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 sheetId="1" r:id="rId4"/>
    <sheet state="visible" name="Trend lines" sheetId="2" r:id="rId5"/>
    <sheet state="visible" name="Input sheet" sheetId="3" r:id="rId6"/>
    <sheet state="visible" name="Cost of capital worksheet" sheetId="4" r:id="rId7"/>
    <sheet state="visible" name="R&amp; D converter" sheetId="5" r:id="rId8"/>
    <sheet state="visible" name="Valuation output" sheetId="6" r:id="rId9"/>
    <sheet state="visible" name="Stories to Numbers" sheetId="7" r:id="rId10"/>
    <sheet state="visible" name="Valuation as picture" sheetId="8" r:id="rId11"/>
    <sheet state="visible" name="Diagnostics" sheetId="9" r:id="rId12"/>
    <sheet state="visible" name="Option value" sheetId="10" r:id="rId13"/>
    <sheet state="visible" name="Synthetic rating" sheetId="11" r:id="rId14"/>
    <sheet state="visible" name="Operating lease converter" sheetId="12" r:id="rId15"/>
    <sheet state="visible" name="Failure Rate worksheet" sheetId="13" r:id="rId16"/>
    <sheet state="visible" name="Country equity risk premiums" sheetId="14" r:id="rId17"/>
    <sheet state="visible" name="Industry Averages(US)" sheetId="15" r:id="rId18"/>
    <sheet state="visible" name="Industry Average Beta (Global)" sheetId="16" r:id="rId19"/>
    <sheet state="visible" name="Input Stat Distributioons" sheetId="17" r:id="rId20"/>
    <sheet state="visible" name="Trailing 12 month Worskheet" sheetId="18" r:id="rId21"/>
    <sheet state="visible" name="Answer keys" sheetId="19" r:id="rId22"/>
    <sheet state="visible" name="Notes " sheetId="20" r:id="rId23"/>
  </sheets>
  <definedNames/>
  <calcPr/>
  <extLst>
    <ext uri="GoogleSheetsCustomDataVersion2">
      <go:sheetsCustomData xmlns:go="http://customooxmlschemas.google.com/" r:id="rId24" roundtripDataChecksum="fDRcEpFb8QOX69DjGWyTwet6jB6IDJDDUPAY92nd4IU="/>
    </ext>
  </extLst>
</workbook>
</file>

<file path=xl/comments1.xml><?xml version="1.0" encoding="utf-8"?>
<comments xmlns:r="http://schemas.openxmlformats.org/officeDocument/2006/relationships" xmlns="http://schemas.openxmlformats.org/spreadsheetml/2006/main">
  <authors>
    <author/>
  </authors>
  <commentList>
    <comment authorId="0" ref="C12">
      <text>
        <t xml:space="preserve">======
ID#AAABFpOk-TQ
Darshan Ay    (2024-02-22 07:09:56)
current year</t>
      </text>
    </comment>
    <comment authorId="0" ref="C26">
      <text>
        <t xml:space="preserve">======
ID#AAABFpOk-S0
tc={AEED2D9E-7933-0546-A108-B06B6DBDF425}    (2024-02-22 05:31:35)
[Threaded comment]
Your version of Excel allows you to read this threaded comment; however, any edits to it will get removed if the file is opened in a newer version of Excel. Learn more: https://go.microsoft.com/fwlink/?linkid=870924
Comment:
    If your have lease commitments, and accountants are not treating it as debt, or you don’t trust the accountants, enter yes to this, and make sure you enter your company’s lease commitments into the operating lease converter. (But make sure then that you do not include the accounting lease debt in total debt in the column above, or you will double count)</t>
      </text>
    </comment>
    <comment authorId="0" ref="C33">
      <text>
        <t xml:space="preserve">======
ID#AAABFpOk-Sk
tc={751B8FE4-9055-B84E-A3C8-0E4DEADB3EA0}    (2024-02-22 05:31:35)
[Threaded comment]
Your version of Excel allows you to read this threaded comment; however, any edits to it will get removed if the file is opened in a newer version of Excel. Learn more: https://go.microsoft.com/fwlink/?linkid=870924
Comment:
    Again, I am separating out the operating margin for next year, to allow you to use the superior information you may have for the near term to play out in this estimate.</t>
      </text>
    </comment>
    <comment authorId="0" ref="C20">
      <text>
        <t xml:space="preserve">======
ID#AAABFpOk-Sg
tc={66B71247-062C-884C-A110-2FA7FC5BB361}    (2024-02-22 05:31:35)
[Threaded comment]
Your version of Excel allows you to read this threaded comment; however, any edits to it will get removed if the file is opened in a newer version of Excel. Learn more: https://go.microsoft.com/fwlink/?linkid=870924
Comment:
    This is a uniquely accounting item and will be on the liability side of your company's balance sheet. It reflects the requirement that if you own more than 50% of another company or have effective control of it, you have to consolidate that company's statements with yours. Thus, you count 100% of that subsidiaries assets, revenues and operating income with your company, even if you own only 60%. The minority interest reflects the book value of the 40% of the equity in the subsidiary that does not belong to you. Again, it is best if you can convert the book value to a market value by applying the price to book ratio for the sector in which the subsidiary operates
------
ID#AAABMmLICo4
Darshan Ay    (2024-04-30 08:08:39)
enter the invest you have made is other co by buying less then 60% of the company</t>
      </text>
    </comment>
    <comment authorId="0" ref="C9">
      <text>
        <t xml:space="preserve">======
ID#AAABFpOk-Sc
tc={54FBC3F9-EB9F-7C41-8C6D-97F512BA685D}    (2024-02-22 05:31:35)
[Threaded comment]
Your version of Excel allows you to read this threaded comment; however, any edits to it will get removed if the file is opened in a newer version of Excel. Learn more: https://go.microsoft.com/fwlink/?linkid=870924
Comment:
    If you are in multiple businesses, make your judgment on the one industry group that it most falls into, and pick that one for this cell. Later, in the cost of capital section, you will be able to break the company down into more detail.</t>
      </text>
    </comment>
    <comment authorId="0" ref="C18">
      <text>
        <t xml:space="preserve">======
ID#AAABFpOk-SY
tc={E2546F12-07E7-8E43-BAF4-4BA7F486E85D}    (2024-02-22 05:31:35)
[Threaded comment]
Your version of Excel allows you to read this threaded comment; however, any edits to it will get removed if the file is opened in a newer version of Excel. Learn more: https://go.microsoft.com/fwlink/?linkid=870924
Comment:
    Enter the cash and marketable securities in your most recent balance sheet. In most companies, this will show up under current assets, and can either show up as a consolidated item or as sub-items for cash and short term investments.
------
ID#AAABFpOk-T8
Darshan Ay    (2024-02-22 08:02:28)
cash and marketable securities</t>
      </text>
    </comment>
    <comment authorId="0" ref="C8">
      <text>
        <t xml:space="preserve">======
ID#AAABFpOk-SU
tc={71F54301-01F9-6142-81B2-70E7EE6CDDF7}    (2024-02-22 05:31:35)
[Threaded comment]
Your version of Excel allows you to read this threaded comment; however, any edits to it will get removed if the file is opened in a newer version of Excel. Learn more: https://go.microsoft.com/fwlink/?linkid=870924
Comment:
    This is a pull down menu, and you should enter your country of incorporation. You can always add more details on geographic risk exposure in the cost of capital worksheet.</t>
      </text>
    </comment>
    <comment authorId="0" ref="C38">
      <text>
        <t xml:space="preserve">======
ID#AAABFou2icw
tc={FBD5A24E-83BA-4543-B49C-42E85C8B9500}    (2024-02-22 05:31:35)
[Threaded comment]
Your version of Excel allows you to read this threaded comment; however, any edits to it will get removed if the file is opened in a newer version of Excel. Learn more: https://go.microsoft.com/fwlink/?linkid=870924
Comment:
    I give you a second chance to input the sales to invested capital to allow for the fact that as companies scale up they might need to reinvest less (or more) to get the same growth.</t>
      </text>
    </comment>
    <comment authorId="0" ref="C25">
      <text>
        <t xml:space="preserve">======
ID#AAABFou2ick
tc={2A62643D-C33C-9A46-A5F0-E66BADC89EAC}    (2024-02-22 05:31:35)
[Threaded comment]
Your version of Excel allows you to read this threaded comment; however, any edits to it will get removed if the file is opened in a newer version of Excel. Learn more: https://go.microsoft.com/fwlink/?linkid=870924
Comment:
    If you decide to challenge the accountants, and move an expense (like R&amp;D or customer acquisition costs) from operating to capital expenses, enter yes here, but make sure that you go into the R&amp;D worksheet and enter the numbers for your company.
------
ID#AAABHImY-IU
Darshan Ay    (2024-02-23 03:11:20)
all expenses that will pay you over the years , in amazon theses is the term "Technology and infrastructure"</t>
      </text>
    </comment>
    <comment authorId="0" ref="C37">
      <text>
        <t xml:space="preserve">======
ID#AAABFou2icg
tc={AE13966B-AB4E-B34C-AB49-2D7FEA7E9120}    (2024-02-22 05:31:35)
[Threaded comment]
Your version of Excel allows you to read this threaded comment; however, any edits to it will get removed if the file is opened in a newer version of Excel. Learn more: https://go.microsoft.com/fwlink/?linkid=870924
Comment:
    You are probably wondering what this is but it is how I compute how much you are going to reinvest to keep your business growing in future years. The higher you set this number, the more efficiently you are growing and the higher the value of your growth. Again, look at your company's current number (check on the right). Look at the industry averages as well in the worksheet. (If your company has already invested for the growth for the next few years, this number can be set to a high value for the first five years, to reflect the fact that you don’t have to reinvest as much. (Also check the option at the end of the spreadsheet, to allow for a lag between reinvestment and growth)
------
ID#AAABKeTM6Hk
Darshan Ay    (2024-04-01 05:13:57)
book value of equity and debt - cash = sales to capital ratio</t>
      </text>
    </comment>
    <comment authorId="0" ref="C24">
      <text>
        <t xml:space="preserve">======
ID#AAABFou2icc
tc={38AE7BD4-BE10-B140-8F0C-6498039783B4}    (2024-02-22 05:31:35)
[Threaded comment]
Your version of Excel allows you to read this threaded comment; however, any edits to it will get removed if the file is opened in a newer version of Excel. Learn more: https://go.microsoft.com/fwlink/?linkid=870924
Comment:
    Enter the most recent stock price (how about today's?) in here.</t>
      </text>
    </comment>
    <comment authorId="0" ref="C64">
      <text>
        <t xml:space="preserve">======
ID#AAABFou2icY
tc={23A45B0B-C6F1-6248-99DC-D3FB7F79095D}    (2024-02-22 05:31:35)
[Threaded comment]
Your version of Excel allows you to read this threaded comment; however, any edits to it will get removed if the file is opened in a newer version of Excel. Learn more: https://go.microsoft.com/fwlink/?linkid=870924
Comment:
    You have three choices. You can move your cost of capital to the industry average or median, over time.
That should on this page, to your right. Second, you can see the market-wide distribution in the cost of capital worksheet to look at the distribution of costs of capital across the market. Third, you can leave it at the current cost of capital by entering your initial cost of capital here.</t>
      </text>
    </comment>
    <comment authorId="0" ref="C50">
      <text>
        <t xml:space="preserve">======
ID#AAABFou2icQ
tc={3B1FC220-3FE7-E54A-96FA-E03CEFCBFDE2}    (2024-02-22 05:31:35)
[Threaded comment]
Your version of Excel allows you to read this threaded comment; however, any edits to it will get removed if the file is opened in a newer version of Excel. Learn more: https://go.microsoft.com/fwlink/?linkid=870924
Comment:
    Check your annual report or 10K for whether your companies has employee options still outstanding.</t>
      </text>
    </comment>
    <comment authorId="0" ref="C23">
      <text>
        <t xml:space="preserve">======
ID#AAABFou2icM
tc={51B4C672-001E-AC42-885D-01422D0EE688}    (2024-02-22 05:31:35)
[Threaded comment]
Your version of Excel allows you to read this threaded comment; however, any edits to it will get removed if the file is opened in a newer version of Excel. Learn more: https://go.microsoft.com/fwlink/?linkid=870924
Comment:
    Enter the most recent update you have on the number of shares. If you have different classes of shares, aggregate them all and enter one number. Count restricted stock units (RSUs) as shares but don't count shares underlying employee options.</t>
      </text>
    </comment>
    <comment authorId="0" ref="C83">
      <text>
        <t xml:space="preserve">======
ID#AAABFou2icI
tc={2C7CA6D9-70A4-454D-A0BD-19CB3A5D02DF}    (2024-02-22 05:31:35)
[Threaded comment]
Your version of Excel allows you to read this threaded comment; however, any edits to it will get removed if the file is opened in a newer version of Excel. Learn more: https://go.microsoft.com/fwlink/?linkid=870924
Comment:
    This is your forecast for the long-term, default free rate in the currency that you are working with, ten years from now.</t>
      </text>
    </comment>
    <comment authorId="0" ref="C80">
      <text>
        <t xml:space="preserve">======
ID#AAABFou2icE
tc={52953B18-6ABF-C140-A50D-98AA9E44D651}    (2024-02-22 05:31:35)
[Threaded comment]
Your version of Excel allows you to read this threaded comment; however, any edits to it will get removed if the file is opened in a newer version of Excel. Learn more: https://go.microsoft.com/fwlink/?linkid=870924
Comment:
    This is the NOL from prior years carried forward into this year. Check the footnotes to your financial statements to see if there are any loss carry forwards.</t>
      </text>
    </comment>
    <comment authorId="0" ref="C17">
      <text>
        <t xml:space="preserve">======
ID#AAABFou2icA
tc={4EBAB3AE-4130-E345-91F6-F196751794B7}    (2024-02-22 05:31:35)
[Threaded comment]
Your version of Excel allows you to read this threaded comment; however, any edits to it will get removed if the file is opened in a newer version of Excel. Learn more: https://go.microsoft.com/fwlink/?linkid=870924
Comment:
    Enter the book value of interest bearing debt (short and long term) at your company from the most recent balance sheet. If your company is capitalizing leases, and you trust the accounting calculations, include those as well. (Do not include accounts payable, supplier credit or other non-interest bearing liabilities.)
------
ID#AAABFpOk-T0
Darshan Ay    (2024-02-22 07:49:41)
long term liability and  lease and other long term liabilities and short term debt any debt that interest is paid</t>
      </text>
    </comment>
    <comment authorId="0" ref="C70">
      <text>
        <t xml:space="preserve">======
ID#AAABFou2ib8
tc={E70E7C6A-F80C-1541-B56C-B7B598D70448}    (2024-02-22 05:31:35)
[Threaded comment]
Your version of Excel allows you to read this threaded comment; however, any edits to it will get removed if the file is opened in a newer version of Excel. Learn more: https://go.microsoft.com/fwlink/?linkid=870924
Comment:
    Aswath Damodaran
If you want to look at ways of estimating this probability, try the failure rate worksheet embedded in this spreadsheet.</t>
      </text>
    </comment>
    <comment authorId="0" ref="C44">
      <text>
        <t xml:space="preserve">======
ID#AAABFou2ib0
tc={A59C3A77-9765-B147-B40F-B2F3A4E48AC3}    (2024-02-22 05:31:35)
[Threaded comment]
Your version of Excel allows you to read this threaded comment; however, any edits to it will get removed if the file is opened in a newer version of Excel. Learn more: https://go.microsoft.com/fwlink/?linkid=870924
Comment:
    Use the cost of capital worksheet to either input directly, calculate from company details on business &amp; geography mix, use an industry average or even a histogram across all companies.</t>
      </text>
    </comment>
    <comment authorId="0" ref="C22">
      <text>
        <t xml:space="preserve">======
ID#AAABFou2ibw
tc={7EC7B7C4-E2EF-5C47-9F07-E86FFDCD3214}    (2024-02-22 05:31:35)
[Threaded comment]
Your version of Excel allows you to read this threaded comment; however, any edits to it will get removed if the file is opened in a newer version of Excel. Learn more: https://go.microsoft.com/fwlink/?linkid=870924
Comment:
    This is a statutory tax rate. I use the tax rate of the country the company is domiciled in. See the country equity risk premium worksheet embedded in this spreadsheet for country tax rates.</t>
      </text>
    </comment>
    <comment authorId="0" ref="C42">
      <text>
        <t xml:space="preserve">======
ID#AAABFou2ibo
tc={48C76159-0827-874B-B96B-C4FD25D34B6A}    (2024-02-22 05:31:35)
[Threaded comment]
Your version of Excel allows you to read this threaded comment; however, any edits to it will get removed if the file is opened in a newer version of Excel. Learn more: https://go.microsoft.com/fwlink/?linkid=870924
Comment:
    This should be today's long term riskfree rate. If you are working with a currency where the government has default risk, clean up the government bond rate to make it riskfree (by subtracting the default spread for the government).</t>
      </text>
    </comment>
    <comment authorId="0" ref="C14">
      <text>
        <t xml:space="preserve">======
ID#AAABFou2ibg
tc={AFFC9966-65E7-7849-A618-5DEF034E694A}    (2024-02-22 05:31:35)
[Threaded comment]
Your version of Excel allows you to read this threaded comment; however, any edits to it will get removed if the file is opened in a newer version of Excel. Learn more: https://go.microsoft.com/fwlink/?linkid=870924
Comment:
    Enter the operating income or EBIT from the most recent 12 months, even if that number is negative. If you have operating leases or R&amp;D and want to adjust for them, use the options below to start the process and enter the numbers in the relevant worksheets.</t>
      </text>
    </comment>
    <comment authorId="0" ref="D13">
      <text>
        <t xml:space="preserve">======
ID#AAABFou2ibc
tc={B4FAFBEA-7EF5-9E49-BDDC-74E67266D7B3}    (2024-02-22 05:31:35)
[Threaded comment]
Your version of Excel allows you to read this threaded comment; however, any edits to it will get removed if the file is opened in a newer version of Excel. Learn more: https://go.microsoft.com/fwlink/?linkid=870924
Comment:
    Enter the revenues from the last annual report before your most recent 12 months ended.
------
ID#AAABFpOk-Tc
Darshan Ay    (2024-02-22 07:11:00)
sales or revenues</t>
      </text>
    </comment>
    <comment authorId="0" ref="C10">
      <text>
        <t xml:space="preserve">======
ID#AAABFou2ibY
tc={CA4A0E69-2EC1-064C-82D5-50B182E99825}    (2024-02-22 05:31:35)
[Threaded comment]
Your version of Excel allows you to read this threaded comment; however, any edits to it will get removed if the file is opened in a newer version of Excel. Learn more: https://go.microsoft.com/fwlink/?linkid=870924
Comment:
    If you are in multiple businesses, make your judgment on the one industry group that it most falls into, and pick that one for this cell. In general, your pick here should match your pick in the cell above. Later, in the cost of capital section, you will be able to break the company down into more detail.</t>
      </text>
    </comment>
    <comment authorId="0" ref="C77">
      <text>
        <t xml:space="preserve">======
ID#AAABFou2ibU
tc={864108E8-64F4-C649-B7F6-27546ED36042}    (2024-02-22 05:31:35)
[Threaded comment]
Your version of Excel allows you to read this threaded comment; however, any edits to it will get removed if the file is opened in a newer version of Excel. Learn more: https://go.microsoft.com/fwlink/?linkid=870924
Comment:
    In general, it is prudent to assume that your company, no matter how capable it is on the tax management front, will eventually have to pay its marginal tax rate. There are some companies, though, where the low effective tax rate comes from structural factors (revenues from low-tax locales), rather than tax deferral, and you may want to leave the effective tax rate unchanged.</t>
      </text>
    </comment>
    <comment authorId="0" ref="C71">
      <text>
        <t xml:space="preserve">======
ID#AAABFou2ibQ
tc={2714D861-0A48-5D43-B0B4-66453AEB395D}    (2024-02-22 05:31:35)
[Threaded comment]
Your version of Excel allows you to read this threaded comment; however, any edits to it will get removed if the file is opened in a newer version of Excel. Learn more: https://go.microsoft.com/fwlink/?linkid=870924
Comment:
    If the firm fail and has to liquidate its assets, you need to specify what the liquidation proceeds will be tied to. For young growth companies, I would tie it to value and with distressed firms (especially ones with significant assets in place), I would use book value.</t>
      </text>
    </comment>
    <comment authorId="0" ref="C16">
      <text>
        <t xml:space="preserve">======
ID#AAABFou2ibI
tc={77A98811-E565-A44B-A04A-39493A90F633}    (2024-02-22 05:31:35)
[Threaded comment]
Your version of Excel allows you to read this threaded comment; however, any edits to it will get removed if the file is opened in a newer version of Excel. Learn more: https://go.microsoft.com/fwlink/?linkid=870924
Comment:
    Enter the book value of equity (total) from the end of the most recent 12 months (i.e. the most recent balance sheet, either from an annual report or quarterly report). This book equity will include everything - paid in capital, retained earnings etc. and may even be negative for companies that have been losing money for a while. If your company has minority or non-controlling interests listed separately, include them in this book equity.
------
ID#AAABFpOk-To
Darshan Ay    (2024-02-22 07:47:16)
share holder equity</t>
      </text>
    </comment>
    <comment authorId="0" ref="E12">
      <text>
        <t xml:space="preserve">======
ID#AAABFou2ibE
tc={2D890560-A4D2-9046-BCC4-FEE8DA2A9099}    (2024-02-22 05:31:35)
[Threaded comment]
Your version of Excel allows you to read this threaded comment; however, any edits to it will get removed if the file is opened in a newer version of Excel. Learn more: https://go.microsoft.com/fwlink/?linkid=870924
Comment:
    If your most recent year's numbers are your current, and you are entering the llast year's numbers for last year, enter 1. If you have trailing 12-month numbers, and you are entering the last fiscal year's numbers as trailing 12-month, enter teh fraction of a year since that last report. Thus, if your trailing 12-month numbers are through September 2023, and yuor lasst fiscal year was  the 2023 calendar year, enter 0.75, since nine months have passed.</t>
      </text>
    </comment>
    <comment authorId="0" ref="C35">
      <text>
        <t xml:space="preserve">======
ID#AAABFou2ibA
tc={3FA629D8-89D5-E143-B22C-AFE6CD0C8514}    (2024-02-22 05:31:35)
[Threaded comment]
Your version of Excel allows you to read this threaded comment; however, any edits to it will get removed if the file is opened in a newer version of Excel. Learn more: https://go.microsoft.com/fwlink/?linkid=870924
Comment:
    This is the operating margin that you expect your company to move to, over time. For mature companies, it can be close to or equal to the current operating margin. For growth companies (including money-losing), it may the industry average margin or a margin that you estimate given the business characteristics.</t>
      </text>
    </comment>
    <comment authorId="0" ref="C21">
      <text>
        <t xml:space="preserve">======
ID#AAABFou2ia8
tc={218968A8-BC08-A64F-9F0E-C67E68AA4DD8}    (2024-02-22 05:31:35)
[Threaded comment]
Your version of Excel allows you to read this threaded comment; however, any edits to it will get removed if the file is opened in a newer version of Excel. Learn more: https://go.microsoft.com/fwlink/?linkid=870924
Comment:
    Enter your effective (not marginal) tax rate for your firm. You will find this in your company's annual report. If you cannot, you can compute it as follows, from the income statement:
Effective tax rate = Taxes paid/ Taxable income
If your effective tax rate varies across years, you can use an average. If the effective tax rate is less than zero, or if you have a money losing company, don't enter zero but enter the marginal tax rate..</t>
      </text>
    </comment>
    <comment authorId="0" ref="C13">
      <text>
        <t xml:space="preserve">======
ID#AAABFou2ia4
tc={09E9FA1F-138A-9547-B116-0278E256325D}    (2024-02-22 05:31:35)
[Threaded comment]
Your version of Excel allows you to read this threaded comment; however, any edits to it will get removed if the file is opened in a newer version of Excel. Learn more: https://go.microsoft.com/fwlink/?linkid=870924
Comment:
    Enter the revenues from the most recent twelve months. If your company had no revenues, enter a  small positive number. (You need a base for your growth rate)
------
ID#AAABFpOk-TY
Darshan Ay    (2024-02-22 07:10:48)
sales or revenues</t>
      </text>
    </comment>
    <comment authorId="0" ref="C53">
      <text>
        <t xml:space="preserve">======
ID#AAABFou2iaw
tc={84D307F5-C671-864E-A8B6-E08441B4818E}    (2024-02-22 05:31:35)
[Threaded comment]
Your version of Excel allows you to read this threaded comment; however, any edits to it will get removed if the file is opened in a newer version of Excel. Learn more: https://go.microsoft.com/fwlink/?linkid=870924
Comment:
    The weighted average maturity of your options should be reported in your financial statements.</t>
      </text>
    </comment>
    <comment authorId="0" ref="C36">
      <text>
        <t xml:space="preserve">======
ID#AAABFou2ias
tc={594B4E1B-3ACD-0F43-A4CB-A9BE88E089B5}    (2024-02-22 05:31:35)
[Threaded comment]
Your version of Excel allows you to read this threaded comment; however, any edits to it will get removed if the file is opened in a newer version of Excel. Learn more: https://go.microsoft.com/fwlink/?linkid=870924
Comment:
    This is the forecast year in which your current margin will converge on target.</t>
      </text>
    </comment>
    <comment authorId="0" ref="D16">
      <text>
        <t xml:space="preserve">======
ID#AAABFou2iao
tc={1B0C707C-9FE4-EC47-8991-BFB3094AFE63}    (2024-02-22 05:31:35)
[Threaded comment]
Your version of Excel allows you to read this threaded comment; however, any edits to it will get removed if the file is opened in a newer version of Excel. Learn more: https://go.microsoft.com/fwlink/?linkid=870924
Comment:
    Enter the book value of equity (total) from the end of the annual report in the fiscal year prior to your most recent 12 months.
------
ID#AAABFpOk-Tw
Darshan Ay    (2024-02-22 07:48:01)
last year share holder equity</t>
      </text>
    </comment>
    <comment authorId="0" ref="C34">
      <text>
        <t xml:space="preserve">======
ID#AAABFou2iac
tc={5CA1C1D1-F4A5-8446-B5E9-71CD54EF2545}    (2024-02-22 05:31:35)
[Threaded comment]
Your version of Excel allows you to read this threaded comment; however, any edits to it will get removed if the file is opened in a newer version of Excel. Learn more: https://go.microsoft.com/fwlink/?linkid=870924
Comment:
    I don't have a crystal ball but you should look at 
a. Revenue growth in your company in recent years
b. Your company's revenues, relative to the overall market size and larger players in the sector. 
Suggestion: Check your revenues in year 10 against the overall market and see what market share are you giving your company. Check your company's revenues against other companies in the sector.
Note that this number can be negative for a declining firm.</t>
      </text>
    </comment>
    <comment authorId="0" ref="C75">
      <text>
        <t xml:space="preserve">======
ID#AAABFou2iaU
tc={D5616C1A-972E-EA45-89C6-4108E9869A9C}    (2024-02-22 05:31:35)
[Threaded comment]
Your version of Excel allows you to read this threaded comment; however, any edits to it will get removed if the file is opened in a newer version of Excel. Learn more: https://go.microsoft.com/fwlink/?linkid=870924
Comment:
    The default is set to zero (contemporaneous growth, but you can a lag up to three years between investment and growth)</t>
      </text>
    </comment>
    <comment authorId="0" ref="C72">
      <text>
        <t xml:space="preserve">======
ID#AAABFou2iaQ
tc={BACA5868-B98A-F34A-BB35-5BF8D7D47027}    (2024-02-22 05:31:35)
[Threaded comment]
Your version of Excel allows you to read this threaded comment; however, any edits to it will get removed if the file is opened in a newer version of Excel. Learn more: https://go.microsoft.com/fwlink/?linkid=870924
Comment:
    You will generally not get 100% of fair value. How much less than 100% you get will depend on whether there are lots of potential buyers for your assets and how much of a hurry you are in to liquidate. It may well be zero for a young growth company with no tangible assets.</t>
      </text>
    </comment>
    <comment authorId="0" ref="C69">
      <text>
        <t xml:space="preserve">======
ID#AAABFou2iaM
tc={BC8F5940-D88C-FF41-BFB0-C57C664414DF}    (2024-02-22 05:31:35)
[Threaded comment]
Your version of Excel allows you to read this threaded comment; however, any edits to it will get removed if the file is opened in a newer version of Excel. Learn more: https://go.microsoft.com/fwlink/?linkid=870924
Comment:
    If your company is money-losing or in decline, and you believe that there is a significant chance it will not survive, enter yes here, and the inputs below. Failure can also be caused by catastrophes or government action.</t>
      </text>
    </comment>
    <comment authorId="0" ref="C82">
      <text>
        <t xml:space="preserve">======
ID#AAABFou2iaI
tc={25389A54-C635-ED40-849A-EEB0EC5D59A1}    (2024-02-22 05:31:35)
[Threaded comment]
Your version of Excel allows you to read this threaded comment; however, any edits to it will get removed if the file is opened in a newer version of Excel. Learn more: https://go.microsoft.com/fwlink/?linkid=870924
Comment:
    My advice, in most cases is to leave this as no, and I will leave the current riskfree rate unchanged in perpetuity. If you do feel that interest rates will change over time, and you are inclined to forecast that level (normalized, historical average, etc.), enter yes, and the expected interest rate below.</t>
      </text>
    </comment>
    <comment authorId="0" ref="C74">
      <text>
        <t xml:space="preserve">======
ID#AAABFou2iaE
tc={70BF85C9-F9B1-4243-88BC-086E5E41286E}    (2024-02-22 05:31:35)
[Threaded comment]
Your version of Excel allows you to read this threaded comment; however, any edits to it will get removed if the file is opened in a newer version of Excel. Learn more: https://go.microsoft.com/fwlink/?linkid=870924
Comment:
    The default in the spreadsheet is to assume that reinvestment in a year creates growth in the same year. That may work in service businesses or for companies that grow through acquisitions, but in some businesses, there will be a lag between when you invest (in a new factory or R&amp;D) and when you see revenue growth. Enter yes and the following inputs.</t>
      </text>
    </comment>
    <comment authorId="0" ref="C19">
      <text>
        <t xml:space="preserve">======
ID#AAABFou2iaA
tc={4EF0786B-4C78-E749-BA0E-D37E40A13CCA}    (2024-02-22 05:31:35)
[Threaded comment]
Your version of Excel allows you to read this threaded comment; however, any edits to it will get removed if the file is opened in a newer version of Excel. Learn more: https://go.microsoft.com/fwlink/?linkid=870924
Comment:
    The most common non-operating assets are minority holdings in other companies (which are not consolidated). You can find the value of these holdings on the balance sheet, and it can be either in book value terms or marked to market. If it is book value, see if you can convert it to a market value. If it is marked to market, just enter the number on the balance sheet.
------
ID#AAABHImY-IY
Darshan Ay    (2024-02-23 03:20:46)
long term investment and even in that go to foot note and find out the holding in other companies
------
ID#AAABHImY-Ic
Darshan Ay    (2024-02-23 03:22:41)
small number leave it at book value if its preseted in book value, if big number convert to market value doing some PE of revenue or book value multiples if its not listed
------
ID#AAABMmLICo8
Darshan Ay    (2024-04-30 08:09:45)
enter the part you don't own in a majority holding co if you own 60% of co so enter 40% you don't own</t>
      </text>
    </comment>
    <comment authorId="0" ref="D18">
      <text>
        <t xml:space="preserve">======
ID#AAABFou2iZ8
tc={7036E80F-6A3B-5240-ADB4-827D900C1913}    (2024-02-22 05:31:35)
[Threaded comment]
Your version of Excel allows you to read this threaded comment; however, any edits to it will get removed if the file is opened in a newer version of Excel. Learn more: https://go.microsoft.com/fwlink/?linkid=870924
Comment:
    Enter the cash balance from the balance sheet of the fiscal year prior to your most recent twelve months.
------
ID#AAABFpOk-UA
Darshan Ay    (2024-02-22 08:02:42)
cash and marketable securities</t>
      </text>
    </comment>
    <comment authorId="0" ref="C67">
      <text>
        <t xml:space="preserve">======
ID#AAABFou2iZ4
tc={C653EB8A-25F4-464F-BD99-C6B45BEA26C3}    (2024-02-22 05:31:35)
[Threaded comment]
Your version of Excel allows you to read this threaded comment; however, any edits to it will get removed if the file is opened in a newer version of Excel. Learn more: https://go.microsoft.com/fwlink/?linkid=870924
Comment:
    Even if you believe your firm has significant competitive advantages, you should expect the return on capital for a company to come down over time, at least on new projects. If you don’t see long term competitive advantages, you should just leave the cell above at No.</t>
      </text>
    </comment>
    <comment authorId="0" ref="C85">
      <text>
        <t xml:space="preserve">======
ID#AAABFou2iZ0
tc={997F1F94-CD24-FE40-933F-77DF8B8E547F}    (2024-02-22 05:31:35)
[Threaded comment]
Your version of Excel allows you to read this threaded comment; however, any edits to it will get removed if the file is opened in a newer version of Excel. Learn more: https://go.microsoft.com/fwlink/?linkid=870924
Comment:
    Leave this  at no,  for the most part, but use yes, if you have a firm that you see declining after year 10 or growing at a rate much lower than the rest of the economy.</t>
      </text>
    </comment>
    <comment authorId="0" ref="D17">
      <text>
        <t xml:space="preserve">======
ID#AAABFou2iZw
tc={EEE67F91-B486-C642-BCF8-918B32B4F8EF}    (2024-02-22 05:31:35)
[Threaded comment]
Your version of Excel allows you to read this threaded comment; however, any edits to it will get removed if the file is opened in a newer version of Excel. Learn more: https://go.microsoft.com/fwlink/?linkid=870924
Comment:
    Enter the book value of interest bearing debt (short and long term) at your company from the balance sheet of the fiscal year prior to your most recent 12 months of data.
------
ID#AAABFpOk-T4
Darshan Ay    (2024-02-22 07:50:06)
long term liability and  lease and other long term liabilities and short term debt any debt that interest is paid</t>
      </text>
    </comment>
    <comment authorId="0" ref="E13">
      <text>
        <t xml:space="preserve">======
ID#AAABFou2iZk
tc={2F9D57EC-A335-6C45-8636-50B8E9391785}    (2024-02-22 05:31:35)
[Threaded comment]
Your version of Excel allows you to read this threaded comment; however, any edits to it will get removed if the file is opened in a newer version of Excel. Learn more: https://go.microsoft.com/fwlink/?linkid=870924
Comment:
    If your most recent 12 months of data represent the most recent fiscal year, and your last 10 before LTM is the previous fiscal year, enter 1.00. If your most recent 12 months of data are midway through a fiscal year, enter the fraction of the most recent fiscal year is in this data, Thus, if your were valuing Amazon in Nov 2023, and using the trailing 12 months of data through September 2023, the 3rd quarter of the 2023 fiscal year, you would enter 0.75. Enter 0.5, if your data is through the second quarter, and 0.25, if is through the first quarter.</t>
      </text>
    </comment>
    <comment authorId="0" ref="C51">
      <text>
        <t xml:space="preserve">======
ID#AAABFou2iZg
tc={635D9BDD-F56D-3A4B-BB73-B545395723F2}    (2024-02-22 05:31:35)
[Threaded comment]
Your version of Excel allows you to read this threaded comment; however, any edits to it will get removed if the file is opened in a newer version of Excel. Learn more: https://go.microsoft.com/fwlink/?linkid=870924
Comment:
    Check your company's annual report or 10K. If it does have options outstanding, enter the total number here (vested and non vested, in the money and out…</t>
      </text>
    </comment>
    <comment authorId="0" ref="D12">
      <text>
        <t xml:space="preserve">======
ID#AAABFou2iZU
tc={E0152BD4-8763-E340-9F3D-57E83246CD86}    (2024-02-22 05:31:35)
[Threaded comment]
Your version of Excel allows you to read this threaded comment; however, any edits to it will get removed if the file is opened in a newer version of Excel. Learn more: https://go.microsoft.com/fwlink/?linkid=870924
Comment:
    Aswath Damodaran:
If your last twelve months of data come from a 10K or Annual Report, the last 10K will be the previous year’s 10K or annual report. If your last twelve months are midway through a fiscal year, this will be the previous fiscal year. For example, when valuing Amazon in February 2024, my most recent twelve months happened to be the last fiscal year ended Dec 31, 2023. The last 10K before it would have been the fiscal year ended Dec 31, 2022. However, when I valued Amazon in November 2023, the most recent 12 months would have been through Sept 2023, representing the last quarter of 2022, and the first three quarters of 2023. The most recent 10K (ot annual report) would still have been the 2022 annutal report, but I would have entered 0.75 instead of 1 in the next column.
------
ID#AAABFpOk-TU
Darshan Ay    (2024-02-22 07:10:04)
last year</t>
      </text>
    </comment>
    <comment authorId="0" ref="C90">
      <text>
        <t xml:space="preserve">======
ID#AAABFou2iZM
tc={BC724579-4871-0448-B3E6-EFAC6D77BD38}    (2024-02-22 05:31:35)
[Threaded comment]
Your version of Excel allows you to read this threaded comment; however, any edits to it will get removed if the file is opened in a newer version of Excel. Learn more: https://go.microsoft.com/fwlink/?linkid=870924
Comment:
    This is the additional tax due, if the cash is trapped cash. If your concern is that all cash is being discounted by the market because of management mistrust, enter the percentage discount to apply to cash.</t>
      </text>
    </comment>
    <comment authorId="0" ref="C32">
      <text>
        <t xml:space="preserve">======
ID#AAABFou2iZI
tc={4B2B4743-2757-3E4B-9959-BA2D9ACB4202}    (2024-02-22 05:31:35)
[Threaded comment]
Your version of Excel allows you to read this threaded comment; however, any edits to it will get removed if the file is opened in a newer version of Excel. Learn more: https://go.microsoft.com/fwlink/?linkid=870924
Comment:
    This will get you started on your revenue projections. While the bigger input will be the revenue growth rate for years 2-5, two cells down, the estimated growth in year 1 (next 12 months) is offered as a separate input for two reasons. (1) For some companies, you may be able to forecast revenues next year much better than revenues afterwards either because you have management guidance or tangible basis (contracts already in place). (2) For pre-revenue companies, where you had to enter a made-up positive number in your revenues cell, this growth rate will allow you to get a year 1 revenue that is a good starting point for forecasts.</t>
      </text>
    </comment>
    <comment authorId="0" ref="C86">
      <text>
        <t xml:space="preserve">======
ID#AAABFou2iZA
tc={FC146819-31BC-CD4B-BB8F-10573BD83B4A}    (2024-02-22 05:31:35)
[Threaded comment]
Your version of Excel allows you to read this threaded comment; however, any edits to it will get removed if the file is opened in a newer version of Excel. Learn more: https://go.microsoft.com/fwlink/?linkid=870924
Comment:
    Be VERY, VERY careful. This is a growth rate in perpetuity, after year 10. Entering numbers significantly (more than 1%) higher than the risk free rate will render your valuation close to useless.</t>
      </text>
    </comment>
    <comment authorId="0" ref="D14">
      <text>
        <t xml:space="preserve">======
ID#AAABFou2iY8
tc={E540843E-F2A3-134C-8531-DA60E38A7694}    (2024-02-22 05:31:35)
[Threaded comment]
Your version of Excel allows you to read this threaded comment; however, any edits to it will get removed if the file is opened in a newer version of Excel. Learn more: https://go.microsoft.com/fwlink/?linkid=870924
Comment:
    Enter the operating income or EBIT from the annual report or 10K in the fiscal year prior to your most recent 12 month data.
------
ID#AAABFpOk-Tk
Darshan Ay    (2024-02-22 07:37:57)
gross profit = revenue -
(cogs + administrate exp and general and marketing)</t>
      </text>
    </comment>
    <comment authorId="0" ref="C88">
      <text>
        <t xml:space="preserve">======
ID#AAABFou2iY4
tc={3402EFD0-3B2F-EB41-AC9A-ADE509BA8833}    (2024-02-22 05:31:35)
[Threaded comment]
Your version of Excel allows you to read this threaded comment; however, any edits to it will get removed if the file is opened in a newer version of Excel. Learn more: https://go.microsoft.com/fwlink/?linkid=870924
Comment:
    US tax law no longer has the global taxation feature that it used to have prior to 2017. So, no is the better answer. However, it the tax laws revert back to pre-2017 standards, this option will come into play, as companies part their cash outside the US.</t>
      </text>
    </comment>
    <comment authorId="0" ref="C52">
      <text>
        <t xml:space="preserve">======
ID#AAABFou2iY0
tc={F6C404B5-0607-B64F-8A31-FA7F51831376}    (2024-02-22 05:31:35)
[Threaded comment]
Your version of Excel allows you to read this threaded comment; however, any edits to it will get removed if the file is opened in a newer version of Excel. Learn more: https://go.microsoft.com/fwlink/?linkid=870924
Comment:
    Enter the weighted average strike price of your options. (Should be in your 10K or annual report.)</t>
      </text>
    </comment>
    <comment authorId="0" ref="C89">
      <text>
        <t xml:space="preserve">======
ID#AAABFou2iWY
tc={486B0BE4-91F5-A947-86B6-995AD147925C}    (2024-02-22 05:31:35)
[Threaded comment]
Your version of Excel allows you to read this threaded comment; however, any edits to it will get removed if the file is opened in a newer version of Excel. Learn more: https://go.microsoft.com/fwlink/?linkid=870924
Comment:
    If your concern is that a portion of the cash is trapped in foreign markets and will be subject to tax, when returned, enter the trapped cash balance. If you feel that the entire cash balance is being discounted because markets don't trust managers, enter the entire cash balance.</t>
      </text>
    </comment>
    <comment authorId="0" ref="C54">
      <text>
        <t xml:space="preserve">======
ID#AAABFou2iWU
tc={2377327B-59EE-3545-8F8A-AE8AED070076}    (2024-02-22 05:31:35)
[Threaded comment]
Your version of Excel allows you to read this threaded comment; however, any edits to it will get removed if the file is opened in a newer version of Excel. Learn more: https://go.microsoft.com/fwlink/?linkid=870924
Comment:
    If you have a standard deviation for your stock, enter that number. If not, use the US and Global Industry average worksheets in this spreadsheet to look up the industry average standard deviation.</t>
      </text>
    </comment>
  </commentList>
  <extLst>
    <ext uri="GoogleSheetsCustomDataVersion2">
      <go:sheetsCustomData xmlns:go="http://customooxmlschemas.google.com/" r:id="rId1" roundtripDataSignature="AMtx7mi5hZq/G1BNetzf+9SsV6czg9cE6A=="/>
    </ext>
  </extLst>
</comments>
</file>

<file path=xl/comments2.xml><?xml version="1.0" encoding="utf-8"?>
<comments xmlns:r="http://schemas.openxmlformats.org/officeDocument/2006/relationships" xmlns="http://schemas.openxmlformats.org/spreadsheetml/2006/main">
  <authors>
    <author/>
  </authors>
  <commentList>
    <comment authorId="0" ref="N15">
      <text>
        <t xml:space="preserve">======
ID#AAABFpOk-Sw
tc={568DD258-B547-7D4B-8EA5-8936C8A36C7A}    (2024-02-22 05:31:35)
[Threaded comment]
Your version of Excel allows you to read this threaded comment; however, any edits to it will get removed if the file is opened in a newer version of Excel. Learn more: https://go.microsoft.com/fwlink/?linkid=870924
Comment:
    Interest expense (gross) from most recent financial statement.</t>
      </text>
    </comment>
    <comment authorId="0" ref="E19">
      <text>
        <t xml:space="preserve">======
ID#AAABFpOk-Ss
tc={A23E286D-FDA4-E04B-B2B6-8101484E8233}    (2024-02-22 05:31:35)
[Threaded comment]
Your version of Excel allows you to read this threaded comment; however, any edits to it will get removed if the file is opened in a newer version of Excel. Learn more: https://go.microsoft.com/fwlink/?linkid=870924
Comment:
    If you input a beta directly, I will unlever that beta using the current debt to equity ratio.</t>
      </text>
    </comment>
    <comment authorId="0" ref="N20">
      <text>
        <t xml:space="preserve">======
ID#AAABFou2icU
tc={CDB18AC1-A933-1F49-84C1-AA536ECAB35B}    (2024-02-22 05:31:35)
[Threaded comment]
Your version of Excel allows you to read this threaded comment; however, any edits to it will get removed if the file is opened in a newer version of Excel. Learn more: https://go.microsoft.com/fwlink/?linkid=870924
Comment:
    This input is used only when you pick the synthetic rating option.
1: Large market cap (&gt;$5 billion) and safe.
2: Small market cap (&lt;$5 billion) or risky.
If company has volatile earnings or is in risky business, use 2, even if large market cap.</t>
      </text>
    </comment>
    <comment authorId="0" ref="N21">
      <text>
        <t xml:space="preserve">======
ID#AAABFou2ibs
tc={40F47070-A7F9-764E-BF6F-3CDF01F6763D}    (2024-02-22 05:31:35)
[Threaded comment]
Your version of Excel allows you to read this threaded comment; however, any edits to it will get removed if the file is opened in a newer version of Excel. Learn more: https://go.microsoft.com/fwlink/?linkid=870924
Comment:
    Current, long term cost of borrowing money. If you have a rating use it, if not use a synthetic rating. See the worksheet attached.</t>
      </text>
    </comment>
    <comment authorId="0" ref="E21">
      <text>
        <t xml:space="preserve">======
ID#AAABFou2ibk
tc={E56104C5-7C66-F848-B455-D4DEB1B906C4}    (2024-02-22 05:31:35)
[Threaded comment]
Your version of Excel allows you to read this threaded comment; however, any edits to it will get removed if the file is opened in a newer version of Excel. Learn more: https://go.microsoft.com/fwlink/?linkid=870924
Comment:
    If you pick operating regions or countries, please input the revenues by country or region in the table to the right.</t>
      </text>
    </comment>
    <comment authorId="0" ref="N17">
      <text>
        <t xml:space="preserve">======
ID#AAABFou2iZs
tc={5A91BFC2-E30D-1B4A-87B9-BB138BF07698}    (2024-02-22 05:31:35)
[Threaded comment]
Your version of Excel allows you to read this threaded comment; however, any edits to it will get removed if the file is opened in a newer version of Excel. Learn more: https://go.microsoft.com/fwlink/?linkid=870924
Comment:
    Check to see if your company has a bond rating from S&amp;P or Moodys and if it does, pick actual rating. Otherwise, you will have to use a rating based upon the interest coverage ratio. You can also override this choice, and directly input the pre-tax cost of debt by adding a default spread to your riskfree rate.</t>
      </text>
    </comment>
    <comment authorId="0" ref="N16">
      <text>
        <t xml:space="preserve">======
ID#AAABFou2iZo
tc={0B49E534-4839-224A-A0D8-3E69E03A9811}    (2024-02-22 05:31:35)
[Threaded comment]
Your version of Excel allows you to read this threaded comment; however, any edits to it will get removed if the file is opened in a newer version of Excel. Learn more: https://go.microsoft.com/fwlink/?linkid=870924
Comment:
    Generally found in footnotes to financial statements. If you cannot find it, enter zero,</t>
      </text>
    </comment>
    <comment authorId="0" ref="N19">
      <text>
        <t xml:space="preserve">======
ID#AAABFou2iZc
tc={99D69372-A294-2A49-8F68-E27D38561195}    (2024-02-22 05:31:35)
[Threaded comment]
Your version of Excel allows you to read this threaded comment; however, any edits to it will get removed if the file is opened in a newer version of Excel. Learn more: https://go.microsoft.com/fwlink/?linkid=870924
Comment:
    If you cannot find your rating on this pulldown menu, pick the closest one you can find.</t>
      </text>
    </comment>
    <comment authorId="0" ref="E23">
      <text>
        <t xml:space="preserve">======
ID#AAABFou2iZE
tc={48141766-7F07-C447-89ED-3E1A81023B2B}    (2024-02-22 05:31:35)
[Threaded comment]
Your version of Excel allows you to read this threaded comment; however, any edits to it will get removed if the file is opened in a newer version of Excel. Learn more: https://go.microsoft.com/fwlink/?linkid=870924
Comment:
    If your company has risk exposure in emergiing markets, incorporate that risk premiums here. See worksheet on country risk premiums.</t>
      </text>
    </comment>
  </commentList>
  <extLst>
    <ext uri="GoogleSheetsCustomDataVersion2">
      <go:sheetsCustomData xmlns:go="http://customooxmlschemas.google.com/" r:id="rId1" roundtripDataSignature="AMtx7mj+rJxHerofofnt1jnzcXs2viUTpw=="/>
    </ext>
  </extLst>
</comments>
</file>

<file path=xl/comments3.xml><?xml version="1.0" encoding="utf-8"?>
<comments xmlns:r="http://schemas.openxmlformats.org/officeDocument/2006/relationships" xmlns="http://schemas.openxmlformats.org/spreadsheetml/2006/main">
  <authors>
    <author/>
  </authors>
  <commentList>
    <comment authorId="0" ref="G7">
      <text>
        <t xml:space="preserve">======
ID#AAABFou2ibM
tc={BC7D716B-CF00-F547-AE72-E2F45BCC1F61}    (2024-02-22 05:31:35)
[Threaded comment]
Your version of Excel allows you to read this threaded comment; however, any edits to it will get removed if the file is opened in a newer version of Excel. Learn more: https://go.microsoft.com/fwlink/?linkid=870924
Comment:
    Enter the R&amp;D expense in the most recent 12 months of data.</t>
      </text>
    </comment>
    <comment authorId="0" ref="C11">
      <text>
        <t xml:space="preserve">======
ID#AAABFou2iaY
tc={ED7E82EC-F310-0248-9E9E-817504C4829B}    (2024-02-22 05:31:35)
[Threaded comment]
Your version of Excel allows you to read this threaded comment; however, any edits to it will get removed if the file is opened in a newer version of Excel. Learn more: https://go.microsoft.com/fwlink/?linkid=870924
Comment:
    Enter the R&amp;D expenses from the years before the last 12 months, starting with the last year (-1), the year before that (-2) etc..</t>
      </text>
    </comment>
    <comment authorId="0" ref="E41">
      <text>
        <t xml:space="preserve">======
ID#AAABFou2iZQ
tc={592C6C60-5223-4B45-8A69-B291166B7E7E}    (2024-02-22 05:31:35)
[Threaded comment]
Your version of Excel allows you to read this threaded comment; however, any edits to it will get removed if the file is opened in a newer version of Excel. Learn more: https://go.microsoft.com/fwlink/?linkid=870924
Comment:
    By expensing R&amp;D rather than capitalizing it, the firm gets a tax benefit. This is the dollar value of that tax benefit.</t>
      </text>
    </comment>
  </commentList>
  <extLst>
    <ext uri="GoogleSheetsCustomDataVersion2">
      <go:sheetsCustomData xmlns:go="http://customooxmlschemas.google.com/" r:id="rId1" roundtripDataSignature="AMtx7mj7VurXngSPgjmKRKGC82cPKNn3aw=="/>
    </ext>
  </extLst>
</comments>
</file>

<file path=xl/comments4.xml><?xml version="1.0" encoding="utf-8"?>
<comments xmlns:r="http://schemas.openxmlformats.org/officeDocument/2006/relationships" xmlns="http://schemas.openxmlformats.org/spreadsheetml/2006/main">
  <authors>
    <author/>
  </authors>
  <commentList>
    <comment authorId="0" ref="F9">
      <text>
        <t xml:space="preserve">======
ID#AAABFou2ics
tc={0773F50D-8F4A-8942-A093-8D85A28A7EFC}    (2024-02-22 05:31:35)
[Threaded comment]
Your version of Excel allows you to read this threaded comment; however, any edits to it will get removed if the file is opened in a newer version of Excel. Learn more: https://go.microsoft.com/fwlink/?linkid=870924
Comment:
    Enter the interest expense from the most recent income statement.</t>
      </text>
    </comment>
    <comment authorId="0" ref="F10">
      <text>
        <t xml:space="preserve">======
ID#AAABFou2ib4
tc={92B75667-258A-9041-A90E-BA34684C64D8}    (2024-02-22 05:31:35)
[Threaded comment]
Your version of Excel allows you to read this threaded comment; however, any edits to it will get removed if the file is opened in a newer version of Excel. Learn more: https://go.microsoft.com/fwlink/?linkid=870924
Comment:
    I use a 10 year government bond rate.</t>
      </text>
    </comment>
    <comment authorId="0" ref="F8">
      <text>
        <t xml:space="preserve">======
ID#AAABFou2iak
tc={AA550503-3638-E344-A76C-EC9EE16E8E35}    (2024-02-22 05:31:35)
[Threaded comment]
Your version of Excel allows you to read this threaded comment; however, any edits to it will get removed if the file is opened in a newer version of Excel. Learn more: https://go.microsoft.com/fwlink/?linkid=870924
Comment:
    If your most recent year's operating income is unusually low or high, you can use the average operating income from the last few years.</t>
      </text>
    </comment>
  </commentList>
  <extLst>
    <ext uri="GoogleSheetsCustomDataVersion2">
      <go:sheetsCustomData xmlns:go="http://customooxmlschemas.google.com/" r:id="rId1" roundtripDataSignature="AMtx7miweUu8LbPsGevi8QIIeYuiHPiF5w=="/>
    </ext>
  </extLst>
</comments>
</file>

<file path=xl/comments5.xml><?xml version="1.0" encoding="utf-8"?>
<comments xmlns:r="http://schemas.openxmlformats.org/officeDocument/2006/relationships" xmlns="http://schemas.openxmlformats.org/spreadsheetml/2006/main">
  <authors>
    <author/>
  </authors>
  <commentList>
    <comment authorId="0" ref="B6">
      <text>
        <t xml:space="preserve">======
ID#AAABFpOk-So
tc={088A5D00-F7DB-F641-B5E4-2511B8451119}    (2024-02-22 05:31:35)
[Threaded comment]
Your version of Excel allows you to read this threaded comment; however, any edits to it will get removed if the file is opened in a newer version of Excel. Learn more: https://go.microsoft.com/fwlink/?linkid=870924
Comment:
    Enter the expected contractual lease commitments in future years, with a lump=sum after year 5. US companies report these numbers in the footnotes. European companies sometimes report them with years lumped together (Years 1&amp;2, Years 3 through 5). If that is the case, take the annual averages and enter them in these cells.</t>
      </text>
    </comment>
    <comment authorId="0" ref="E4">
      <text>
        <t xml:space="preserve">======
ID#AAABFou2ia0
tc={4E9D46C3-9490-AE49-9C1C-FE39D8287CF7}    (2024-02-22 05:31:35)
[Threaded comment]
Your version of Excel allows you to read this threaded comment; however, any edits to it will get removed if the file is opened in a newer version of Excel. Learn more: https://go.microsoft.com/fwlink/?linkid=870924
Comment:
    Enter the operating lease expense in the most recent 12 months.</t>
      </text>
    </comment>
  </commentList>
  <extLst>
    <ext uri="GoogleSheetsCustomDataVersion2">
      <go:sheetsCustomData xmlns:go="http://customooxmlschemas.google.com/" r:id="rId1" roundtripDataSignature="AMtx7mhayH+kUMyouKejf1ov45VFwbtcxw=="/>
    </ext>
  </extLst>
</comments>
</file>

<file path=xl/comments6.xml><?xml version="1.0" encoding="utf-8"?>
<comments xmlns:r="http://schemas.openxmlformats.org/officeDocument/2006/relationships" xmlns="http://schemas.openxmlformats.org/spreadsheetml/2006/main">
  <authors>
    <author/>
  </authors>
  <commentList>
    <comment authorId="0" ref="B1">
      <text>
        <t xml:space="preserve">======
ID#AAABFou2iWc
tc={C3B82CD1-0285-F746-B2B0-DC065BFFA19E}    (2024-02-22 05:31:35)
[Threaded comment]
Your version of Excel allows you to read this threaded comment; however, any edits to it will get removed if the file is opened in a newer version of Excel. Learn more: https://go.microsoft.com/fwlink/?linkid=870924
Comment:
    This is the estimate for the ERP for a mature market, that then updates all of the ERP for other countries by adding the CRP to it. I update the ERP for the S&amp;P 500 at the start of every month on my website (damodaran.com) and if you want, you can change this number to the most recent update.</t>
      </text>
    </comment>
  </commentList>
  <extLst>
    <ext uri="GoogleSheetsCustomDataVersion2">
      <go:sheetsCustomData xmlns:go="http://customooxmlschemas.google.com/" r:id="rId1" roundtripDataSignature="AMtx7mgymkyA5Wi6t0uAWd6SC6d0XNG+8A=="/>
    </ext>
  </extLst>
</comments>
</file>

<file path=xl/sharedStrings.xml><?xml version="1.0" encoding="utf-8"?>
<sst xmlns="http://schemas.openxmlformats.org/spreadsheetml/2006/main" count="1790" uniqueCount="1058">
  <si>
    <t>COMPANY NAME</t>
  </si>
  <si>
    <t>SAMVARDHANA MOTHERSON INTERNATIONAL LTD</t>
  </si>
  <si>
    <t>LATEST VERSION</t>
  </si>
  <si>
    <t>PLEASE DO NOT MAKE ANY CHANGES TO THIS SHEET</t>
  </si>
  <si>
    <t>CURRENT VERSION</t>
  </si>
  <si>
    <t>META</t>
  </si>
  <si>
    <t>Number of shares</t>
  </si>
  <si>
    <t>Face Value</t>
  </si>
  <si>
    <t>Current Price</t>
  </si>
  <si>
    <t>Market Capitalization</t>
  </si>
  <si>
    <t>PROFIT &amp; LOSS</t>
  </si>
  <si>
    <t>Report Date</t>
  </si>
  <si>
    <t>Sales</t>
  </si>
  <si>
    <t>Raw Material Cost</t>
  </si>
  <si>
    <t>Change in Inventory</t>
  </si>
  <si>
    <t>Power and Fuel</t>
  </si>
  <si>
    <t>Other Mfr. Exp</t>
  </si>
  <si>
    <t>Employee Cost</t>
  </si>
  <si>
    <t>Selling and admin</t>
  </si>
  <si>
    <t>Other Expenses</t>
  </si>
  <si>
    <t>Other Income</t>
  </si>
  <si>
    <t>Depreciation</t>
  </si>
  <si>
    <t>Interest</t>
  </si>
  <si>
    <t>Profit before tax</t>
  </si>
  <si>
    <t>Tax</t>
  </si>
  <si>
    <t>Net profit</t>
  </si>
  <si>
    <t>Dividend Amount</t>
  </si>
  <si>
    <t>Effective Tax Rate</t>
  </si>
  <si>
    <t>EBITDA</t>
  </si>
  <si>
    <t>EBIT</t>
  </si>
  <si>
    <t>Quarters</t>
  </si>
  <si>
    <t>Expenses</t>
  </si>
  <si>
    <t>Operating Profit</t>
  </si>
  <si>
    <t>BALANCE SHEET</t>
  </si>
  <si>
    <t>Equity Share Capital</t>
  </si>
  <si>
    <t>Reserves</t>
  </si>
  <si>
    <t>Borrowings</t>
  </si>
  <si>
    <t>Other Liabilities</t>
  </si>
  <si>
    <t>Total</t>
  </si>
  <si>
    <t>Net Block</t>
  </si>
  <si>
    <t>Capital Work in Progress</t>
  </si>
  <si>
    <t>Investments</t>
  </si>
  <si>
    <t>Other Assets</t>
  </si>
  <si>
    <t>Receivables</t>
  </si>
  <si>
    <t>Inventory</t>
  </si>
  <si>
    <t>Cash &amp; Bank</t>
  </si>
  <si>
    <t>No. of Equity Shares</t>
  </si>
  <si>
    <t>New Bonus Shares</t>
  </si>
  <si>
    <t>Face value</t>
  </si>
  <si>
    <t>CASH FLOW:</t>
  </si>
  <si>
    <t>Cash from Operating Activity</t>
  </si>
  <si>
    <t>Cash from Investing Activity</t>
  </si>
  <si>
    <t>Cash from Financing Activity</t>
  </si>
  <si>
    <t>Net Cash Flow</t>
  </si>
  <si>
    <t>PRICE:</t>
  </si>
  <si>
    <t>DERIVED:</t>
  </si>
  <si>
    <t>Adjusted Equity Shares in Cr</t>
  </si>
  <si>
    <t>Historical Trends lines</t>
  </si>
  <si>
    <t xml:space="preserve">Revenue </t>
  </si>
  <si>
    <t>Revenue</t>
  </si>
  <si>
    <t>Revenue Growth %</t>
  </si>
  <si>
    <t>Median</t>
  </si>
  <si>
    <t>Average</t>
  </si>
  <si>
    <t>Operating Margin %</t>
  </si>
  <si>
    <t>Operating Margin</t>
  </si>
  <si>
    <t xml:space="preserve">EBIT </t>
  </si>
  <si>
    <t>EBIT Growth %</t>
  </si>
  <si>
    <t>Intrest Expenses</t>
  </si>
  <si>
    <t>Interest Expenses</t>
  </si>
  <si>
    <t>Intrest Expenses Changes</t>
  </si>
  <si>
    <t>Tax Rate %</t>
  </si>
  <si>
    <t xml:space="preserve">EPS </t>
  </si>
  <si>
    <t>Net Profit</t>
  </si>
  <si>
    <t>No of Shares</t>
  </si>
  <si>
    <t>EPS</t>
  </si>
  <si>
    <t>Sales to capital Ratio</t>
  </si>
  <si>
    <t>Sales To Capital Ratio</t>
  </si>
  <si>
    <t>Retention Ratio %</t>
  </si>
  <si>
    <t>Retentionn ratio</t>
  </si>
  <si>
    <t>ROE %</t>
  </si>
  <si>
    <t>ROE</t>
  </si>
  <si>
    <t>Growth Expected % VS actual Growth %</t>
  </si>
  <si>
    <t>Expected Growth</t>
  </si>
  <si>
    <t>Actual Growth</t>
  </si>
  <si>
    <t>Correlation Between Expected and Actual Growth</t>
  </si>
  <si>
    <t>Correlation</t>
  </si>
  <si>
    <t>Numbers in ₹ crore for us company milion</t>
  </si>
  <si>
    <t>Date of valuation</t>
  </si>
  <si>
    <t>Company name</t>
  </si>
  <si>
    <t>MOTHERSON</t>
  </si>
  <si>
    <t>Country of incorporation</t>
  </si>
  <si>
    <t>India</t>
  </si>
  <si>
    <t>Industry (US)</t>
  </si>
  <si>
    <t>Auto Parts</t>
  </si>
  <si>
    <t>Industry (Global)</t>
  </si>
  <si>
    <t>Company numbers</t>
  </si>
  <si>
    <t>Current year/TTM</t>
  </si>
  <si>
    <t>Last year</t>
  </si>
  <si>
    <t>Years since last anual report</t>
  </si>
  <si>
    <t>Revenues</t>
  </si>
  <si>
    <t>Operating income or EBIT</t>
  </si>
  <si>
    <t>Interest expense</t>
  </si>
  <si>
    <t>Book value of equity</t>
  </si>
  <si>
    <t>Book value of debt</t>
  </si>
  <si>
    <t>Cash and Marketable Securities</t>
  </si>
  <si>
    <t>Cross holdings (less then 51% assets side)</t>
  </si>
  <si>
    <t>Minority interests/ non controling intrest</t>
  </si>
  <si>
    <t xml:space="preserve">Effective tax rate </t>
  </si>
  <si>
    <t xml:space="preserve">Marginal tax rate </t>
  </si>
  <si>
    <t xml:space="preserve">Number of shares outstanding </t>
  </si>
  <si>
    <t xml:space="preserve">Current stock price </t>
  </si>
  <si>
    <t>Do you have R&amp;D expenses to capitalize?</t>
  </si>
  <si>
    <t>No</t>
  </si>
  <si>
    <t>Do you have operating lease commitments?</t>
  </si>
  <si>
    <t>Computed numbers: Here is what your company's numbers look like, relative to industry.</t>
  </si>
  <si>
    <t>Global Distribution Stats</t>
  </si>
  <si>
    <t>Company</t>
  </si>
  <si>
    <t>1st Quartile</t>
  </si>
  <si>
    <t>3rd Quartile</t>
  </si>
  <si>
    <t>Valuing driving numbers</t>
  </si>
  <si>
    <t>Revenue growth in the most recent year =</t>
  </si>
  <si>
    <t xml:space="preserve">Revenue growth rate for next year </t>
  </si>
  <si>
    <t>Pre-tax operating margin in the most recent year =</t>
  </si>
  <si>
    <t>Operating Margin for next year</t>
  </si>
  <si>
    <t>Sales to capital ratio in most recent year =</t>
  </si>
  <si>
    <t>Compounded annual revenue growth rate - years 2-5 =</t>
  </si>
  <si>
    <t>Marginal sales to capital ratio  =</t>
  </si>
  <si>
    <t>Target pre-tax operating margin =</t>
  </si>
  <si>
    <t>Return on invested capital in most recent year=</t>
  </si>
  <si>
    <t>Year of convergence for margin</t>
  </si>
  <si>
    <t>Standard deviation in stock prices =</t>
  </si>
  <si>
    <t>Sales to capital ratio  (for years 1-5)</t>
  </si>
  <si>
    <t>Cost of capital =</t>
  </si>
  <si>
    <t>Sales to capital ratio (for years 6-10)</t>
  </si>
  <si>
    <t xml:space="preserve">Market numbers </t>
  </si>
  <si>
    <t>Riskfree rate US</t>
  </si>
  <si>
    <t>Equity risk premium</t>
  </si>
  <si>
    <t>cost of capital from worksheet</t>
  </si>
  <si>
    <t>Options numbers</t>
  </si>
  <si>
    <t>Do you have employee options outstanding?</t>
  </si>
  <si>
    <t>Number of options outstanding in cr/milion</t>
  </si>
  <si>
    <t xml:space="preserve">Average strike price </t>
  </si>
  <si>
    <t xml:space="preserve">Average maturity </t>
  </si>
  <si>
    <t xml:space="preserve">Standard deviation on stock price </t>
  </si>
  <si>
    <t xml:space="preserve">Default assumptions. </t>
  </si>
  <si>
    <t>In stable growth, I will assume that your firm will have a cost of capital similar to that of typical mature companies (riskfree rate + 4.5%)</t>
  </si>
  <si>
    <t>Do you want to override this assumption =</t>
  </si>
  <si>
    <t>Mature companies generally see their risk levels approach the average</t>
  </si>
  <si>
    <t>If yes, enter the cost of capital after year 10 =</t>
  </si>
  <si>
    <t>Though some sectors, even in stable growth, may have higher risk. If you change your risk free rate after year 10 (see cell B57 &amp; 58), you should incorporate the change into your stable cost of capital estimate.</t>
  </si>
  <si>
    <t>I will assume that your firm will earn a return on capital equal to its cost of capital after year 10. I am assuming that whatever competitive advantages you have today will fade over time.</t>
  </si>
  <si>
    <t>Mature companies find it difficult to generate returns that exceed the cost of capital</t>
  </si>
  <si>
    <t>If yes, enter the return on capital you expect after year 10</t>
  </si>
  <si>
    <t>But there are significant exceptions among companies with long-lasting competitive advantages.</t>
  </si>
  <si>
    <t>I will assume that your firm has no chance of failure over the foreseeable future.</t>
  </si>
  <si>
    <t>Many young, growth companies fail, especially if they have trouble raising cash. Many distressed companies fail, because they have trouble making debt payments.</t>
  </si>
  <si>
    <t>If yes, enter the probability of failure =</t>
  </si>
  <si>
    <t>Tough to estimate but a key input. Use the failure rate worksheet, if necessary.</t>
  </si>
  <si>
    <t>What do you want to tie your proceeds in failure to?</t>
  </si>
  <si>
    <t>V</t>
  </si>
  <si>
    <t>B: Book value of capital, V= Estimated fair value for the company</t>
  </si>
  <si>
    <t>Enter the distress proceeds as percentage of book or fair value</t>
  </si>
  <si>
    <t>This can be zero, if the assets will be worth nothing if the firm fails.</t>
  </si>
  <si>
    <t>I assume that reinvestment in a year translates into growth in the next year, i.e., there is a one year lag between reinvesting and generating growth from that reinvestment.</t>
  </si>
  <si>
    <t>Do you want override this assumption =</t>
  </si>
  <si>
    <t>If yes, enter a different lag (0 = no lag to 3 = lag of 3 years)</t>
  </si>
  <si>
    <t>I will assume that your effective tax rate will adjust to your marginal tax rate by your terminal year. If you override this assumption, I will leave the tax rate at your effective tax rate.</t>
  </si>
  <si>
    <t>I will assume that you have no losses carried forward from prior years ( NOL) coming into the valuation. If you have a money losing company, you may want to override tis.</t>
  </si>
  <si>
    <t>Check the financial statements.</t>
  </si>
  <si>
    <t>If yes, enter the NOL that you are carrying over into year 1</t>
  </si>
  <si>
    <t>An NOL will shield your income from taxes, even after you start making money.</t>
  </si>
  <si>
    <t>I will asssume that today's risk free rate will prevail in perpetuity. If you override this assumption, I will change the riskfree rate after year 10.</t>
  </si>
  <si>
    <t>If yes, you will be asked to enter a normal risk free rate and your growth in perpetuity will be adjusted accordingly.</t>
  </si>
  <si>
    <t>If yes, enter the riskfree rate after year 10</t>
  </si>
  <si>
    <t>Enter your estimate of what the riskfree rate (in your currency of choice) will be after year 10</t>
  </si>
  <si>
    <t>I will assume that the growth rate in perpetuity will be equal to the risk free rate. This allows for both valuation consistency and prevents "impossible" growth rates.</t>
  </si>
  <si>
    <t>This is an option to let you use a negative growth rate in perpetuity or to even liquidate the firm.</t>
  </si>
  <si>
    <t>If yes, enter the growth rate in perpetuity</t>
  </si>
  <si>
    <t>This can be negative, if you feel the company will decline (and disappear) after growth is done. If you let it exceed the risk free rate, you are on your own in uncharted territory.</t>
  </si>
  <si>
    <t>I have assumed that none of the cash is trapped (in foreign countries) and that there is no additional tax liability coming due and that cash is a neutral asset.</t>
  </si>
  <si>
    <t>Do you want to override this assumption</t>
  </si>
  <si>
    <t>If yes, enter trapped cash (if taxes) or entire balance (if mistrust)</t>
  </si>
  <si>
    <t>Cash that is trapped in foreign markets (and subject to additoinal tax) or cash that is being discounted by the market (because of management mistrust)</t>
  </si>
  <si>
    <t>&amp; Average tax rate of the foreign markets where the cash is trapped</t>
  </si>
  <si>
    <t>Additional tax rate due on trapped cash or discount being applied to cash balance because of mistrust.</t>
  </si>
  <si>
    <t>Estimation of Current Cost of Capital</t>
  </si>
  <si>
    <t>Which approach will you be using?</t>
  </si>
  <si>
    <t>Detailed</t>
  </si>
  <si>
    <t>If direct input, enter cost of capital to use</t>
  </si>
  <si>
    <t xml:space="preserve">Cost of capital based upon approach </t>
  </si>
  <si>
    <t>Approach 1: Detailed Cost of Capital</t>
  </si>
  <si>
    <t>Equity</t>
  </si>
  <si>
    <t>Debt</t>
  </si>
  <si>
    <t xml:space="preserve">Number of Shares outstanding </t>
  </si>
  <si>
    <t>Book Value of Straight Debt =</t>
  </si>
  <si>
    <t xml:space="preserve">Current Market Price per share </t>
  </si>
  <si>
    <t>Interest Expense on Debt =</t>
  </si>
  <si>
    <t>Average Maturity =</t>
  </si>
  <si>
    <t>Approach for estimating beta</t>
  </si>
  <si>
    <t>Single Business(Global)</t>
  </si>
  <si>
    <t>Approach for estimating pre-tax cost of debt</t>
  </si>
  <si>
    <t>Actual rating</t>
  </si>
  <si>
    <t>If direct input, enter levered beta</t>
  </si>
  <si>
    <t>If direct input, input the pre-tax cost of debt</t>
  </si>
  <si>
    <t xml:space="preserve">Unlevered beta </t>
  </si>
  <si>
    <t>If actual rating, input the rating</t>
  </si>
  <si>
    <t>A1/A+</t>
  </si>
  <si>
    <t xml:space="preserve">Riskfree Rate </t>
  </si>
  <si>
    <t>If synethetic rating, input the type of company</t>
  </si>
  <si>
    <t>What approach do you want to use to input ERP?</t>
  </si>
  <si>
    <t>Operating countries</t>
  </si>
  <si>
    <t>Pre-tax Cost of Debt =</t>
  </si>
  <si>
    <t>Direct input for ERP (if you choose "will input"</t>
  </si>
  <si>
    <t>Tax Rate =</t>
  </si>
  <si>
    <t xml:space="preserve">Equity Risk Premium used in cost of equity </t>
  </si>
  <si>
    <t>Operating Countries ERP calculator</t>
  </si>
  <si>
    <t>Operating Regions ERP calculator</t>
  </si>
  <si>
    <t>Country</t>
  </si>
  <si>
    <t>ERP</t>
  </si>
  <si>
    <t>Weight</t>
  </si>
  <si>
    <t>Weighted ERP</t>
  </si>
  <si>
    <t>Region</t>
  </si>
  <si>
    <t>United States</t>
  </si>
  <si>
    <t>China</t>
  </si>
  <si>
    <t>Germany</t>
  </si>
  <si>
    <t>Hungary</t>
  </si>
  <si>
    <t>Spain</t>
  </si>
  <si>
    <t>France</t>
  </si>
  <si>
    <t>Rest of the World</t>
  </si>
  <si>
    <t>Multi Business (US Industry Averages)</t>
  </si>
  <si>
    <t>Multi Business (Global Industry Averages)</t>
  </si>
  <si>
    <t>Business</t>
  </si>
  <si>
    <t>EV/Sales</t>
  </si>
  <si>
    <t>Estimated Value</t>
  </si>
  <si>
    <t>Unlevered Beta</t>
  </si>
  <si>
    <t>Cost of capital</t>
  </si>
  <si>
    <t>Book Value of Convertible Debt =</t>
  </si>
  <si>
    <t>Interest Expense on Convertible =</t>
  </si>
  <si>
    <t>Maturity of Convertible Bond =</t>
  </si>
  <si>
    <t>Market Value of Convertible =</t>
  </si>
  <si>
    <t>Debt value of operating leases =</t>
  </si>
  <si>
    <t>Preferred Stock</t>
  </si>
  <si>
    <t>Number of Preferred Shares =</t>
  </si>
  <si>
    <t>Current Market Price per Share=</t>
  </si>
  <si>
    <t>Annual Dividend per Share =</t>
  </si>
  <si>
    <t>Output</t>
  </si>
  <si>
    <t>Estimating Market Value of Straight Debt =</t>
  </si>
  <si>
    <t>Estimated Value of Straight Debt in Convertible =</t>
  </si>
  <si>
    <t>Value of Debt in Operating leases =</t>
  </si>
  <si>
    <t>Estimated Value of Equity in Convertible =</t>
  </si>
  <si>
    <t>Levered Beta for equity =</t>
  </si>
  <si>
    <t xml:space="preserve">Debt </t>
  </si>
  <si>
    <t>Capital</t>
  </si>
  <si>
    <t>Market Value</t>
  </si>
  <si>
    <t>Weight in Cost of Capital</t>
  </si>
  <si>
    <t>Cost of Component</t>
  </si>
  <si>
    <t>Approach 2: industry average cost of capital, adjusted for riskfre rate differences</t>
  </si>
  <si>
    <t xml:space="preserve">Industry </t>
  </si>
  <si>
    <t>Cost of capital, adjusted for riskfree rate difference</t>
  </si>
  <si>
    <t>Approach 3: Uae histogram of costs of capital of all publicly traded firms</t>
  </si>
  <si>
    <t>Which grouping (US, Emerging Markets, Global)</t>
  </si>
  <si>
    <t>US</t>
  </si>
  <si>
    <t>Which risk grouping does your company fall in?</t>
  </si>
  <si>
    <t>Cost of capital based upon decile/group chosen</t>
  </si>
  <si>
    <t>First Decile</t>
  </si>
  <si>
    <t>First Quartile</t>
  </si>
  <si>
    <t>Third Quartile</t>
  </si>
  <si>
    <t>Ninth Decile</t>
  </si>
  <si>
    <t>Emerging</t>
  </si>
  <si>
    <t>Europe</t>
  </si>
  <si>
    <t>Global</t>
  </si>
  <si>
    <t>Japan</t>
  </si>
  <si>
    <t xml:space="preserve">These costs of capital are all in US dollars and reflect the US dollar  riskfree rate at the start of the year. Once you make your choice, though, I will adjust the rate by the difference in riskfree rates, effectively converting currency and bringing it up to date. </t>
  </si>
  <si>
    <t>R &amp; D Converter</t>
  </si>
  <si>
    <t>Inputs</t>
  </si>
  <si>
    <t>Over how many years do you want to amortize R&amp;D expenses</t>
  </si>
  <si>
    <t>Enter the current year's R&amp;D expense =</t>
  </si>
  <si>
    <t>Enter R&amp; D expenses for past years</t>
  </si>
  <si>
    <t>Year</t>
  </si>
  <si>
    <t>R&amp; D Expenses</t>
  </si>
  <si>
    <t>R&amp;D Expense</t>
  </si>
  <si>
    <t>Unamortized portion</t>
  </si>
  <si>
    <t>Amortization this year</t>
  </si>
  <si>
    <t>Current</t>
  </si>
  <si>
    <t>Value of Research Asset =</t>
  </si>
  <si>
    <t>Amortization of asset for current year =</t>
  </si>
  <si>
    <t>Adjustment to Operating Income =</t>
  </si>
  <si>
    <t>! A positive number indicates an increase in operating income (add to reported EBIT)</t>
  </si>
  <si>
    <t>Tax Effect of R&amp;D Expensing</t>
  </si>
  <si>
    <t>Lookup Table for Amortizable Lives</t>
  </si>
  <si>
    <t>Industry Name</t>
  </si>
  <si>
    <t>Amortization Period</t>
  </si>
  <si>
    <t>Advertising</t>
  </si>
  <si>
    <t>Aerospace/Defense</t>
  </si>
  <si>
    <t>Air Transport</t>
  </si>
  <si>
    <t>Aluminum</t>
  </si>
  <si>
    <t>Apparel</t>
  </si>
  <si>
    <t>Auto &amp; Truck</t>
  </si>
  <si>
    <t>Auto Parts (OEM)</t>
  </si>
  <si>
    <t>Auto Parts (Replacement)</t>
  </si>
  <si>
    <t>Bank</t>
  </si>
  <si>
    <t>Bank (Canadian)</t>
  </si>
  <si>
    <t>Bank (Foreign)</t>
  </si>
  <si>
    <t>Bank (Midwest)</t>
  </si>
  <si>
    <t>Beverage (Alcoholic)</t>
  </si>
  <si>
    <t>Beverage (Soft Drink)</t>
  </si>
  <si>
    <t>Building Materials</t>
  </si>
  <si>
    <t>Cable TV</t>
  </si>
  <si>
    <t>Canadian Energy</t>
  </si>
  <si>
    <t>Cement &amp; Aggregates</t>
  </si>
  <si>
    <t>Chemical (Basic)</t>
  </si>
  <si>
    <t>Chemical (Diversified)</t>
  </si>
  <si>
    <t>Chemical (Specialty)</t>
  </si>
  <si>
    <t>Coal/Alternate Energy</t>
  </si>
  <si>
    <t>Computer &amp; Peripherals</t>
  </si>
  <si>
    <t>Computer Software &amp; Svcs</t>
  </si>
  <si>
    <t>Copper</t>
  </si>
  <si>
    <t>Diversified Co.</t>
  </si>
  <si>
    <t>Drug</t>
  </si>
  <si>
    <t>Drugstore</t>
  </si>
  <si>
    <t>Educational Services</t>
  </si>
  <si>
    <t>Electric Util. (Central)</t>
  </si>
  <si>
    <t>Electric Utility (East)</t>
  </si>
  <si>
    <t>Electric Utility (West)</t>
  </si>
  <si>
    <t>Electrical Equipment</t>
  </si>
  <si>
    <t>Electronics</t>
  </si>
  <si>
    <t>Entertainment</t>
  </si>
  <si>
    <t>Environmental</t>
  </si>
  <si>
    <t>Financial Services</t>
  </si>
  <si>
    <t>Food Processing</t>
  </si>
  <si>
    <t>Food Wholesalers</t>
  </si>
  <si>
    <t>Foreign Electron/Entertn</t>
  </si>
  <si>
    <t>Foreign Telecom.</t>
  </si>
  <si>
    <t>Furn./Home Furnishings</t>
  </si>
  <si>
    <t>Gold/Silver Mining</t>
  </si>
  <si>
    <t>Grocery</t>
  </si>
  <si>
    <t>Healthcare Info Systems</t>
  </si>
  <si>
    <t>Home Appliance</t>
  </si>
  <si>
    <t>Homebuilding</t>
  </si>
  <si>
    <t>Hotel/Gaming</t>
  </si>
  <si>
    <t>Household Products</t>
  </si>
  <si>
    <t>Industrial Services</t>
  </si>
  <si>
    <t>Insurance (Diversified)</t>
  </si>
  <si>
    <t>Insurance (Life)</t>
  </si>
  <si>
    <t>Insurance (Prop/Casualty)</t>
  </si>
  <si>
    <t>Internet</t>
  </si>
  <si>
    <t>Investment Co. (Domestic)</t>
  </si>
  <si>
    <t>Investment Co. (Foreign)</t>
  </si>
  <si>
    <t>Investment Co. (Income)</t>
  </si>
  <si>
    <t>Machinery</t>
  </si>
  <si>
    <t>Manuf. Housing/Rec Veh</t>
  </si>
  <si>
    <t>Maritime</t>
  </si>
  <si>
    <t>Medical Services</t>
  </si>
  <si>
    <t>Medical Supplies</t>
  </si>
  <si>
    <t>Metal Fabricating</t>
  </si>
  <si>
    <t>Metals &amp; Mining (Div.)</t>
  </si>
  <si>
    <t>Natural Gas (Distrib.)</t>
  </si>
  <si>
    <t>Natural Gas (Diversified)</t>
  </si>
  <si>
    <t>Newspaper</t>
  </si>
  <si>
    <t>Office Equip &amp; Supplies</t>
  </si>
  <si>
    <t>Oilfield Services/Equip.</t>
  </si>
  <si>
    <t>Packaging &amp; Container</t>
  </si>
  <si>
    <t>Paper &amp; Forest Products</t>
  </si>
  <si>
    <t>Petroleum (Integrated)</t>
  </si>
  <si>
    <t>Petroleum (Producing)</t>
  </si>
  <si>
    <t>Precision Instrument</t>
  </si>
  <si>
    <t>Publishing</t>
  </si>
  <si>
    <t>R.E.I.T.</t>
  </si>
  <si>
    <t>Railroad</t>
  </si>
  <si>
    <t>Recreation</t>
  </si>
  <si>
    <t>Restaurant</t>
  </si>
  <si>
    <t>Retail (Special Lines)</t>
  </si>
  <si>
    <t>Retail Building Supply</t>
  </si>
  <si>
    <t>Retail Store</t>
  </si>
  <si>
    <t>Securities Brokerage</t>
  </si>
  <si>
    <t>Semiconductor</t>
  </si>
  <si>
    <t>Semiconductor Cap Equip</t>
  </si>
  <si>
    <t>Shoe</t>
  </si>
  <si>
    <t>Steel (General)</t>
  </si>
  <si>
    <t>Steel (Integrated)</t>
  </si>
  <si>
    <t>Telecom. Equipment</t>
  </si>
  <si>
    <t>Telecom. Services</t>
  </si>
  <si>
    <t>Textile</t>
  </si>
  <si>
    <t>Thrift</t>
  </si>
  <si>
    <t>Tire &amp; Rubber</t>
  </si>
  <si>
    <t>Tobacco</t>
  </si>
  <si>
    <t>Toiletries/Cosmetics</t>
  </si>
  <si>
    <t>Trucking/Transp. Leasing</t>
  </si>
  <si>
    <t>Utility (Foreign)</t>
  </si>
  <si>
    <t>Water Utility</t>
  </si>
  <si>
    <t>Base year</t>
  </si>
  <si>
    <t>Terminal year</t>
  </si>
  <si>
    <t>Revenue growth rate</t>
  </si>
  <si>
    <t>EBIT (Operating) margin</t>
  </si>
  <si>
    <t>EBIT (Operating income)</t>
  </si>
  <si>
    <t>Tax rate</t>
  </si>
  <si>
    <t>EBIT(1-t)</t>
  </si>
  <si>
    <t xml:space="preserve"> - Reinvestment</t>
  </si>
  <si>
    <t>FCFF</t>
  </si>
  <si>
    <t>NOL</t>
  </si>
  <si>
    <t>Cumulated discount factor</t>
  </si>
  <si>
    <t>PV(FCFF)</t>
  </si>
  <si>
    <t>Implied variables</t>
  </si>
  <si>
    <t>After year 10</t>
  </si>
  <si>
    <t>Sales to capital ratio</t>
  </si>
  <si>
    <t>Invested capital</t>
  </si>
  <si>
    <t>ROIC</t>
  </si>
  <si>
    <t>Terminal cash flow</t>
  </si>
  <si>
    <t>Terminal cost of capital</t>
  </si>
  <si>
    <t>Terminal value</t>
  </si>
  <si>
    <t>PV(Terminal value)</t>
  </si>
  <si>
    <t>PV (CF over next 10 years)</t>
  </si>
  <si>
    <t>Sum of PV</t>
  </si>
  <si>
    <t>Probability of failure =</t>
  </si>
  <si>
    <t>Proceeds if firm fails =</t>
  </si>
  <si>
    <t>Value of operating assets =</t>
  </si>
  <si>
    <t xml:space="preserve"> - Debt</t>
  </si>
  <si>
    <t xml:space="preserve"> - Minority interests</t>
  </si>
  <si>
    <t xml:space="preserve"> +  Cash</t>
  </si>
  <si>
    <t xml:space="preserve"> + Non-operating assets</t>
  </si>
  <si>
    <t>Value of equity</t>
  </si>
  <si>
    <t xml:space="preserve"> - Value of options</t>
  </si>
  <si>
    <t>Value of equity in common stock</t>
  </si>
  <si>
    <t>Estimated value /share</t>
  </si>
  <si>
    <t>Price</t>
  </si>
  <si>
    <t>Price as % of value</t>
  </si>
  <si>
    <t xml:space="preserve">These growth and cash flows are a big bet on there 2025 vision or motherson 2.0 where they invested more then 20000cr in the last 4 years </t>
  </si>
  <si>
    <t>The company invested in plant and machinery annd acquring company in 2022 they acquire 4 company and in 2023 6 company , with there vision of 2025 with 36 bilion dollar in revenue and with 40% ROC and 40% paid as divident is a crazy vison that 36 bilion dollar in revenue will be around 280000cr and the q3 TTM revenue is 95000cr there are  expecting a growth of 300% which is very unrelistice in my view i might be wrong what why i am giving 20% revenue growth for next 5Years where whey in which there reach there vision revenues with very stable margin of 8% because they didn't say any thing about there margin and the historical margin is very stable so i am asuming 8% margin for the future</t>
  </si>
  <si>
    <t>Tell your story about the company. Keep it focuses on the company's businesses and tie it into the three key levers of value: cash flows, growth and risk</t>
  </si>
  <si>
    <t>The Assumptions</t>
  </si>
  <si>
    <t>Next year</t>
  </si>
  <si>
    <t>Years 2-5</t>
  </si>
  <si>
    <t>Years 6-10</t>
  </si>
  <si>
    <t>Link to story</t>
  </si>
  <si>
    <t>Revenues (a)</t>
  </si>
  <si>
    <t>Changes to</t>
  </si>
  <si>
    <t>vision 2025</t>
  </si>
  <si>
    <t>Tie each assumption to the part of your story that relates to it.</t>
  </si>
  <si>
    <t>Operating margin (b)</t>
  </si>
  <si>
    <t>Moves to</t>
  </si>
  <si>
    <t>stable margin for the industry</t>
  </si>
  <si>
    <t>the taxes are higer side</t>
  </si>
  <si>
    <t>Sales to Capital  (c )</t>
  </si>
  <si>
    <t>higher sales to capital because of existing investements</t>
  </si>
  <si>
    <t>Return on capital</t>
  </si>
  <si>
    <t>Marginal ROIC =</t>
  </si>
  <si>
    <t>in vision they are saying 40% but i will give 1/2 of that</t>
  </si>
  <si>
    <t>Cost of capital (d)</t>
  </si>
  <si>
    <t>inline with industry</t>
  </si>
  <si>
    <t>The Cash Flows</t>
  </si>
  <si>
    <t>EBIT (1-t)</t>
  </si>
  <si>
    <t xml:space="preserve">Reinvestment </t>
  </si>
  <si>
    <t>These are the numbers that come from your assumptions. The revenues over time reflect your revenue growth, the operating margins evolve towards your target margin and your tax rate will change, if you have set it to. The reinvestment is estimated using the sales to capital ratio for the first 10 years and based on a reinvestment rate in stable growth (g/ ROC).</t>
  </si>
  <si>
    <t>The Value</t>
  </si>
  <si>
    <t>This is the output from your valuation. It reflects your cash flows being discounted back at the cost of capital to get to your operating asset value, which then gets adjusted for the likelihood that your firm will not make it. We add cash and non-operating assets, subtract out debt and minority interests to get to value of equity.</t>
  </si>
  <si>
    <t>Adjustment for distress</t>
  </si>
  <si>
    <t xml:space="preserve"> - Debt &amp; Minority Interests</t>
  </si>
  <si>
    <t xml:space="preserve"> + Cash &amp; Other Non-operating assets</t>
  </si>
  <si>
    <t xml:space="preserve"> - Value of equity options</t>
  </si>
  <si>
    <t>Value per share</t>
  </si>
  <si>
    <t>Stock was trading at =</t>
  </si>
  <si>
    <t>You can modify this picture and bring in relevant details to back up your cost of capital and other details that you think flesh out your company's valuation story.</t>
  </si>
  <si>
    <t>Base Year and Comparison</t>
  </si>
  <si>
    <t>Growth Story</t>
  </si>
  <si>
    <t>Profitability Story</t>
  </si>
  <si>
    <t>Growth Efficiency Story</t>
  </si>
  <si>
    <t>Industry</t>
  </si>
  <si>
    <t>Terminal Value</t>
  </si>
  <si>
    <t>Revenue Growth</t>
  </si>
  <si>
    <t>Growth Rate</t>
  </si>
  <si>
    <t>Operating Income</t>
  </si>
  <si>
    <t>Reinvestment Rate</t>
  </si>
  <si>
    <t>Reinvestment</t>
  </si>
  <si>
    <t>Cost of Capital</t>
  </si>
  <si>
    <t>Cumulated WACC</t>
  </si>
  <si>
    <t>Sales to Capital</t>
  </si>
  <si>
    <t>Price per share</t>
  </si>
  <si>
    <t>% Under or Over Valued</t>
  </si>
  <si>
    <t>Risk Story</t>
  </si>
  <si>
    <t>Competitive Advantages</t>
  </si>
  <si>
    <t>Step 1: Check revenue growth rate</t>
  </si>
  <si>
    <t>Your forecasts</t>
  </si>
  <si>
    <t>Questions to ask</t>
  </si>
  <si>
    <t>Industry Average</t>
  </si>
  <si>
    <t>Most Recent year</t>
  </si>
  <si>
    <t>1. If you are forecasting a revenue growth rate &gt; industry average, is your company small?</t>
  </si>
  <si>
    <t>Annual Revenue Growth Rate</t>
  </si>
  <si>
    <t>2. If your forecasted revenue growth rate is very different from your company's most recent year of growth, what is the reason?</t>
  </si>
  <si>
    <t>Step 2: Check dollar revenues</t>
  </si>
  <si>
    <t>Year 5</t>
  </si>
  <si>
    <t>Year 10</t>
  </si>
  <si>
    <t>1. How big is the total market today?</t>
  </si>
  <si>
    <t>2. How much revenues do the biggest companies in that market make today?</t>
  </si>
  <si>
    <t>3. How much growth is there in the total market?</t>
  </si>
  <si>
    <t>4. What type of market share are you forecasting for your company in year 10?</t>
  </si>
  <si>
    <t>Step 3: Check your margins</t>
  </si>
  <si>
    <t>1. What are the margins of the industry that the company is in?</t>
  </si>
  <si>
    <t>2. What are the unit economics of the business? (How much does it cost you to make the extra unit that you sell?</t>
  </si>
  <si>
    <t>3. What does the competition in this business look like?</t>
  </si>
  <si>
    <t>Step 4: Check how much you are reinvesting</t>
  </si>
  <si>
    <t>1. is the growth that you are forecasting bounce-back growth or new growth?</t>
  </si>
  <si>
    <t>2. How much excess capacity do you have to service near term growth?</t>
  </si>
  <si>
    <t>3. Does investment efficiency in this business change as companies get bigger?</t>
  </si>
  <si>
    <t>Reinvestment effect on cash flows</t>
  </si>
  <si>
    <t>₹ Value</t>
  </si>
  <si>
    <t>As % of value</t>
  </si>
  <si>
    <t>PV of after-tax operating income for next 10 yearas</t>
  </si>
  <si>
    <t>1. Is your reinvestment consitent with your revenue growth forecast?</t>
  </si>
  <si>
    <t>Value effect of reinvestment for next 10 years</t>
  </si>
  <si>
    <t>2. Are you comfortable with your return on capital in year 10?</t>
  </si>
  <si>
    <t>PV of FCFF for next ten years</t>
  </si>
  <si>
    <t>Return on capital effects</t>
  </si>
  <si>
    <t>Most recent year</t>
  </si>
  <si>
    <t>Marginal (1-10)</t>
  </si>
  <si>
    <t>ROC in year 10</t>
  </si>
  <si>
    <t>Stable ROC</t>
  </si>
  <si>
    <t>Step 5: Risk Metrics</t>
  </si>
  <si>
    <t>Compounded</t>
  </si>
  <si>
    <t>Year 1-5</t>
  </si>
  <si>
    <t>Stable Growth</t>
  </si>
  <si>
    <t>1. How does your cost of capital compare to the industry average?</t>
  </si>
  <si>
    <t>2. What is happenign to your cost of capital over time? Why?</t>
  </si>
  <si>
    <t>3. Is your failure rate consistent with your company's characteristics?</t>
  </si>
  <si>
    <t>Failure Rate</t>
  </si>
  <si>
    <t>Step 6: Price versus Value</t>
  </si>
  <si>
    <t>Your calculated value as a percent of current price</t>
  </si>
  <si>
    <t>If calculated value is negative or looks too low</t>
  </si>
  <si>
    <t>If calculated value looks too high</t>
  </si>
  <si>
    <t>Revenue growth rate (input cell B25, B27)</t>
  </si>
  <si>
    <t>Increase revenue growth rate</t>
  </si>
  <si>
    <t>Decrease revenue growth rate</t>
  </si>
  <si>
    <t>Operating margin (B26, B28)</t>
  </si>
  <si>
    <t>Increase the target pre-tax operating margin</t>
  </si>
  <si>
    <t>Decrease the target pre-tax operating margin</t>
  </si>
  <si>
    <t xml:space="preserve"> </t>
  </si>
  <si>
    <t>Sales to Capital (B30-B32)</t>
  </si>
  <si>
    <t>Increase the sales/capital ratio</t>
  </si>
  <si>
    <t>Decrease the sales/capital ratio</t>
  </si>
  <si>
    <t>Return on capital in perpetuity (B48, B49)</t>
  </si>
  <si>
    <t>Increase relative to your cost of capital</t>
  </si>
  <si>
    <t>If higher than your cost of capital, lower towards your cost of capital</t>
  </si>
  <si>
    <t>T</t>
  </si>
  <si>
    <t>Note: This worksheet is the most finicky of all of the worksheets in this spreadsheet. If you start to get errors, here is a quick fix. Go into cell B12 and replace the contents with a number (say 5), and then undo your action. The spreadsheet will fix itself magically.</t>
  </si>
  <si>
    <t>Valuing Options or Warrants</t>
  </si>
  <si>
    <t>Enter the current stock price =</t>
  </si>
  <si>
    <t>Enter the strike price on the option =</t>
  </si>
  <si>
    <t>Enter the expiration of the option =</t>
  </si>
  <si>
    <t>Enter the standard deviation in stock prices =</t>
  </si>
  <si>
    <t>(volatility)</t>
  </si>
  <si>
    <t>Enter the annualized dividend yield on stock =</t>
  </si>
  <si>
    <t>Enter the treasury bond rate =</t>
  </si>
  <si>
    <t>Enter the number of warrants (options) outstanding =</t>
  </si>
  <si>
    <t>Enter the number of shares outstanding =</t>
  </si>
  <si>
    <t>Do not input any numbers below this line</t>
  </si>
  <si>
    <t>Dilution-adjusted Black-Scholes</t>
  </si>
  <si>
    <t>Stock Price=</t>
  </si>
  <si>
    <t># Warrants issued=</t>
  </si>
  <si>
    <t>Strike Price=</t>
  </si>
  <si>
    <t># Shares outstanding=</t>
  </si>
  <si>
    <t>Adjusted S =</t>
  </si>
  <si>
    <t>T.Bond rate=</t>
  </si>
  <si>
    <t>Adjusted K =</t>
  </si>
  <si>
    <t>Variance=</t>
  </si>
  <si>
    <t>Expiration (in years) =</t>
  </si>
  <si>
    <t>Annualized dividend yield=</t>
  </si>
  <si>
    <t>Div. Adj. interest rate=</t>
  </si>
  <si>
    <t xml:space="preserve">d1 = </t>
  </si>
  <si>
    <t>N (d1) =</t>
  </si>
  <si>
    <t xml:space="preserve">d2 = </t>
  </si>
  <si>
    <t>N (d2) =</t>
  </si>
  <si>
    <t xml:space="preserve">Value per option = </t>
  </si>
  <si>
    <t>Value of all options outstanding =</t>
  </si>
  <si>
    <t>If you have negative operating income, this spreadsheet will offer you a D rating. Do not use that rating as your cost of debt for a going concern. Insread give your company a low, but going concern rating like BB and use that cost of debt.</t>
  </si>
  <si>
    <t>Inputs for synthetic rating estimation</t>
  </si>
  <si>
    <t>Please read the special cases worksheet (see below) before you use this spreadsheet.</t>
  </si>
  <si>
    <t>Before you use this spreadsheet, make sure that the iteration box (under calculation options in excel) is checked.</t>
  </si>
  <si>
    <t>Enter the type of firm =</t>
  </si>
  <si>
    <t>Enter current Earnings before interest and taxes (EBIT) =</t>
  </si>
  <si>
    <t>(Add back only long term interest expense for financial firms)</t>
  </si>
  <si>
    <t>Enter current interest expenses =</t>
  </si>
  <si>
    <t>(Use only long term interest expense for financial firms)</t>
  </si>
  <si>
    <t>Enter long term risk free rate  =</t>
  </si>
  <si>
    <t>Interest  coverage ratio =</t>
  </si>
  <si>
    <t>Estimated Bond Rating =</t>
  </si>
  <si>
    <t>Note: If you get REF! All over the place, set the operating lease commitment question in cell F5</t>
  </si>
  <si>
    <t>Estimated Company Default Spread =</t>
  </si>
  <si>
    <t>to No, and then reset it to Yes. It should work.</t>
  </si>
  <si>
    <t>Estimated County Default Spread (if any) =</t>
  </si>
  <si>
    <t>Estimated Cost of Debt =</t>
  </si>
  <si>
    <t xml:space="preserve"> If you want to update the spreads listed below, please visit http://www.bondsonline.com</t>
  </si>
  <si>
    <t>For large manufacturing firms</t>
  </si>
  <si>
    <t>Default Probabilities over time (1 - 10 year time horizons)</t>
  </si>
  <si>
    <t>If interest coverage ratio is</t>
  </si>
  <si>
    <t>Rating</t>
  </si>
  <si>
    <t>&gt;</t>
  </si>
  <si>
    <t>≤ to</t>
  </si>
  <si>
    <t>Rating is</t>
  </si>
  <si>
    <t>Spread is</t>
  </si>
  <si>
    <t>AAA</t>
  </si>
  <si>
    <t>D2/D</t>
  </si>
  <si>
    <t>AA</t>
  </si>
  <si>
    <t>C2/C</t>
  </si>
  <si>
    <t>A</t>
  </si>
  <si>
    <t>Ca2/CC</t>
  </si>
  <si>
    <t>BBB</t>
  </si>
  <si>
    <t>Caa/CCC</t>
  </si>
  <si>
    <t>BB</t>
  </si>
  <si>
    <t>B3/B-</t>
  </si>
  <si>
    <t>B</t>
  </si>
  <si>
    <t>B2/B</t>
  </si>
  <si>
    <t>CCC/C</t>
  </si>
  <si>
    <t>B1/B+</t>
  </si>
  <si>
    <t>Ba2/BB</t>
  </si>
  <si>
    <t>Ba1/BB+</t>
  </si>
  <si>
    <t>Baa2/BBB</t>
  </si>
  <si>
    <t>A3/A-</t>
  </si>
  <si>
    <t>A2/A</t>
  </si>
  <si>
    <t>Aa2/AA</t>
  </si>
  <si>
    <t>Aaa/AAA</t>
  </si>
  <si>
    <t>For smaller and riskier firms</t>
  </si>
  <si>
    <t>greater than</t>
  </si>
  <si>
    <t>Operating Lease Converter</t>
  </si>
  <si>
    <t>The yellow cells are input cells. Please enter them.</t>
  </si>
  <si>
    <t>Until 2019, this worksheet had to be used for every firm with operating lease commitments, since accountants treated operating lease expenses as operating expenses. In 2019, IFRS and GAAP made the long-overdue change to treat leases as debt, and for firms that follow these standards, the conversion that I am doing on this spreadsheet is being done by accountants, with lease debt and operating income already adjusted. If that is the case, and you showed the lease debt as part of debt in the input page, please do not use this spreadsheet, since you will be double counting.</t>
  </si>
  <si>
    <t>Operating lease expense in current year =</t>
  </si>
  <si>
    <t>Operating Lease Commitments (From footnote to financials)</t>
  </si>
  <si>
    <t>Commitment</t>
  </si>
  <si>
    <t>! Year 1 is next year, ….</t>
  </si>
  <si>
    <t>6 and beyond</t>
  </si>
  <si>
    <t>! If you do not have a cost of debt, use the synthetic rating estimator</t>
  </si>
  <si>
    <t>Number of years embedded in yr 6 estimate =</t>
  </si>
  <si>
    <t>! I use the average lease expense over the first five years</t>
  </si>
  <si>
    <t>to estimate the number of years of expenses in yr 6</t>
  </si>
  <si>
    <t>Converting Operating Leases into debt</t>
  </si>
  <si>
    <t>Present Value</t>
  </si>
  <si>
    <t>! Commitment beyond year 6 converted into an annuity for ten years</t>
  </si>
  <si>
    <t>Debt Value of leases =</t>
  </si>
  <si>
    <t>Restated Financials</t>
  </si>
  <si>
    <t>Depreciation on Operating Lease Asset =</t>
  </si>
  <si>
    <t>! I use straight line depreciation</t>
  </si>
  <si>
    <t>Adjustment to Operating Earnings =</t>
  </si>
  <si>
    <t>! Add this amount to pre-tax operating income</t>
  </si>
  <si>
    <t>Adjustment to Total Debt outstanding =</t>
  </si>
  <si>
    <t>! Add this amount to debt</t>
  </si>
  <si>
    <t>Adjustment to Depreciation =</t>
  </si>
  <si>
    <t>Estimating the likelihood of failure</t>
  </si>
  <si>
    <t>Approach 1: Using a corporate bond rating</t>
  </si>
  <si>
    <t>Thus, if you use the 10-year likelihood of failure, the chance of failure for a BB rated firm is 11.78%.</t>
  </si>
  <si>
    <t>Approach 2: Using corporate age (for young companies)</t>
  </si>
  <si>
    <t>Survial Rate Data from Bureau of Labor Statistics (2022)</t>
  </si>
  <si>
    <t>Agriculture</t>
  </si>
  <si>
    <t>Mining</t>
  </si>
  <si>
    <t>Utilities</t>
  </si>
  <si>
    <t>Construction</t>
  </si>
  <si>
    <t>Manufacturing</t>
  </si>
  <si>
    <t>Retail</t>
  </si>
  <si>
    <t>Transportation</t>
  </si>
  <si>
    <t>Information</t>
  </si>
  <si>
    <t>Health Care</t>
  </si>
  <si>
    <t>All Sectors</t>
  </si>
  <si>
    <t>Failure Rate given age</t>
  </si>
  <si>
    <t>Source; Bureau of Labor Statistics</t>
  </si>
  <si>
    <t>Thus, if you are valuing a technology firm that is 6 years old, the chance of failure is 11.70%.</t>
  </si>
  <si>
    <t>Factors to consider</t>
  </si>
  <si>
    <t xml:space="preserve">1. The likelihood of failure decreases for larger firms. </t>
  </si>
  <si>
    <t>2. The likelihood of failure decreases with access to capital, and is thus lower for publicly traded firms or firms with multiple high profile VCs</t>
  </si>
  <si>
    <t>3. The likelihood of failure decreases as revenue growth increases, since hope for future growth will sustain the firm.</t>
  </si>
  <si>
    <t>4. The likelihood of failure decreases with better unit economics, higher gross margins on the additional units sold</t>
  </si>
  <si>
    <t>Mature Market ERP +</t>
  </si>
  <si>
    <t>Updated may 1, 2024</t>
  </si>
  <si>
    <t>Changing this number will update all your country equity risk premiums.</t>
  </si>
  <si>
    <t>Moody's rating</t>
  </si>
  <si>
    <t>Adj. Default Spread</t>
  </si>
  <si>
    <t>Equity Risk Premium</t>
  </si>
  <si>
    <t>Country Risk Premium</t>
  </si>
  <si>
    <t>Corporate Tax Rate</t>
  </si>
  <si>
    <t>Abu Dhabi</t>
  </si>
  <si>
    <t>Aa2</t>
  </si>
  <si>
    <t>Albania</t>
  </si>
  <si>
    <t>B1</t>
  </si>
  <si>
    <t>Algeria</t>
  </si>
  <si>
    <t>NR</t>
  </si>
  <si>
    <t>Andorra (Principality of)</t>
  </si>
  <si>
    <t>Baa2</t>
  </si>
  <si>
    <t>Angola</t>
  </si>
  <si>
    <t>B3</t>
  </si>
  <si>
    <t>Anguilla</t>
  </si>
  <si>
    <t>Antigua &amp; Barbuda</t>
  </si>
  <si>
    <t>Argentina</t>
  </si>
  <si>
    <t>Ca</t>
  </si>
  <si>
    <t>Armenia</t>
  </si>
  <si>
    <t>Ba3</t>
  </si>
  <si>
    <t>Aruba</t>
  </si>
  <si>
    <t>Australia</t>
  </si>
  <si>
    <t>Aaa</t>
  </si>
  <si>
    <t>Austria</t>
  </si>
  <si>
    <t>Aa1</t>
  </si>
  <si>
    <t>Azerbaijan</t>
  </si>
  <si>
    <t>Ba1</t>
  </si>
  <si>
    <t>Bahamas</t>
  </si>
  <si>
    <t>Bahrain</t>
  </si>
  <si>
    <t>B2</t>
  </si>
  <si>
    <t>Bangladesh</t>
  </si>
  <si>
    <t>Barbados</t>
  </si>
  <si>
    <t>Belarus</t>
  </si>
  <si>
    <t>C</t>
  </si>
  <si>
    <t>Belgium</t>
  </si>
  <si>
    <t>Aa3</t>
  </si>
  <si>
    <t>Belize</t>
  </si>
  <si>
    <t>Caa2</t>
  </si>
  <si>
    <t>Benin</t>
  </si>
  <si>
    <t>Bermuda</t>
  </si>
  <si>
    <t>A2</t>
  </si>
  <si>
    <t>Bolivia</t>
  </si>
  <si>
    <t>Caa1</t>
  </si>
  <si>
    <t>Bosnia and Herzegovina</t>
  </si>
  <si>
    <t>Botswana</t>
  </si>
  <si>
    <t>A3</t>
  </si>
  <si>
    <t>Brazil</t>
  </si>
  <si>
    <t>Ba2</t>
  </si>
  <si>
    <t>British Virgin Islands</t>
  </si>
  <si>
    <t>Brunei</t>
  </si>
  <si>
    <t>Bulgaria</t>
  </si>
  <si>
    <t>Baa1</t>
  </si>
  <si>
    <t>Burkina Faso</t>
  </si>
  <si>
    <t>Cambodia</t>
  </si>
  <si>
    <t>Cameroon</t>
  </si>
  <si>
    <t>Canada</t>
  </si>
  <si>
    <t>Cape Verde</t>
  </si>
  <si>
    <t>Cayman Islands</t>
  </si>
  <si>
    <t>Channel Islands</t>
  </si>
  <si>
    <t>Chile</t>
  </si>
  <si>
    <t>A1</t>
  </si>
  <si>
    <t>Colombia</t>
  </si>
  <si>
    <t>Congo (Democratic Republic of)</t>
  </si>
  <si>
    <t>Congo (Republic of)</t>
  </si>
  <si>
    <t>Cook Islands</t>
  </si>
  <si>
    <t>Costa Rica</t>
  </si>
  <si>
    <t>Croatia</t>
  </si>
  <si>
    <t>Cuba</t>
  </si>
  <si>
    <t>Curaçao</t>
  </si>
  <si>
    <t>Cyprus</t>
  </si>
  <si>
    <t>Czech Republic</t>
  </si>
  <si>
    <t>Denmark</t>
  </si>
  <si>
    <t>Dominican Republic</t>
  </si>
  <si>
    <t>Ecuador</t>
  </si>
  <si>
    <t>Caa3</t>
  </si>
  <si>
    <t>Egypt</t>
  </si>
  <si>
    <t>El Salvador</t>
  </si>
  <si>
    <t>Estonia</t>
  </si>
  <si>
    <t>Ethiopia</t>
  </si>
  <si>
    <t>Falkland Islands</t>
  </si>
  <si>
    <t>Fiji</t>
  </si>
  <si>
    <t>Finland</t>
  </si>
  <si>
    <t>French Guiana</t>
  </si>
  <si>
    <t>Gabon</t>
  </si>
  <si>
    <t>Gambia</t>
  </si>
  <si>
    <t>Georgia</t>
  </si>
  <si>
    <t>Ghana</t>
  </si>
  <si>
    <t>Gibraltar</t>
  </si>
  <si>
    <t>Greece</t>
  </si>
  <si>
    <t>Greenland</t>
  </si>
  <si>
    <t>Guatemala</t>
  </si>
  <si>
    <t>Guernsey (States of)</t>
  </si>
  <si>
    <t>Guinea</t>
  </si>
  <si>
    <t>Guinea-Bissau</t>
  </si>
  <si>
    <t>Guyana</t>
  </si>
  <si>
    <t>Haiti</t>
  </si>
  <si>
    <t>Honduras</t>
  </si>
  <si>
    <t>Hong Kong</t>
  </si>
  <si>
    <t>Iceland</t>
  </si>
  <si>
    <t>Baa3</t>
  </si>
  <si>
    <t>Indonesia</t>
  </si>
  <si>
    <t>Iran</t>
  </si>
  <si>
    <t>Iraq</t>
  </si>
  <si>
    <t>Ireland</t>
  </si>
  <si>
    <t>Isle of Man</t>
  </si>
  <si>
    <t>Israel</t>
  </si>
  <si>
    <t>Italy</t>
  </si>
  <si>
    <t>Ivory Coast</t>
  </si>
  <si>
    <t>Jamaica</t>
  </si>
  <si>
    <t>Jersey (States of)</t>
  </si>
  <si>
    <t>Jordan</t>
  </si>
  <si>
    <t>Kazakhstan</t>
  </si>
  <si>
    <t>Kenya</t>
  </si>
  <si>
    <t>Korea, D.P.R.</t>
  </si>
  <si>
    <t>Kuwait</t>
  </si>
  <si>
    <t>Kyrgyzstan</t>
  </si>
  <si>
    <t>Laos</t>
  </si>
  <si>
    <t>Latvia</t>
  </si>
  <si>
    <t>Lebanon</t>
  </si>
  <si>
    <t>Liberia</t>
  </si>
  <si>
    <t>Libya</t>
  </si>
  <si>
    <t>Liechtenstein</t>
  </si>
  <si>
    <t>Lithuania</t>
  </si>
  <si>
    <t>Luxembourg</t>
  </si>
  <si>
    <t>Macau</t>
  </si>
  <si>
    <t>Macedonia</t>
  </si>
  <si>
    <t>Madagascar</t>
  </si>
  <si>
    <t>Malawi</t>
  </si>
  <si>
    <t>Malaysia</t>
  </si>
  <si>
    <t>Maldives</t>
  </si>
  <si>
    <t>Mali</t>
  </si>
  <si>
    <t>Malta</t>
  </si>
  <si>
    <t>Martinique</t>
  </si>
  <si>
    <t>Mauritius</t>
  </si>
  <si>
    <t>Mexico</t>
  </si>
  <si>
    <t>Monaco</t>
  </si>
  <si>
    <t>Moldova</t>
  </si>
  <si>
    <t>Mongolia</t>
  </si>
  <si>
    <t>Montenegro</t>
  </si>
  <si>
    <t>Montserrat</t>
  </si>
  <si>
    <t>Morocco</t>
  </si>
  <si>
    <t>Mozambique</t>
  </si>
  <si>
    <t>Myanmar</t>
  </si>
  <si>
    <t>Namibia</t>
  </si>
  <si>
    <t>Netherlands</t>
  </si>
  <si>
    <t>Netherlands Antilles</t>
  </si>
  <si>
    <t>New Zealand</t>
  </si>
  <si>
    <t>Nicaragua</t>
  </si>
  <si>
    <t>Niger</t>
  </si>
  <si>
    <t>Nigeria</t>
  </si>
  <si>
    <t>Norway</t>
  </si>
  <si>
    <t>Oman</t>
  </si>
  <si>
    <t>Pakistan</t>
  </si>
  <si>
    <t>Palestinian Authority</t>
  </si>
  <si>
    <t>Panama</t>
  </si>
  <si>
    <t>Papua New Guinea</t>
  </si>
  <si>
    <t>Paraguay</t>
  </si>
  <si>
    <t>Peru</t>
  </si>
  <si>
    <t>Philippines</t>
  </si>
  <si>
    <t>Poland</t>
  </si>
  <si>
    <t>Portugal</t>
  </si>
  <si>
    <t>Qatar</t>
  </si>
  <si>
    <t>Ras Al Khaimah (Emirate of)</t>
  </si>
  <si>
    <t>Reunion</t>
  </si>
  <si>
    <t>Romania</t>
  </si>
  <si>
    <t>Russia</t>
  </si>
  <si>
    <t>Rwanda</t>
  </si>
  <si>
    <t>Saint Lucia</t>
  </si>
  <si>
    <t>Saudi Arabia</t>
  </si>
  <si>
    <t>Senegal</t>
  </si>
  <si>
    <t>Serbia</t>
  </si>
  <si>
    <t>Sharjah</t>
  </si>
  <si>
    <t>Sierra Leone</t>
  </si>
  <si>
    <t>Singapore</t>
  </si>
  <si>
    <t>Slovakia</t>
  </si>
  <si>
    <t>Slovenia</t>
  </si>
  <si>
    <t>Solomon Islands</t>
  </si>
  <si>
    <t>Somalia</t>
  </si>
  <si>
    <t>South Africa</t>
  </si>
  <si>
    <t>South Korea</t>
  </si>
  <si>
    <t>Sri Lanka</t>
  </si>
  <si>
    <t>St. Maarten</t>
  </si>
  <si>
    <t>St. Vincent &amp; the Grenadines</t>
  </si>
  <si>
    <t>Sudan</t>
  </si>
  <si>
    <t>Suriname</t>
  </si>
  <si>
    <t>Swaziland</t>
  </si>
  <si>
    <t>Sweden</t>
  </si>
  <si>
    <t>Switzerland</t>
  </si>
  <si>
    <t>Syria</t>
  </si>
  <si>
    <t>Taiwan</t>
  </si>
  <si>
    <t>Tajikistan</t>
  </si>
  <si>
    <t>Tanzania</t>
  </si>
  <si>
    <t>Thailand</t>
  </si>
  <si>
    <t>Togo</t>
  </si>
  <si>
    <t>Trinidad &amp;' Tobago</t>
  </si>
  <si>
    <t>Tunisia</t>
  </si>
  <si>
    <t>Turkey</t>
  </si>
  <si>
    <t>Turks &amp; Caicos Islands</t>
  </si>
  <si>
    <t>Uganda</t>
  </si>
  <si>
    <t>Ukraine</t>
  </si>
  <si>
    <t>United Arab Emirates</t>
  </si>
  <si>
    <t>United Kingdom</t>
  </si>
  <si>
    <t>Uruguay</t>
  </si>
  <si>
    <t>Uzbekistan</t>
  </si>
  <si>
    <t>Venezuela</t>
  </si>
  <si>
    <t>Vietnam</t>
  </si>
  <si>
    <t>Yemen</t>
  </si>
  <si>
    <t>Zambia</t>
  </si>
  <si>
    <t>Zimbabwe</t>
  </si>
  <si>
    <t>Default Spread</t>
  </si>
  <si>
    <t>Tax Rate</t>
  </si>
  <si>
    <t>CRP</t>
  </si>
  <si>
    <t>Africa</t>
  </si>
  <si>
    <t>Asia</t>
  </si>
  <si>
    <t>Australia &amp; New Zealand</t>
  </si>
  <si>
    <t>Caribbean</t>
  </si>
  <si>
    <t>Central and South America</t>
  </si>
  <si>
    <t>Eastern Europe &amp; Russia</t>
  </si>
  <si>
    <t>Middle East</t>
  </si>
  <si>
    <t>North America</t>
  </si>
  <si>
    <t>Western Europe</t>
  </si>
  <si>
    <t>Number of firms</t>
  </si>
  <si>
    <t>Annual Average Revenue growth - Last 5 years</t>
  </si>
  <si>
    <t>Pre-tax Operating Margin (Unadjusted)</t>
  </si>
  <si>
    <t>After-tax ROC</t>
  </si>
  <si>
    <t>Average effective tax rate</t>
  </si>
  <si>
    <t>Equity (Levered) Beta</t>
  </si>
  <si>
    <t>Cost of equity</t>
  </si>
  <si>
    <t>Std deviation in stock prices</t>
  </si>
  <si>
    <t>Pre-tax cost of debt</t>
  </si>
  <si>
    <t>Market Debt/Capital</t>
  </si>
  <si>
    <t>Sales/Capital</t>
  </si>
  <si>
    <t>EV/EBITDA</t>
  </si>
  <si>
    <t>EV/EBIT</t>
  </si>
  <si>
    <t>Price/Book</t>
  </si>
  <si>
    <t>Trailing PE</t>
  </si>
  <si>
    <t>Non-cash WC as % of Revenues</t>
  </si>
  <si>
    <t>Cap Ex as % of Revenues</t>
  </si>
  <si>
    <t>Net Cap Ex as % of Revenues</t>
  </si>
  <si>
    <t>Dividend Payout Ratio</t>
  </si>
  <si>
    <t>Equity Reinvestment Rate</t>
  </si>
  <si>
    <t>Pre-tax Operating Margin (Lease &amp; R&amp;D adjusted)</t>
  </si>
  <si>
    <t>Bank (Money Center)</t>
  </si>
  <si>
    <t>NA</t>
  </si>
  <si>
    <t>Banks (Regional)</t>
  </si>
  <si>
    <t>Beverage (Soft)</t>
  </si>
  <si>
    <t>Broadcasting</t>
  </si>
  <si>
    <t>Brokerage &amp; Investment Banking</t>
  </si>
  <si>
    <t>Business &amp; Consumer Services</t>
  </si>
  <si>
    <t>Coal &amp; Related Energy</t>
  </si>
  <si>
    <t>Computer Services</t>
  </si>
  <si>
    <t>Computers/Peripherals</t>
  </si>
  <si>
    <t>Construction Supplies</t>
  </si>
  <si>
    <t>Diversified</t>
  </si>
  <si>
    <t>Drugs (Biotechnology)</t>
  </si>
  <si>
    <t>Drugs (Pharmaceutical)</t>
  </si>
  <si>
    <t>Education</t>
  </si>
  <si>
    <t>Electronics (Consumer &amp; Office)</t>
  </si>
  <si>
    <t>Electronics (General)</t>
  </si>
  <si>
    <t>Engineering/Construction</t>
  </si>
  <si>
    <t>Environmental &amp; Waste Services</t>
  </si>
  <si>
    <t>Farming/Agriculture</t>
  </si>
  <si>
    <t>Financial Svcs. (Non-bank &amp; Insurance)</t>
  </si>
  <si>
    <t>Furn/Home Furnishings</t>
  </si>
  <si>
    <t>Green &amp; Renewable Energy</t>
  </si>
  <si>
    <t>Healthcare Products</t>
  </si>
  <si>
    <t>Healthcare Support Services</t>
  </si>
  <si>
    <t>Heathcare Information and Technology</t>
  </si>
  <si>
    <t>Hospitals/Healthcare Facilities</t>
  </si>
  <si>
    <t>Information Services</t>
  </si>
  <si>
    <t>Insurance (General)</t>
  </si>
  <si>
    <t>Insurance (Prop/Cas.)</t>
  </si>
  <si>
    <t>Investments &amp; Asset Management</t>
  </si>
  <si>
    <t>Metals &amp; Mining</t>
  </si>
  <si>
    <t>Office Equipment &amp; Services</t>
  </si>
  <si>
    <t>Oil/Gas (Integrated)</t>
  </si>
  <si>
    <t>Oil/Gas (Production and Exploration)</t>
  </si>
  <si>
    <t>Oil/Gas Distribution</t>
  </si>
  <si>
    <t>Oilfield Svcs/Equip.</t>
  </si>
  <si>
    <t>Paper/Forest Products</t>
  </si>
  <si>
    <t>Power</t>
  </si>
  <si>
    <t>Precious Metals</t>
  </si>
  <si>
    <t>Publishing &amp; Newspapers</t>
  </si>
  <si>
    <t>Real Estate (Development)</t>
  </si>
  <si>
    <t>Real Estate (General/Diversified)</t>
  </si>
  <si>
    <t>Real Estate (Operations &amp; Services)</t>
  </si>
  <si>
    <t>Reinsurance</t>
  </si>
  <si>
    <t>Restaurant/Dining</t>
  </si>
  <si>
    <t>Retail (Automotive)</t>
  </si>
  <si>
    <t>Retail (Building Supply)</t>
  </si>
  <si>
    <t>Retail (Distributors)</t>
  </si>
  <si>
    <t>Retail (General)</t>
  </si>
  <si>
    <t>Retail (Grocery and Food)</t>
  </si>
  <si>
    <t>Retail (REITs)</t>
  </si>
  <si>
    <t>Rubber&amp; Tires</t>
  </si>
  <si>
    <t>Semiconductor Equip</t>
  </si>
  <si>
    <t>Shipbuilding &amp; Marine</t>
  </si>
  <si>
    <t>Software (Entertainment)</t>
  </si>
  <si>
    <t>Software (Internet)</t>
  </si>
  <si>
    <t>Software (System &amp; Application)</t>
  </si>
  <si>
    <t>Steel</t>
  </si>
  <si>
    <t>Telecom (Wireless)</t>
  </si>
  <si>
    <t>Transportation (Railroads)</t>
  </si>
  <si>
    <t>Trucking</t>
  </si>
  <si>
    <t>Utility (General)</t>
  </si>
  <si>
    <t>Utility (Water)</t>
  </si>
  <si>
    <t>Revenue Growth Rate = Last 3 years</t>
  </si>
  <si>
    <t>Pre-tax Operating Margin</t>
  </si>
  <si>
    <t>Sales to Invested Capital</t>
  </si>
  <si>
    <t>Beta</t>
  </si>
  <si>
    <t>Debt to Capital Ratio</t>
  </si>
  <si>
    <t>Industry Group</t>
  </si>
  <si>
    <t>count</t>
  </si>
  <si>
    <t>First Quartlie</t>
  </si>
  <si>
    <t>median(Beta)</t>
  </si>
  <si>
    <t>Missing</t>
  </si>
  <si>
    <t xml:space="preserve">If you are midway through a year, and want to compute updated trailing twelve month numbers, this worksheet may help. You will need your most recent quartely financials (or 10Q) as well as your most recent annual (or 10K). </t>
  </si>
  <si>
    <t>Last Annual</t>
  </si>
  <si>
    <t>First X months: Last year</t>
  </si>
  <si>
    <t>First X months: Current year</t>
  </si>
  <si>
    <t>Trailing 12 month</t>
  </si>
  <si>
    <t>Technology &amp; Content</t>
  </si>
  <si>
    <t>Interest expenses</t>
  </si>
  <si>
    <t>Cash and cross holdings</t>
  </si>
  <si>
    <t xml:space="preserve">Non-operating assets </t>
  </si>
  <si>
    <t>Minority interests</t>
  </si>
  <si>
    <t>Number of shares outstanding =</t>
  </si>
  <si>
    <t>Current stock price =</t>
  </si>
  <si>
    <t>Effective tax rate =</t>
  </si>
  <si>
    <t>Marginal tax rate =</t>
  </si>
  <si>
    <t>Lease commitments</t>
  </si>
  <si>
    <t>Year 1</t>
  </si>
  <si>
    <t>Year 2</t>
  </si>
  <si>
    <t>Copy into operating lease worksheet</t>
  </si>
  <si>
    <t>Year 3</t>
  </si>
  <si>
    <t>Year 4</t>
  </si>
  <si>
    <t>Beyond year 5</t>
  </si>
  <si>
    <t>Current year's lease expense</t>
  </si>
  <si>
    <t>G&amp;A</t>
  </si>
  <si>
    <t>Marketing Costs</t>
  </si>
  <si>
    <t>Content Costs</t>
  </si>
  <si>
    <t>Content Costs (Cash Flows)</t>
  </si>
  <si>
    <t>Yes/No</t>
  </si>
  <si>
    <t>Book or Market Value</t>
  </si>
  <si>
    <t>ERP choices</t>
  </si>
  <si>
    <t>Cost of debt</t>
  </si>
  <si>
    <t>Synthetic rating</t>
  </si>
  <si>
    <t>Cost of Capital Approach</t>
  </si>
  <si>
    <t>Reinvestment lag</t>
  </si>
  <si>
    <t>Yes</t>
  </si>
  <si>
    <t>Will input</t>
  </si>
  <si>
    <t>Direct input</t>
  </si>
  <si>
    <t>I will input</t>
  </si>
  <si>
    <t>Single Business(US)</t>
  </si>
  <si>
    <t>Operating regions</t>
  </si>
  <si>
    <t>Multibusiness(US)</t>
  </si>
  <si>
    <t>Distribution</t>
  </si>
  <si>
    <t>Multibusiness(Global)</t>
  </si>
  <si>
    <t>Important question</t>
  </si>
  <si>
    <t>explanation</t>
  </si>
  <si>
    <t>predicting growth</t>
  </si>
  <si>
    <t xml:space="preserve">operating margin </t>
  </si>
  <si>
    <t>reinvestment in to business</t>
  </si>
  <si>
    <t>cost of capital</t>
  </si>
  <si>
    <t xml:space="preserve">revenue </t>
  </si>
  <si>
    <t>assets</t>
  </si>
  <si>
    <t>cashflows</t>
  </si>
  <si>
    <t>Requirements</t>
  </si>
  <si>
    <t>revenue</t>
  </si>
  <si>
    <t>To understand how big the business is and how these products are widely accepted by the consumer</t>
  </si>
  <si>
    <t>operating income / gross profit</t>
  </si>
  <si>
    <t>gross profit shows how much does the product cost to make and to sell one more of it</t>
  </si>
  <si>
    <t>interest expenses</t>
  </si>
  <si>
    <t>these shows how much debt they have and what other lender think the risk in the business by understanding the interest rate %</t>
  </si>
  <si>
    <t>equity business</t>
  </si>
  <si>
    <t>more understanding needed to fill it</t>
  </si>
  <si>
    <t>debt in business</t>
  </si>
  <si>
    <t xml:space="preserve">to understand how much debt in the business is the company to leverd or can it pay the intrest on that debt by income or too much debt lead to bankruptcy </t>
  </si>
  <si>
    <t>R&amp;D</t>
  </si>
  <si>
    <t>meaning how much reinvestment in to business future business competency and it shows that the business not going to die soon</t>
  </si>
  <si>
    <t>cash and cash equivalent</t>
  </si>
  <si>
    <t>while valuing the company remove the cash part frome the business (what is the point of valuing the cash)</t>
  </si>
  <si>
    <t>holdings in other business</t>
  </si>
  <si>
    <t>it shows some long term investment and strategy investment in other company</t>
  </si>
  <si>
    <t>effective tax rate and marginal</t>
  </si>
  <si>
    <t>to under stand how much tax is paying now and how much will be in the future if the current tax % is bellow then the marginal tax rate</t>
  </si>
</sst>
</file>

<file path=xl/styles.xml><?xml version="1.0" encoding="utf-8"?>
<styleSheet xmlns="http://schemas.openxmlformats.org/spreadsheetml/2006/main" xmlns:x14ac="http://schemas.microsoft.com/office/spreadsheetml/2009/9/ac" xmlns:mc="http://schemas.openxmlformats.org/markup-compatibility/2006">
  <numFmts count="24">
    <numFmt numFmtId="164" formatCode="_ * #,##0.00_ ;_ * \-#,##0.00_ ;_ * &quot;-&quot;??_ ;_ @_ "/>
    <numFmt numFmtId="165" formatCode="[$-409]mmm\-yy"/>
    <numFmt numFmtId="166" formatCode="_ * #,##0_ ;_ * \-#,##0_ ;_ * &quot;-&quot;??_ ;_ @_ "/>
    <numFmt numFmtId="167" formatCode="_(* #,##0.00_);_(* \(#,##0.00\);_(* &quot;-&quot;??_);_(@_)"/>
    <numFmt numFmtId="168" formatCode="[$₹]#,##0"/>
    <numFmt numFmtId="169" formatCode="[$₹]#,##0.0"/>
    <numFmt numFmtId="170" formatCode="0.0"/>
    <numFmt numFmtId="171" formatCode="[$₹]#,##0.00"/>
    <numFmt numFmtId="172" formatCode="[$₹]* #,##0.00"/>
    <numFmt numFmtId="173" formatCode="[$₹]* #,##0"/>
    <numFmt numFmtId="174" formatCode="0.0%"/>
    <numFmt numFmtId="175" formatCode="#,##0.0"/>
    <numFmt numFmtId="176" formatCode="[$₹]* #,##0.0"/>
    <numFmt numFmtId="177" formatCode="_(&quot;$&quot;* #,##0.00_);_(&quot;$&quot;* \(#,##0.00\);_(&quot;$&quot;* &quot;-&quot;??_);_(@_)"/>
    <numFmt numFmtId="178" formatCode="&quot;$&quot;#,##0.00"/>
    <numFmt numFmtId="179" formatCode="0.000%"/>
    <numFmt numFmtId="180" formatCode="0.0000%"/>
    <numFmt numFmtId="181" formatCode="0.0000"/>
    <numFmt numFmtId="182" formatCode="#,##0.00%"/>
    <numFmt numFmtId="183" formatCode="[$₩-412]#,##0.00"/>
    <numFmt numFmtId="184" formatCode="_(&quot;$&quot;* #,##0_);_(&quot;$&quot;* \(#,##0\);_(&quot;$&quot;* &quot;-&quot;??_);_(@_)"/>
    <numFmt numFmtId="185" formatCode="#,##0.0000"/>
    <numFmt numFmtId="186" formatCode="&quot;$&quot;#,##0.00_);[Red]\(&quot;$&quot;#,##0.00\)"/>
    <numFmt numFmtId="187" formatCode="_(* #,##0.0_);_(* \(#,##0.0\)_)\ ;_(* 0_)"/>
  </numFmts>
  <fonts count="89">
    <font>
      <sz val="9.0"/>
      <color rgb="FF000000"/>
      <name val="Arimo"/>
      <scheme val="minor"/>
    </font>
    <font>
      <b/>
      <color theme="1"/>
      <name val="Arial"/>
    </font>
    <font>
      <color theme="1"/>
      <name val="Arial"/>
    </font>
    <font>
      <u/>
      <color rgb="FF0563C1"/>
      <name val="Arial"/>
    </font>
    <font>
      <b/>
      <color rgb="FFFFFFFF"/>
      <name val="Arial"/>
    </font>
    <font>
      <sz val="11.0"/>
      <color theme="1"/>
      <name val="Calibri"/>
    </font>
    <font>
      <sz val="12.0"/>
      <color theme="1"/>
      <name val="Helvetica Neue"/>
    </font>
    <font>
      <b/>
      <sz val="24.0"/>
      <color rgb="FFFFFFFF"/>
      <name val="Helvetica Neue"/>
    </font>
    <font>
      <b/>
      <sz val="16.0"/>
      <color rgb="FFFFFFFF"/>
      <name val="Helvetica Neue"/>
    </font>
    <font/>
    <font>
      <sz val="9.0"/>
      <color theme="1"/>
      <name val="Arimo"/>
    </font>
    <font>
      <sz val="13.0"/>
      <color theme="1"/>
      <name val="Arimo"/>
      <scheme val="minor"/>
    </font>
    <font>
      <b/>
      <sz val="12.0"/>
      <color theme="1"/>
      <name val="Helvetica Neue"/>
    </font>
    <font>
      <b/>
      <sz val="12.0"/>
      <color rgb="FFEFEFEF"/>
      <name val="Helvetica Neue"/>
    </font>
    <font>
      <i/>
      <sz val="12.0"/>
      <color theme="1"/>
      <name val="Helvetica Neue"/>
    </font>
    <font>
      <b/>
      <i/>
      <sz val="14.0"/>
      <color rgb="FFFFFFFF"/>
      <name val="Helvetica Neue"/>
    </font>
    <font>
      <b/>
      <i/>
      <sz val="12.0"/>
      <color rgb="FFFFFFFF"/>
      <name val="Helvetica Neue"/>
    </font>
    <font>
      <sz val="12.0"/>
      <color rgb="FF000000"/>
      <name val="Helvetica Neue"/>
    </font>
    <font>
      <i/>
      <sz val="12.0"/>
      <color rgb="FFFF0000"/>
      <name val="Helvetica Neue"/>
    </font>
    <font>
      <b/>
      <i/>
      <sz val="15.0"/>
      <color rgb="FFFFFFFF"/>
      <name val="Helvetica Neue"/>
    </font>
    <font>
      <b/>
      <sz val="12.0"/>
      <color rgb="FFFFFFFF"/>
      <name val="Helvetica Neue"/>
    </font>
    <font>
      <color rgb="FF000000"/>
      <name val="Arimo"/>
    </font>
    <font>
      <sz val="9.0"/>
      <color rgb="FF000000"/>
      <name val="Arimo"/>
    </font>
    <font>
      <sz val="12.0"/>
      <color theme="1"/>
      <name val="Arimo"/>
    </font>
    <font>
      <b/>
      <i/>
      <sz val="12.0"/>
      <color theme="1"/>
      <name val="Helvetica Neue"/>
    </font>
    <font>
      <sz val="9.0"/>
      <color theme="1"/>
      <name val="Helvetica Neue"/>
    </font>
    <font>
      <sz val="11.0"/>
      <color theme="1"/>
      <name val="Arimo"/>
    </font>
    <font>
      <b/>
      <i/>
      <sz val="11.0"/>
      <color theme="1"/>
      <name val="Times"/>
    </font>
    <font>
      <sz val="11.0"/>
      <color theme="1"/>
      <name val="Times"/>
    </font>
    <font>
      <b/>
      <sz val="11.0"/>
      <color theme="1"/>
      <name val="Times"/>
    </font>
    <font>
      <b/>
      <sz val="11.0"/>
      <color theme="1"/>
      <name val="Arimo"/>
    </font>
    <font>
      <b/>
      <sz val="12.0"/>
      <color theme="1"/>
      <name val="Times"/>
    </font>
    <font>
      <i/>
      <sz val="11.0"/>
      <color theme="1"/>
      <name val="Times"/>
    </font>
    <font>
      <b/>
      <i/>
      <sz val="12.0"/>
      <color rgb="FFFFFFFF"/>
      <name val="Times"/>
    </font>
    <font>
      <color theme="1"/>
      <name val="Arimo"/>
    </font>
    <font>
      <i/>
      <sz val="11.0"/>
      <color theme="1"/>
      <name val="Arimo"/>
    </font>
    <font>
      <b/>
      <sz val="11.0"/>
      <color theme="1"/>
      <name val="Helvetica Neue"/>
    </font>
    <font>
      <sz val="11.0"/>
      <color theme="1"/>
      <name val="Helvetica Neue"/>
    </font>
    <font>
      <b/>
      <sz val="14.0"/>
      <color rgb="FFFFFFFF"/>
      <name val="Helvetica Neue"/>
    </font>
    <font>
      <b/>
      <sz val="13.0"/>
      <color rgb="FFFFFFFF"/>
      <name val="Helvetica Neue"/>
    </font>
    <font>
      <b/>
      <sz val="13.0"/>
      <color rgb="FF000000"/>
      <name val="Helvetica Neue"/>
    </font>
    <font>
      <sz val="11.0"/>
      <color rgb="FF000000"/>
      <name val="Helvetica Neue"/>
    </font>
    <font>
      <sz val="13.0"/>
      <color rgb="FFFFFFFF"/>
      <name val="Helvetica Neue"/>
    </font>
    <font>
      <i/>
      <sz val="12.0"/>
      <color theme="1"/>
      <name val="Times"/>
    </font>
    <font>
      <sz val="12.0"/>
      <color theme="1"/>
      <name val="Times"/>
    </font>
    <font>
      <b/>
      <i/>
      <sz val="17.0"/>
      <color rgb="FFFFFFFF"/>
      <name val="Times"/>
    </font>
    <font>
      <b/>
      <sz val="17.0"/>
      <color rgb="FFFFFFFF"/>
      <name val="Times"/>
    </font>
    <font>
      <sz val="12.0"/>
      <color theme="0"/>
      <name val="Times"/>
    </font>
    <font>
      <b/>
      <i/>
      <u/>
      <sz val="12.0"/>
      <color theme="1"/>
      <name val="Times"/>
    </font>
    <font>
      <b/>
      <i/>
      <u/>
      <sz val="12.0"/>
      <color theme="1"/>
      <name val="Times"/>
    </font>
    <font>
      <b/>
      <sz val="12.0"/>
      <color theme="1"/>
      <name val="Calibri"/>
    </font>
    <font>
      <b/>
      <i/>
      <sz val="12.0"/>
      <color theme="1"/>
      <name val="Calibri"/>
    </font>
    <font>
      <sz val="12.0"/>
      <color theme="1"/>
      <name val="Calibri"/>
    </font>
    <font>
      <i/>
      <sz val="12.0"/>
      <color rgb="FFFF0000"/>
      <name val="Calibri"/>
    </font>
    <font>
      <i/>
      <sz val="12.0"/>
      <color theme="1"/>
      <name val="Calibri"/>
    </font>
    <font>
      <sz val="12.0"/>
      <color rgb="FFFF0000"/>
      <name val="Calibri"/>
    </font>
    <font>
      <sz val="12.0"/>
      <color theme="0"/>
      <name val="Calibri"/>
    </font>
    <font>
      <i/>
      <sz val="12.0"/>
      <color rgb="FF000000"/>
      <name val="Helvetica Neue"/>
    </font>
    <font>
      <i/>
      <sz val="10.0"/>
      <color theme="1"/>
      <name val="Helvetica Neue"/>
    </font>
    <font>
      <i/>
      <sz val="9.0"/>
      <color theme="1"/>
      <name val="Arimo"/>
    </font>
    <font>
      <b/>
      <sz val="10.0"/>
      <color theme="1"/>
      <name val="Helvetica Neue"/>
    </font>
    <font>
      <sz val="10.0"/>
      <color theme="1"/>
      <name val="Helvetica Neue"/>
    </font>
    <font>
      <sz val="12.0"/>
      <color theme="1"/>
      <name val="Arial"/>
    </font>
    <font>
      <b/>
      <sz val="12.0"/>
      <color theme="1"/>
      <name val="Arial"/>
    </font>
    <font>
      <i/>
      <sz val="12.0"/>
      <color theme="1"/>
      <name val="Arial"/>
    </font>
    <font>
      <sz val="12.0"/>
      <color theme="0"/>
      <name val="Arial"/>
    </font>
    <font>
      <sz val="10.0"/>
      <color theme="1"/>
      <name val="Arial"/>
    </font>
    <font>
      <sz val="12.0"/>
      <color rgb="FFFF0000"/>
      <name val="Helvetica Neue"/>
    </font>
    <font>
      <sz val="10.0"/>
      <color theme="1"/>
      <name val="Times"/>
    </font>
    <font>
      <b/>
      <i/>
      <sz val="10.0"/>
      <color theme="1"/>
      <name val="Helvetica Neue"/>
    </font>
    <font>
      <sz val="10.0"/>
      <color theme="0"/>
      <name val="Helvetica Neue"/>
    </font>
    <font>
      <b/>
      <sz val="14.0"/>
      <color theme="1"/>
      <name val="Helvetica Neue"/>
    </font>
    <font>
      <i/>
      <sz val="12.0"/>
      <color theme="1"/>
      <name val="Arimo"/>
    </font>
    <font>
      <sz val="10.0"/>
      <color theme="1"/>
      <name val="Arimo"/>
    </font>
    <font>
      <i/>
      <sz val="10.0"/>
      <color theme="1"/>
      <name val="Times"/>
    </font>
    <font>
      <b/>
      <sz val="12.0"/>
      <color rgb="FF0A0A0A"/>
      <name val="Helvetica Neue"/>
    </font>
    <font>
      <sz val="12.0"/>
      <color rgb="FF0A0A0A"/>
      <name val="Helvetica Neue"/>
    </font>
    <font>
      <b/>
      <sz val="14.0"/>
      <color theme="1"/>
      <name val="Times"/>
    </font>
    <font>
      <b/>
      <sz val="10.0"/>
      <color theme="1"/>
      <name val="Times"/>
    </font>
    <font>
      <sz val="8.0"/>
      <color theme="1"/>
      <name val="Arial"/>
    </font>
    <font>
      <b/>
      <i/>
      <sz val="18.0"/>
      <color theme="1"/>
      <name val="Helvetica Neue"/>
    </font>
    <font>
      <b/>
      <i/>
      <sz val="14.0"/>
      <color theme="1"/>
      <name val="Helvetica Neue"/>
    </font>
    <font>
      <b/>
      <sz val="10.0"/>
      <color theme="1"/>
      <name val="Arimo"/>
    </font>
    <font>
      <b/>
      <sz val="12.0"/>
      <color rgb="FF0A0A0A"/>
      <name val="Arial"/>
    </font>
    <font>
      <sz val="12.0"/>
      <color rgb="FF0A0A0A"/>
      <name val="Arial"/>
    </font>
    <font>
      <i/>
      <sz val="10.0"/>
      <color theme="1"/>
      <name val="Arimo"/>
    </font>
    <font>
      <sz val="10.0"/>
      <color theme="1"/>
      <name val="Calibri"/>
    </font>
    <font>
      <b/>
      <sz val="9.0"/>
      <color theme="1"/>
      <name val="Arimo"/>
    </font>
    <font>
      <b/>
      <sz val="12.0"/>
      <color theme="1"/>
      <name val="Arimo"/>
    </font>
  </fonts>
  <fills count="20">
    <fill>
      <patternFill patternType="none"/>
    </fill>
    <fill>
      <patternFill patternType="lightGray"/>
    </fill>
    <fill>
      <patternFill patternType="solid">
        <fgColor rgb="FF70AD47"/>
        <bgColor rgb="FF70AD47"/>
      </patternFill>
    </fill>
    <fill>
      <patternFill patternType="solid">
        <fgColor rgb="FF0275D8"/>
        <bgColor rgb="FF0275D8"/>
      </patternFill>
    </fill>
    <fill>
      <patternFill patternType="solid">
        <fgColor rgb="FF93C47D"/>
        <bgColor rgb="FF93C47D"/>
      </patternFill>
    </fill>
    <fill>
      <patternFill patternType="solid">
        <fgColor rgb="FFB6D7A8"/>
        <bgColor rgb="FFB6D7A8"/>
      </patternFill>
    </fill>
    <fill>
      <patternFill patternType="solid">
        <fgColor rgb="FFCCCCCC"/>
        <bgColor rgb="FFCCCCCC"/>
      </patternFill>
    </fill>
    <fill>
      <patternFill patternType="solid">
        <fgColor rgb="FFB7B7B7"/>
        <bgColor rgb="FFB7B7B7"/>
      </patternFill>
    </fill>
    <fill>
      <patternFill patternType="solid">
        <fgColor rgb="FF999999"/>
        <bgColor rgb="FF999999"/>
      </patternFill>
    </fill>
    <fill>
      <patternFill patternType="solid">
        <fgColor rgb="FFFFFFFF"/>
        <bgColor rgb="FFFFFFFF"/>
      </patternFill>
    </fill>
    <fill>
      <patternFill patternType="solid">
        <fgColor theme="0"/>
        <bgColor theme="0"/>
      </patternFill>
    </fill>
    <fill>
      <patternFill patternType="solid">
        <fgColor rgb="FFD9D9D9"/>
        <bgColor rgb="FFD9D9D9"/>
      </patternFill>
    </fill>
    <fill>
      <patternFill patternType="solid">
        <fgColor rgb="FFEEECE1"/>
        <bgColor rgb="FFEEECE1"/>
      </patternFill>
    </fill>
    <fill>
      <patternFill patternType="solid">
        <fgColor rgb="FFD9EAD3"/>
        <bgColor rgb="FFD9EAD3"/>
      </patternFill>
    </fill>
    <fill>
      <patternFill patternType="solid">
        <fgColor rgb="FF000000"/>
        <bgColor rgb="FF000000"/>
      </patternFill>
    </fill>
    <fill>
      <patternFill patternType="solid">
        <fgColor theme="1"/>
        <bgColor theme="1"/>
      </patternFill>
    </fill>
    <fill>
      <patternFill patternType="solid">
        <fgColor rgb="FFCCFFCC"/>
        <bgColor rgb="FFCCFFCC"/>
      </patternFill>
    </fill>
    <fill>
      <patternFill patternType="solid">
        <fgColor rgb="FF92D050"/>
        <bgColor rgb="FF92D050"/>
      </patternFill>
    </fill>
    <fill>
      <patternFill patternType="solid">
        <fgColor rgb="FFFCF305"/>
        <bgColor rgb="FFFCF305"/>
      </patternFill>
    </fill>
    <fill>
      <patternFill patternType="solid">
        <fgColor rgb="FFFFFF00"/>
        <bgColor rgb="FFFFFF00"/>
      </patternFill>
    </fill>
  </fills>
  <borders count="102">
    <border/>
    <border>
      <bottom style="thin">
        <color rgb="FF000000"/>
      </bottom>
    </border>
    <border>
      <left style="medium">
        <color theme="1"/>
      </left>
      <top style="medium">
        <color theme="1"/>
      </top>
      <bottom style="medium">
        <color theme="1"/>
      </bottom>
    </border>
    <border>
      <top style="medium">
        <color theme="1"/>
      </top>
      <bottom style="medium">
        <color theme="1"/>
      </bottom>
    </border>
    <border>
      <top style="dotted">
        <color rgb="FF000000"/>
      </top>
      <bottom style="dotted">
        <color rgb="FF000000"/>
      </bottom>
    </border>
    <border>
      <bottom style="medium">
        <color rgb="FF1C4587"/>
      </bottom>
    </border>
    <border>
      <bottom style="dotted">
        <color rgb="FF1C4587"/>
      </bottom>
    </border>
    <border>
      <right style="dotted">
        <color rgb="FF1C4587"/>
      </right>
    </border>
    <border>
      <top style="dotted">
        <color rgb="FF1C4587"/>
      </top>
      <bottom style="dotted">
        <color rgb="FF1C4587"/>
      </bottom>
    </border>
    <border>
      <right style="dotted">
        <color rgb="FF1C4587"/>
      </right>
      <bottom style="dotted">
        <color rgb="FF1C4587"/>
      </bottom>
    </border>
    <border>
      <top style="dotted">
        <color rgb="FF1C4587"/>
      </top>
    </border>
    <border>
      <bottom style="dotted">
        <color rgb="FF000000"/>
      </bottom>
    </border>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border>
    <border>
      <bottom style="medium">
        <color rgb="FF000000"/>
      </bottom>
    </border>
    <border>
      <top style="dotted">
        <color rgb="FF000000"/>
      </top>
    </border>
    <border>
      <right style="thin">
        <color rgb="FF000000"/>
      </right>
      <bottom style="thin">
        <color rgb="FF000000"/>
      </bottom>
    </border>
    <border>
      <right style="thin">
        <color rgb="FF000000"/>
      </right>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right style="medium">
        <color rgb="FF000000"/>
      </right>
      <bottom style="thin">
        <color rgb="FF000000"/>
      </bottom>
    </border>
    <border>
      <left style="medium">
        <color rgb="FF000000"/>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right/>
      <top style="thin">
        <color rgb="FF000000"/>
      </top>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thin">
        <color rgb="FF000000"/>
      </right>
      <top style="thin">
        <color rgb="FF000000"/>
      </top>
      <bottom style="medium">
        <color rgb="FF000000"/>
      </bottom>
    </border>
    <border>
      <left/>
      <right/>
      <top style="thin">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thin">
        <color theme="0"/>
      </left>
      <right style="thin">
        <color theme="0"/>
      </right>
      <top style="thin">
        <color theme="0"/>
      </top>
      <bottom style="thin">
        <color theme="0"/>
      </bottom>
    </border>
    <border>
      <top style="medium">
        <color rgb="FF000000"/>
      </top>
    </border>
    <border>
      <right style="medium">
        <color rgb="FF000000"/>
      </right>
      <top style="medium">
        <color rgb="FF000000"/>
      </top>
    </border>
    <border>
      <left style="medium">
        <color rgb="FF000000"/>
      </left>
    </border>
    <border>
      <left style="medium">
        <color rgb="FF000000"/>
      </left>
      <top style="thin">
        <color rgb="FF000000"/>
      </top>
      <bottom style="thin">
        <color rgb="FF000000"/>
      </bottom>
    </border>
    <border>
      <right style="medium">
        <color rgb="FF000000"/>
      </right>
    </border>
    <border>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theme="1"/>
      </left>
      <top style="medium">
        <color theme="1"/>
      </top>
      <bottom style="medium">
        <color rgb="FF000000"/>
      </bottom>
    </border>
    <border>
      <top style="medium">
        <color theme="1"/>
      </top>
      <bottom style="medium">
        <color rgb="FF000000"/>
      </bottom>
    </border>
    <border>
      <right style="medium">
        <color rgb="FF000000"/>
      </right>
      <top style="medium">
        <color theme="1"/>
      </top>
      <bottom style="medium">
        <color rgb="FF000000"/>
      </bottom>
    </border>
    <border>
      <left style="medium">
        <color rgb="FF000000"/>
      </left>
      <top style="medium">
        <color theme="1"/>
      </top>
      <bottom style="medium">
        <color rgb="FF000000"/>
      </bottom>
    </border>
    <border>
      <right style="medium">
        <color theme="1"/>
      </right>
      <top style="medium">
        <color theme="1"/>
      </top>
      <bottom style="medium">
        <color rgb="FF000000"/>
      </bottom>
    </border>
    <border>
      <left style="medium">
        <color theme="1"/>
      </left>
    </border>
    <border>
      <right style="medium">
        <color theme="1"/>
      </right>
    </border>
    <border>
      <left style="medium">
        <color theme="1"/>
      </left>
      <top style="medium">
        <color rgb="FF000000"/>
      </top>
      <bottom style="medium">
        <color rgb="FF000000"/>
      </bottom>
    </border>
    <border>
      <left style="medium">
        <color rgb="FF000000"/>
      </left>
      <top style="medium">
        <color rgb="FF000000"/>
      </top>
    </border>
    <border>
      <right style="medium">
        <color theme="1"/>
      </right>
      <top style="thin">
        <color rgb="FF000000"/>
      </top>
      <bottom style="thin">
        <color rgb="FF000000"/>
      </bottom>
    </border>
    <border>
      <left style="medium">
        <color theme="1"/>
      </left>
      <right style="thin">
        <color rgb="FF000000"/>
      </right>
      <top style="thin">
        <color rgb="FF000000"/>
      </top>
      <bottom style="thin">
        <color rgb="FF000000"/>
      </bottom>
    </border>
    <border>
      <left style="thin">
        <color rgb="FF000000"/>
      </left>
      <right style="medium">
        <color theme="1"/>
      </right>
      <top style="thin">
        <color rgb="FF000000"/>
      </top>
      <bottom style="thin">
        <color rgb="FF000000"/>
      </bottom>
    </border>
    <border>
      <left style="medium">
        <color theme="1"/>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medium">
        <color theme="1"/>
      </left>
      <right style="thin">
        <color rgb="FF000000"/>
      </right>
      <top style="thin">
        <color rgb="FF000000"/>
      </top>
      <bottom/>
    </border>
    <border>
      <left style="medium">
        <color theme="1"/>
      </left>
      <right style="thin">
        <color rgb="FF000000"/>
      </right>
      <top style="thin">
        <color rgb="FF000000"/>
      </top>
    </border>
    <border>
      <left style="medium">
        <color theme="1"/>
      </left>
      <bottom style="medium">
        <color theme="1"/>
      </bottom>
    </border>
    <border>
      <bottom style="medium">
        <color theme="1"/>
      </bottom>
    </border>
    <border>
      <left style="thin">
        <color rgb="FF000000"/>
      </left>
      <bottom style="medium">
        <color theme="1"/>
      </bottom>
    </border>
    <border>
      <right style="thin">
        <color rgb="FF000000"/>
      </right>
      <bottom style="medium">
        <color theme="1"/>
      </bottom>
    </border>
    <border>
      <right style="medium">
        <color theme="1"/>
      </right>
      <bottom style="medium">
        <color theme="1"/>
      </bottom>
    </border>
    <border>
      <right style="medium">
        <color rgb="FF000000"/>
      </right>
      <bottom style="medium">
        <color rgb="FF000000"/>
      </bottom>
    </border>
    <border>
      <left style="medium">
        <color rgb="FF000000"/>
      </left>
      <right style="thin">
        <color rgb="FF000000"/>
      </right>
      <top style="thin">
        <color rgb="FF000000"/>
      </top>
      <bottom/>
    </border>
    <border>
      <left style="thin">
        <color rgb="FF000000"/>
      </left>
      <right style="thin">
        <color rgb="FF000000"/>
      </right>
      <top style="thin">
        <color rgb="FF000000"/>
      </top>
      <bottom/>
    </border>
    <border>
      <left style="medium">
        <color rgb="FF000000"/>
      </left>
      <top style="medium">
        <color rgb="FF000000"/>
      </top>
      <bottom style="medium">
        <color rgb="FF000000"/>
      </bottom>
    </border>
    <border>
      <left style="medium">
        <color rgb="FF000000"/>
      </left>
      <right/>
      <top style="thin">
        <color rgb="FF000000"/>
      </top>
      <bottom style="thin">
        <color rgb="FF000000"/>
      </bottom>
    </border>
    <border>
      <left style="thin">
        <color rgb="FF000000"/>
      </left>
      <right style="thin">
        <color rgb="FF000000"/>
      </right>
      <top/>
      <bottom/>
    </border>
    <border>
      <left style="thin">
        <color rgb="FF000000"/>
      </left>
      <right style="medium">
        <color rgb="FF000000"/>
      </right>
      <top/>
      <bottom/>
    </border>
    <border>
      <left style="medium">
        <color rgb="FF000000"/>
      </left>
      <right/>
      <top/>
      <bottom style="thin">
        <color rgb="FF000000"/>
      </bottom>
    </border>
    <border>
      <left style="medium">
        <color rgb="FF000000"/>
      </left>
      <right/>
      <top style="thin">
        <color rgb="FF000000"/>
      </top>
      <bottom style="medium">
        <color rgb="FF000000"/>
      </bottom>
    </border>
    <border>
      <left style="medium">
        <color rgb="FF000000"/>
      </left>
      <top/>
    </border>
    <border>
      <top/>
    </border>
    <border>
      <left style="medium">
        <color rgb="FF000000"/>
      </left>
      <right style="medium">
        <color rgb="FF000000"/>
      </right>
      <top style="medium">
        <color rgb="FF000000"/>
      </top>
      <bottom style="medium">
        <color rgb="FF000000"/>
      </bottom>
    </border>
    <border>
      <left style="medium">
        <color rgb="FF000000"/>
      </left>
      <bottom style="medium">
        <color rgb="FF000000"/>
      </bottom>
    </border>
    <border>
      <left style="medium">
        <color rgb="FF000000"/>
      </left>
      <right style="medium">
        <color rgb="FF000000"/>
      </right>
      <top/>
      <bottom style="medium">
        <color rgb="FF000000"/>
      </bottom>
    </border>
    <border>
      <left style="thin">
        <color rgb="FF000000"/>
      </left>
      <right style="thin">
        <color rgb="FF000000"/>
      </right>
      <top/>
      <bottom style="thin">
        <color rgb="FF000000"/>
      </bottom>
    </border>
    <border>
      <left style="thin">
        <color rgb="FF000000"/>
      </left>
      <right style="thin">
        <color rgb="FF000000"/>
      </right>
    </border>
    <border>
      <left/>
      <right/>
      <top style="thin">
        <color rgb="FFEAF1DD"/>
      </top>
      <bottom style="thin">
        <color rgb="FFEAF1DD"/>
      </bottom>
    </border>
    <border>
      <top style="thin">
        <color rgb="FFEAF1DD"/>
      </top>
      <bottom style="thin">
        <color rgb="FFEAF1DD"/>
      </bottom>
    </border>
    <border>
      <left style="thin">
        <color theme="1"/>
      </left>
      <right style="thin">
        <color theme="1"/>
      </right>
      <top style="thin">
        <color theme="1"/>
      </top>
      <bottom style="thin">
        <color theme="1"/>
      </bottom>
    </border>
    <border>
      <left style="medium">
        <color theme="1"/>
      </left>
      <top style="medium">
        <color theme="1"/>
      </top>
    </border>
    <border>
      <top style="medium">
        <color theme="1"/>
      </top>
    </border>
    <border>
      <right style="medium">
        <color theme="1"/>
      </right>
      <top style="medium">
        <color theme="1"/>
      </top>
    </border>
  </borders>
  <cellStyleXfs count="1">
    <xf borderId="0" fillId="0" fontId="0" numFmtId="0" applyAlignment="1" applyFont="1"/>
  </cellStyleXfs>
  <cellXfs count="592">
    <xf borderId="0" fillId="0" fontId="0" numFmtId="0" xfId="0" applyAlignment="1" applyFont="1">
      <alignment readingOrder="0" shrinkToFit="0" vertical="bottom" wrapText="0"/>
    </xf>
    <xf borderId="0" fillId="0" fontId="1" numFmtId="164" xfId="0" applyAlignment="1" applyFont="1" applyNumberFormat="1">
      <alignment vertical="bottom"/>
    </xf>
    <xf borderId="0" fillId="0" fontId="1" numFmtId="164" xfId="0" applyAlignment="1" applyFont="1" applyNumberFormat="1">
      <alignment shrinkToFit="0" vertical="bottom" wrapText="0"/>
    </xf>
    <xf borderId="0" fillId="0" fontId="2" numFmtId="164" xfId="0" applyAlignment="1" applyFont="1" applyNumberFormat="1">
      <alignment vertical="bottom"/>
    </xf>
    <xf borderId="0" fillId="0" fontId="3" numFmtId="164" xfId="0" applyAlignment="1" applyFont="1" applyNumberFormat="1">
      <alignment horizontal="center" vertical="bottom"/>
    </xf>
    <xf borderId="0" fillId="0" fontId="2" numFmtId="164" xfId="0" applyAlignment="1" applyFont="1" applyNumberFormat="1">
      <alignment horizontal="right" vertical="bottom"/>
    </xf>
    <xf borderId="0" fillId="2" fontId="4" numFmtId="164" xfId="0" applyAlignment="1" applyFill="1" applyFont="1" applyNumberFormat="1">
      <alignment horizontal="center" vertical="bottom"/>
    </xf>
    <xf borderId="0" fillId="0" fontId="2" numFmtId="0" xfId="0" applyAlignment="1" applyFont="1">
      <alignment horizontal="right" vertical="bottom"/>
    </xf>
    <xf borderId="0" fillId="3" fontId="4" numFmtId="165" xfId="0" applyAlignment="1" applyFill="1" applyFont="1" applyNumberFormat="1">
      <alignment vertical="bottom"/>
    </xf>
    <xf borderId="0" fillId="3" fontId="4" numFmtId="165" xfId="0" applyAlignment="1" applyFont="1" applyNumberFormat="1">
      <alignment horizontal="center" vertical="bottom"/>
    </xf>
    <xf borderId="0" fillId="0" fontId="2" numFmtId="165" xfId="0" applyAlignment="1" applyFont="1" applyNumberFormat="1">
      <alignment vertical="bottom"/>
    </xf>
    <xf borderId="0" fillId="0" fontId="5" numFmtId="0" xfId="0" applyAlignment="1" applyFont="1">
      <alignment horizontal="right" vertical="bottom"/>
    </xf>
    <xf borderId="0" fillId="0" fontId="2" numFmtId="9" xfId="0" applyAlignment="1" applyFont="1" applyNumberFormat="1">
      <alignment horizontal="right" vertical="bottom"/>
    </xf>
    <xf borderId="0" fillId="0" fontId="5" numFmtId="164" xfId="0" applyAlignment="1" applyFont="1" applyNumberFormat="1">
      <alignment vertical="bottom"/>
    </xf>
    <xf borderId="0" fillId="0" fontId="5" numFmtId="164" xfId="0" applyAlignment="1" applyFont="1" applyNumberFormat="1">
      <alignment horizontal="right" vertical="bottom"/>
    </xf>
    <xf borderId="0" fillId="0" fontId="2" numFmtId="164" xfId="0" applyAlignment="1" applyFont="1" applyNumberFormat="1">
      <alignment shrinkToFit="0" vertical="bottom" wrapText="0"/>
    </xf>
    <xf borderId="0" fillId="0" fontId="2" numFmtId="0" xfId="0" applyAlignment="1" applyFont="1">
      <alignment vertical="bottom"/>
    </xf>
    <xf borderId="0" fillId="0" fontId="2" numFmtId="166" xfId="0" applyAlignment="1" applyFont="1" applyNumberFormat="1">
      <alignment vertical="bottom"/>
    </xf>
    <xf borderId="0" fillId="3" fontId="2" numFmtId="165" xfId="0" applyAlignment="1" applyFont="1" applyNumberFormat="1">
      <alignment vertical="bottom"/>
    </xf>
    <xf borderId="0" fillId="0" fontId="2" numFmtId="167" xfId="0" applyAlignment="1" applyFont="1" applyNumberFormat="1">
      <alignment horizontal="right" vertical="bottom"/>
    </xf>
    <xf borderId="0" fillId="0" fontId="6" numFmtId="0" xfId="0" applyFont="1"/>
    <xf borderId="0" fillId="4" fontId="7" numFmtId="0" xfId="0" applyAlignment="1" applyFill="1" applyFont="1">
      <alignment horizontal="center" readingOrder="0"/>
    </xf>
    <xf borderId="1" fillId="5" fontId="8" numFmtId="0" xfId="0" applyAlignment="1" applyBorder="1" applyFill="1" applyFont="1">
      <alignment horizontal="center" readingOrder="0"/>
    </xf>
    <xf borderId="1" fillId="0" fontId="9" numFmtId="0" xfId="0" applyBorder="1" applyFont="1"/>
    <xf borderId="1" fillId="0" fontId="6" numFmtId="165" xfId="0" applyBorder="1" applyFont="1" applyNumberFormat="1"/>
    <xf borderId="0" fillId="0" fontId="6" numFmtId="0" xfId="0" applyAlignment="1" applyFont="1">
      <alignment readingOrder="0"/>
    </xf>
    <xf borderId="0" fillId="0" fontId="6" numFmtId="168" xfId="0" applyFont="1" applyNumberFormat="1"/>
    <xf borderId="0" fillId="0" fontId="6" numFmtId="10" xfId="0" applyFont="1" applyNumberFormat="1"/>
    <xf borderId="0" fillId="6" fontId="6" numFmtId="0" xfId="0" applyAlignment="1" applyFill="1" applyFont="1">
      <alignment readingOrder="0"/>
    </xf>
    <xf borderId="0" fillId="6" fontId="6" numFmtId="10" xfId="0" applyFont="1" applyNumberFormat="1"/>
    <xf borderId="1" fillId="5" fontId="8" numFmtId="0" xfId="0" applyAlignment="1" applyBorder="1" applyFont="1">
      <alignment horizontal="center" readingOrder="0" vertical="bottom"/>
    </xf>
    <xf borderId="0" fillId="0" fontId="10" numFmtId="0" xfId="0" applyAlignment="1" applyFont="1">
      <alignment vertical="bottom"/>
    </xf>
    <xf borderId="1" fillId="0" fontId="6" numFmtId="165" xfId="0" applyAlignment="1" applyBorder="1" applyFont="1" applyNumberFormat="1">
      <alignment vertical="bottom"/>
    </xf>
    <xf borderId="1" fillId="0" fontId="6" numFmtId="165" xfId="0" applyAlignment="1" applyBorder="1" applyFont="1" applyNumberFormat="1">
      <alignment horizontal="right" vertical="bottom"/>
    </xf>
    <xf borderId="0" fillId="0" fontId="6" numFmtId="0" xfId="0" applyAlignment="1" applyFont="1">
      <alignment readingOrder="0" vertical="bottom"/>
    </xf>
    <xf borderId="0" fillId="0" fontId="6" numFmtId="10" xfId="0" applyAlignment="1" applyFont="1" applyNumberFormat="1">
      <alignment horizontal="right" vertical="bottom"/>
    </xf>
    <xf borderId="0" fillId="0" fontId="6" numFmtId="169" xfId="0" applyFont="1" applyNumberFormat="1"/>
    <xf borderId="0" fillId="0" fontId="6" numFmtId="170" xfId="0" applyAlignment="1" applyFont="1" applyNumberFormat="1">
      <alignment readingOrder="0"/>
    </xf>
    <xf borderId="0" fillId="0" fontId="6" numFmtId="4" xfId="0" applyFont="1" applyNumberFormat="1"/>
    <xf borderId="0" fillId="6" fontId="6" numFmtId="4" xfId="0" applyFont="1" applyNumberFormat="1"/>
    <xf borderId="0" fillId="0" fontId="6" numFmtId="10" xfId="0" applyAlignment="1" applyFont="1" applyNumberFormat="1">
      <alignment readingOrder="0"/>
    </xf>
    <xf borderId="1" fillId="7" fontId="11" numFmtId="0" xfId="0" applyAlignment="1" applyBorder="1" applyFill="1" applyFont="1">
      <alignment horizontal="center" readingOrder="0"/>
    </xf>
    <xf borderId="0" fillId="6" fontId="6" numFmtId="10" xfId="0" applyAlignment="1" applyFont="1" applyNumberFormat="1">
      <alignment readingOrder="0"/>
    </xf>
    <xf borderId="0" fillId="0" fontId="12" numFmtId="0" xfId="0" applyFont="1"/>
    <xf borderId="0" fillId="0" fontId="6" numFmtId="0" xfId="0" applyFont="1"/>
    <xf borderId="2" fillId="8" fontId="13" numFmtId="171" xfId="0" applyAlignment="1" applyBorder="1" applyFill="1" applyFont="1" applyNumberFormat="1">
      <alignment horizontal="center"/>
    </xf>
    <xf borderId="3" fillId="0" fontId="9" numFmtId="0" xfId="0" applyBorder="1" applyFont="1"/>
    <xf borderId="0" fillId="9" fontId="12" numFmtId="17" xfId="0" applyAlignment="1" applyFill="1" applyFont="1" applyNumberFormat="1">
      <alignment horizontal="center"/>
    </xf>
    <xf borderId="4" fillId="0" fontId="6" numFmtId="0" xfId="0" applyBorder="1" applyFont="1"/>
    <xf borderId="4" fillId="9" fontId="12" numFmtId="17" xfId="0" applyAlignment="1" applyBorder="1" applyFont="1" applyNumberFormat="1">
      <alignment horizontal="center"/>
    </xf>
    <xf borderId="4" fillId="0" fontId="6" numFmtId="0" xfId="0" applyAlignment="1" applyBorder="1" applyFont="1">
      <alignment horizontal="center" readingOrder="0"/>
    </xf>
    <xf borderId="4" fillId="9" fontId="6" numFmtId="0" xfId="0" applyAlignment="1" applyBorder="1" applyFont="1">
      <alignment horizontal="left"/>
    </xf>
    <xf borderId="0" fillId="0" fontId="6" numFmtId="172" xfId="0" applyFont="1" applyNumberFormat="1"/>
    <xf borderId="0" fillId="0" fontId="14" numFmtId="0" xfId="0" applyAlignment="1" applyFont="1">
      <alignment horizontal="center"/>
    </xf>
    <xf borderId="0" fillId="0" fontId="14" numFmtId="0" xfId="0" applyFont="1"/>
    <xf borderId="5" fillId="4" fontId="15" numFmtId="0" xfId="0" applyAlignment="1" applyBorder="1" applyFont="1">
      <alignment horizontal="center"/>
    </xf>
    <xf borderId="5" fillId="4" fontId="16" numFmtId="0" xfId="0" applyBorder="1" applyFont="1"/>
    <xf borderId="6" fillId="0" fontId="6" numFmtId="0" xfId="0" applyBorder="1" applyFont="1"/>
    <xf borderId="6" fillId="9" fontId="6" numFmtId="173" xfId="0" applyAlignment="1" applyBorder="1" applyFont="1" applyNumberFormat="1">
      <alignment horizontal="right"/>
    </xf>
    <xf borderId="7" fillId="9" fontId="17" numFmtId="2" xfId="0" applyAlignment="1" applyBorder="1" applyFont="1" applyNumberFormat="1">
      <alignment horizontal="center" vertical="center"/>
    </xf>
    <xf borderId="8" fillId="9" fontId="6" numFmtId="173" xfId="0" applyAlignment="1" applyBorder="1" applyFont="1" applyNumberFormat="1">
      <alignment horizontal="right"/>
    </xf>
    <xf borderId="7" fillId="0" fontId="9" numFmtId="0" xfId="0" applyBorder="1" applyFont="1"/>
    <xf borderId="8" fillId="0" fontId="6" numFmtId="0" xfId="0" applyBorder="1" applyFont="1"/>
    <xf borderId="9" fillId="0" fontId="9" numFmtId="0" xfId="0" applyBorder="1" applyFont="1"/>
    <xf borderId="8" fillId="9" fontId="6" numFmtId="174" xfId="0" applyAlignment="1" applyBorder="1" applyFont="1" applyNumberFormat="1">
      <alignment horizontal="right"/>
    </xf>
    <xf borderId="0" fillId="0" fontId="18" numFmtId="0" xfId="0" applyFont="1"/>
    <xf borderId="10" fillId="0" fontId="6" numFmtId="0" xfId="0" applyBorder="1" applyFont="1"/>
    <xf borderId="10" fillId="9" fontId="6" numFmtId="175" xfId="0" applyAlignment="1" applyBorder="1" applyFont="1" applyNumberFormat="1">
      <alignment horizontal="right"/>
    </xf>
    <xf borderId="0" fillId="0" fontId="12" numFmtId="0" xfId="0" applyAlignment="1" applyFont="1">
      <alignment horizontal="center"/>
    </xf>
    <xf borderId="8" fillId="9" fontId="6" numFmtId="176" xfId="0" applyAlignment="1" applyBorder="1" applyFont="1" applyNumberFormat="1">
      <alignment horizontal="right"/>
    </xf>
    <xf borderId="8" fillId="9" fontId="6" numFmtId="177" xfId="0" applyAlignment="1" applyBorder="1" applyFont="1" applyNumberFormat="1">
      <alignment horizontal="center"/>
    </xf>
    <xf borderId="0" fillId="4" fontId="19" numFmtId="0" xfId="0" applyAlignment="1" applyFont="1">
      <alignment horizontal="center"/>
    </xf>
    <xf borderId="5" fillId="0" fontId="9" numFmtId="0" xfId="0" applyBorder="1" applyFont="1"/>
    <xf borderId="0" fillId="5" fontId="20" numFmtId="0" xfId="0" applyFont="1"/>
    <xf borderId="0" fillId="5" fontId="16" numFmtId="0" xfId="0" applyFont="1"/>
    <xf borderId="0" fillId="5" fontId="16" numFmtId="0" xfId="0" applyAlignment="1" applyFont="1">
      <alignment horizontal="center"/>
    </xf>
    <xf borderId="1" fillId="5" fontId="20" numFmtId="0" xfId="0" applyBorder="1" applyFont="1"/>
    <xf borderId="1" fillId="5" fontId="20" numFmtId="0" xfId="0" applyAlignment="1" applyBorder="1" applyFont="1">
      <alignment horizontal="center"/>
    </xf>
    <xf borderId="1" fillId="5" fontId="16" numFmtId="0" xfId="0" applyAlignment="1" applyBorder="1" applyFont="1">
      <alignment horizontal="center"/>
    </xf>
    <xf borderId="5" fillId="4" fontId="19" numFmtId="0" xfId="0" applyAlignment="1" applyBorder="1" applyFont="1">
      <alignment horizontal="center"/>
    </xf>
    <xf borderId="11" fillId="9" fontId="17" numFmtId="0" xfId="0" applyBorder="1" applyFont="1"/>
    <xf borderId="11" fillId="9" fontId="17" numFmtId="10" xfId="0" applyAlignment="1" applyBorder="1" applyFont="1" applyNumberFormat="1">
      <alignment horizontal="center"/>
    </xf>
    <xf borderId="6" fillId="9" fontId="6" numFmtId="9" xfId="0" applyAlignment="1" applyBorder="1" applyFont="1" applyNumberFormat="1">
      <alignment horizontal="right" readingOrder="0"/>
    </xf>
    <xf borderId="4" fillId="9" fontId="17" numFmtId="0" xfId="0" applyBorder="1" applyFont="1"/>
    <xf borderId="4" fillId="9" fontId="17" numFmtId="10" xfId="0" applyAlignment="1" applyBorder="1" applyFont="1" applyNumberFormat="1">
      <alignment horizontal="center"/>
    </xf>
    <xf borderId="4" fillId="9" fontId="17" numFmtId="2" xfId="0" applyAlignment="1" applyBorder="1" applyFont="1" applyNumberFormat="1">
      <alignment horizontal="center"/>
    </xf>
    <xf borderId="8" fillId="9" fontId="6" numFmtId="174" xfId="0" applyAlignment="1" applyBorder="1" applyFont="1" applyNumberFormat="1">
      <alignment horizontal="right" readingOrder="0"/>
    </xf>
    <xf borderId="4" fillId="9" fontId="21" numFmtId="0" xfId="0" applyBorder="1" applyFont="1"/>
    <xf borderId="4" fillId="9" fontId="22" numFmtId="0" xfId="0" applyBorder="1" applyFont="1"/>
    <xf borderId="8" fillId="9" fontId="6" numFmtId="2" xfId="0" applyAlignment="1" applyBorder="1" applyFont="1" applyNumberFormat="1">
      <alignment horizontal="right"/>
    </xf>
    <xf borderId="4" fillId="9" fontId="17" numFmtId="10" xfId="0" applyBorder="1" applyFont="1" applyNumberFormat="1"/>
    <xf borderId="8" fillId="9" fontId="6" numFmtId="170" xfId="0" applyAlignment="1" applyBorder="1" applyFont="1" applyNumberFormat="1">
      <alignment horizontal="right" readingOrder="0"/>
    </xf>
    <xf borderId="0" fillId="0" fontId="6" numFmtId="0" xfId="0" applyAlignment="1" applyFont="1">
      <alignment vertical="center"/>
    </xf>
    <xf borderId="0" fillId="0" fontId="23" numFmtId="0" xfId="0" applyFont="1"/>
    <xf borderId="6" fillId="9" fontId="12" numFmtId="174" xfId="0" applyAlignment="1" applyBorder="1" applyFont="1" applyNumberFormat="1">
      <alignment horizontal="right"/>
    </xf>
    <xf borderId="0" fillId="0" fontId="6" numFmtId="2" xfId="0" applyAlignment="1" applyFont="1" applyNumberFormat="1">
      <alignment horizontal="center"/>
    </xf>
    <xf borderId="8" fillId="0" fontId="6" numFmtId="0" xfId="0" applyAlignment="1" applyBorder="1" applyFont="1">
      <alignment vertical="center"/>
    </xf>
    <xf borderId="0" fillId="0" fontId="6" numFmtId="178" xfId="0" applyAlignment="1" applyFont="1" applyNumberFormat="1">
      <alignment horizontal="center"/>
    </xf>
    <xf borderId="8" fillId="9" fontId="12" numFmtId="174" xfId="0" applyAlignment="1" applyBorder="1" applyFont="1" applyNumberFormat="1">
      <alignment horizontal="right" vertical="center"/>
    </xf>
    <xf borderId="0" fillId="10" fontId="6" numFmtId="10" xfId="0" applyAlignment="1" applyFill="1" applyFont="1" applyNumberFormat="1">
      <alignment horizontal="center"/>
    </xf>
    <xf borderId="6" fillId="9" fontId="6" numFmtId="177" xfId="0" applyAlignment="1" applyBorder="1" applyFont="1" applyNumberFormat="1">
      <alignment horizontal="center"/>
    </xf>
    <xf borderId="8" fillId="9" fontId="6" numFmtId="170" xfId="0" applyAlignment="1" applyBorder="1" applyFont="1" applyNumberFormat="1">
      <alignment horizontal="right"/>
    </xf>
    <xf borderId="0" fillId="0" fontId="6" numFmtId="10" xfId="0" applyAlignment="1" applyFont="1" applyNumberFormat="1">
      <alignment horizontal="center"/>
    </xf>
    <xf borderId="12" fillId="10" fontId="6" numFmtId="10" xfId="0" applyAlignment="1" applyBorder="1" applyFont="1" applyNumberFormat="1">
      <alignment horizontal="center"/>
    </xf>
    <xf borderId="0" fillId="0" fontId="24" numFmtId="0" xfId="0" applyFont="1"/>
    <xf borderId="12" fillId="10" fontId="24" numFmtId="0" xfId="0" applyBorder="1" applyFont="1"/>
    <xf borderId="12" fillId="10" fontId="14" numFmtId="0" xfId="0" applyBorder="1" applyFont="1"/>
    <xf borderId="13" fillId="9" fontId="6" numFmtId="177" xfId="0" applyAlignment="1" applyBorder="1" applyFont="1" applyNumberFormat="1">
      <alignment horizontal="center"/>
    </xf>
    <xf borderId="13" fillId="9" fontId="6" numFmtId="10" xfId="0" applyAlignment="1" applyBorder="1" applyFont="1" applyNumberFormat="1">
      <alignment horizontal="center"/>
    </xf>
    <xf borderId="13" fillId="9" fontId="6" numFmtId="9" xfId="0" applyAlignment="1" applyBorder="1" applyFont="1" applyNumberFormat="1">
      <alignment horizontal="center"/>
    </xf>
    <xf borderId="0" fillId="0" fontId="6" numFmtId="9" xfId="0" applyAlignment="1" applyFont="1" applyNumberFormat="1">
      <alignment horizontal="center"/>
    </xf>
    <xf borderId="13" fillId="9" fontId="6" numFmtId="1" xfId="0" applyAlignment="1" applyBorder="1" applyFont="1" applyNumberFormat="1">
      <alignment horizontal="center"/>
    </xf>
    <xf borderId="12" fillId="10" fontId="6" numFmtId="9" xfId="0" applyAlignment="1" applyBorder="1" applyFont="1" applyNumberFormat="1">
      <alignment horizontal="center"/>
    </xf>
    <xf borderId="14" fillId="9" fontId="6" numFmtId="177" xfId="0" applyAlignment="1" applyBorder="1" applyFont="1" applyNumberFormat="1">
      <alignment horizontal="center"/>
    </xf>
    <xf borderId="13" fillId="9" fontId="6" numFmtId="172" xfId="0" applyAlignment="1" applyBorder="1" applyFont="1" applyNumberFormat="1">
      <alignment horizontal="right"/>
    </xf>
    <xf borderId="13" fillId="9" fontId="6" numFmtId="171" xfId="0" applyAlignment="1" applyBorder="1" applyFont="1" applyNumberFormat="1">
      <alignment horizontal="right"/>
    </xf>
    <xf borderId="13" fillId="0" fontId="6" numFmtId="0" xfId="0" applyBorder="1" applyFont="1"/>
    <xf borderId="0" fillId="10" fontId="25" numFmtId="0" xfId="0" applyFont="1"/>
    <xf borderId="12" fillId="10" fontId="25" numFmtId="0" xfId="0" applyBorder="1" applyFont="1"/>
    <xf borderId="0" fillId="0" fontId="25" numFmtId="0" xfId="0" applyFont="1"/>
    <xf borderId="0" fillId="0" fontId="25" numFmtId="3" xfId="0" applyFont="1" applyNumberFormat="1"/>
    <xf borderId="0" fillId="0" fontId="26" numFmtId="0" xfId="0" applyFont="1"/>
    <xf borderId="0" fillId="0" fontId="27" numFmtId="0" xfId="0" applyFont="1"/>
    <xf borderId="0" fillId="0" fontId="28" numFmtId="0" xfId="0" applyFont="1"/>
    <xf borderId="0" fillId="0" fontId="28" numFmtId="0" xfId="0" applyAlignment="1" applyFont="1">
      <alignment horizontal="left" shrinkToFit="0" vertical="top" wrapText="1"/>
    </xf>
    <xf borderId="4" fillId="9" fontId="28" numFmtId="0" xfId="0" applyAlignment="1" applyBorder="1" applyFont="1">
      <alignment horizontal="left" shrinkToFit="0" vertical="top" wrapText="1"/>
    </xf>
    <xf borderId="4" fillId="0" fontId="9" numFmtId="0" xfId="0" applyBorder="1" applyFont="1"/>
    <xf borderId="4" fillId="11" fontId="29" numFmtId="0" xfId="0" applyAlignment="1" applyBorder="1" applyFill="1" applyFont="1">
      <alignment horizontal="center" shrinkToFit="0" vertical="top" wrapText="1"/>
    </xf>
    <xf borderId="4" fillId="11" fontId="30" numFmtId="10" xfId="0" applyAlignment="1" applyBorder="1" applyFont="1" applyNumberFormat="1">
      <alignment horizontal="center"/>
    </xf>
    <xf borderId="4" fillId="11" fontId="31" numFmtId="10" xfId="0" applyAlignment="1" applyBorder="1" applyFont="1" applyNumberFormat="1">
      <alignment horizontal="center" shrinkToFit="0" vertical="top" wrapText="1"/>
    </xf>
    <xf borderId="15" fillId="10" fontId="32" numFmtId="0" xfId="0" applyBorder="1" applyFont="1"/>
    <xf borderId="0" fillId="0" fontId="32" numFmtId="0" xfId="0" applyFont="1"/>
    <xf borderId="5" fillId="5" fontId="16" numFmtId="0" xfId="0" applyAlignment="1" applyBorder="1" applyFont="1">
      <alignment horizontal="center"/>
    </xf>
    <xf borderId="0" fillId="9" fontId="28" numFmtId="0" xfId="0" applyFont="1"/>
    <xf borderId="11" fillId="9" fontId="28" numFmtId="0" xfId="0" applyBorder="1" applyFont="1"/>
    <xf borderId="11" fillId="11" fontId="29" numFmtId="2" xfId="0" applyAlignment="1" applyBorder="1" applyFont="1" applyNumberFormat="1">
      <alignment horizontal="center"/>
    </xf>
    <xf borderId="11" fillId="0" fontId="9" numFmtId="0" xfId="0" applyBorder="1" applyFont="1"/>
    <xf borderId="11" fillId="11" fontId="29" numFmtId="168" xfId="0" applyAlignment="1" applyBorder="1" applyFont="1" applyNumberFormat="1">
      <alignment horizontal="center"/>
    </xf>
    <xf borderId="0" fillId="0" fontId="32" numFmtId="0" xfId="0" applyAlignment="1" applyFont="1">
      <alignment horizontal="center"/>
    </xf>
    <xf borderId="4" fillId="9" fontId="28" numFmtId="0" xfId="0" applyBorder="1" applyFont="1"/>
    <xf borderId="4" fillId="11" fontId="29" numFmtId="168" xfId="0" applyAlignment="1" applyBorder="1" applyFont="1" applyNumberFormat="1">
      <alignment horizontal="center"/>
    </xf>
    <xf borderId="4" fillId="11" fontId="29" numFmtId="0" xfId="0" applyAlignment="1" applyBorder="1" applyFont="1">
      <alignment horizontal="center"/>
    </xf>
    <xf borderId="0" fillId="0" fontId="29" numFmtId="0" xfId="0" applyFont="1"/>
    <xf borderId="4" fillId="11" fontId="29" numFmtId="2" xfId="0" applyAlignment="1" applyBorder="1" applyFont="1" applyNumberFormat="1">
      <alignment horizontal="center"/>
    </xf>
    <xf borderId="4" fillId="11" fontId="29" numFmtId="179" xfId="0" applyAlignment="1" applyBorder="1" applyFont="1" applyNumberFormat="1">
      <alignment horizontal="center"/>
    </xf>
    <xf borderId="4" fillId="11" fontId="29" numFmtId="10" xfId="0" applyAlignment="1" applyBorder="1" applyFont="1" applyNumberFormat="1">
      <alignment horizontal="center"/>
    </xf>
    <xf borderId="4" fillId="11" fontId="29" numFmtId="9" xfId="0" applyAlignment="1" applyBorder="1" applyFont="1" applyNumberFormat="1">
      <alignment horizontal="center"/>
    </xf>
    <xf borderId="5" fillId="5" fontId="16" numFmtId="0" xfId="0" applyAlignment="1" applyBorder="1" applyFont="1">
      <alignment horizontal="center" vertical="bottom"/>
    </xf>
    <xf borderId="16" fillId="9" fontId="27" numFmtId="0" xfId="0" applyBorder="1" applyFont="1"/>
    <xf borderId="16" fillId="9" fontId="27" numFmtId="0" xfId="0" applyAlignment="1" applyBorder="1" applyFont="1">
      <alignment horizontal="right"/>
    </xf>
    <xf borderId="16" fillId="9" fontId="28" numFmtId="0" xfId="0" applyBorder="1" applyFont="1"/>
    <xf borderId="16" fillId="9" fontId="28" numFmtId="0" xfId="0" applyAlignment="1" applyBorder="1" applyFont="1">
      <alignment horizontal="right"/>
    </xf>
    <xf borderId="11" fillId="9" fontId="28" numFmtId="10" xfId="0" applyBorder="1" applyFont="1" applyNumberFormat="1"/>
    <xf borderId="11" fillId="9" fontId="28" numFmtId="180" xfId="0" applyBorder="1" applyFont="1" applyNumberFormat="1"/>
    <xf borderId="4" fillId="9" fontId="28" numFmtId="10" xfId="0" applyBorder="1" applyFont="1" applyNumberFormat="1"/>
    <xf borderId="4" fillId="9" fontId="28" numFmtId="180" xfId="0" applyBorder="1" applyFont="1" applyNumberFormat="1"/>
    <xf borderId="0" fillId="9" fontId="26" numFmtId="0" xfId="0" applyFont="1"/>
    <xf borderId="4" fillId="9" fontId="26" numFmtId="0" xfId="0" applyBorder="1" applyFont="1"/>
    <xf borderId="17" fillId="9" fontId="26" numFmtId="0" xfId="0" applyBorder="1" applyFont="1"/>
    <xf borderId="17" fillId="9" fontId="26" numFmtId="10" xfId="0" applyBorder="1" applyFont="1" applyNumberFormat="1"/>
    <xf borderId="17" fillId="9" fontId="28" numFmtId="10" xfId="0" applyBorder="1" applyFont="1" applyNumberFormat="1"/>
    <xf borderId="4" fillId="9" fontId="29" numFmtId="0" xfId="0" applyBorder="1" applyFont="1"/>
    <xf borderId="4" fillId="9" fontId="29" numFmtId="10" xfId="0" applyBorder="1" applyFont="1" applyNumberFormat="1"/>
    <xf borderId="4" fillId="9" fontId="29" numFmtId="180" xfId="0" applyBorder="1" applyFont="1" applyNumberFormat="1"/>
    <xf borderId="11" fillId="9" fontId="28" numFmtId="172" xfId="0" applyBorder="1" applyFont="1" applyNumberFormat="1"/>
    <xf borderId="11" fillId="9" fontId="28" numFmtId="181" xfId="0" applyBorder="1" applyFont="1" applyNumberFormat="1"/>
    <xf borderId="11" fillId="9" fontId="26" numFmtId="172" xfId="0" applyBorder="1" applyFont="1" applyNumberFormat="1"/>
    <xf borderId="11" fillId="9" fontId="28" numFmtId="181" xfId="0" applyAlignment="1" applyBorder="1" applyFont="1" applyNumberFormat="1">
      <alignment horizontal="center"/>
    </xf>
    <xf borderId="11" fillId="9" fontId="28" numFmtId="10" xfId="0" applyAlignment="1" applyBorder="1" applyFont="1" applyNumberFormat="1">
      <alignment horizontal="center"/>
    </xf>
    <xf borderId="4" fillId="9" fontId="28" numFmtId="172" xfId="0" applyBorder="1" applyFont="1" applyNumberFormat="1"/>
    <xf borderId="4" fillId="9" fontId="28" numFmtId="181" xfId="0" applyBorder="1" applyFont="1" applyNumberFormat="1"/>
    <xf borderId="4" fillId="9" fontId="26" numFmtId="172" xfId="0" applyBorder="1" applyFont="1" applyNumberFormat="1"/>
    <xf borderId="4" fillId="9" fontId="28" numFmtId="181" xfId="0" applyAlignment="1" applyBorder="1" applyFont="1" applyNumberFormat="1">
      <alignment horizontal="center"/>
    </xf>
    <xf borderId="4" fillId="9" fontId="28" numFmtId="10" xfId="0" applyAlignment="1" applyBorder="1" applyFont="1" applyNumberFormat="1">
      <alignment horizontal="center"/>
    </xf>
    <xf borderId="4" fillId="9" fontId="30" numFmtId="0" xfId="0" applyBorder="1" applyFont="1"/>
    <xf borderId="4" fillId="9" fontId="30" numFmtId="172" xfId="0" applyBorder="1" applyFont="1" applyNumberFormat="1"/>
    <xf borderId="4" fillId="9" fontId="30" numFmtId="181" xfId="0" applyBorder="1" applyFont="1" applyNumberFormat="1"/>
    <xf borderId="4" fillId="9" fontId="30" numFmtId="181" xfId="0" applyAlignment="1" applyBorder="1" applyFont="1" applyNumberFormat="1">
      <alignment horizontal="center"/>
    </xf>
    <xf borderId="4" fillId="9" fontId="30" numFmtId="10" xfId="0" applyAlignment="1" applyBorder="1" applyFont="1" applyNumberFormat="1">
      <alignment horizontal="center"/>
    </xf>
    <xf borderId="4" fillId="11" fontId="29" numFmtId="0" xfId="0" applyBorder="1" applyFont="1"/>
    <xf borderId="4" fillId="11" fontId="29" numFmtId="172" xfId="0" applyBorder="1" applyFont="1" applyNumberFormat="1"/>
    <xf borderId="16" fillId="5" fontId="16" numFmtId="0" xfId="0" applyAlignment="1" applyBorder="1" applyFont="1">
      <alignment horizontal="center"/>
    </xf>
    <xf borderId="16" fillId="0" fontId="9" numFmtId="0" xfId="0" applyBorder="1" applyFont="1"/>
    <xf borderId="11" fillId="0" fontId="28" numFmtId="0" xfId="0" applyBorder="1" applyFont="1"/>
    <xf borderId="11" fillId="0" fontId="26" numFmtId="0" xfId="0" applyBorder="1" applyFont="1"/>
    <xf borderId="11" fillId="6" fontId="29" numFmtId="0" xfId="0" applyBorder="1" applyFont="1"/>
    <xf borderId="4" fillId="0" fontId="28" numFmtId="0" xfId="0" applyBorder="1" applyFont="1"/>
    <xf borderId="4" fillId="0" fontId="26" numFmtId="0" xfId="0" applyBorder="1" applyFont="1"/>
    <xf borderId="4" fillId="6" fontId="29" numFmtId="168" xfId="0" applyBorder="1" applyFont="1" applyNumberFormat="1"/>
    <xf borderId="4" fillId="6" fontId="29" numFmtId="0" xfId="0" applyBorder="1" applyFont="1"/>
    <xf borderId="11" fillId="11" fontId="29" numFmtId="172" xfId="0" applyBorder="1" applyFont="1" applyNumberFormat="1"/>
    <xf borderId="4" fillId="11" fontId="29" numFmtId="2" xfId="0" applyBorder="1" applyFont="1" applyNumberFormat="1"/>
    <xf borderId="16" fillId="5" fontId="32" numFmtId="0" xfId="0" applyAlignment="1" applyBorder="1" applyFont="1">
      <alignment horizontal="center"/>
    </xf>
    <xf borderId="16" fillId="5" fontId="33" numFmtId="0" xfId="0" applyAlignment="1" applyBorder="1" applyFont="1">
      <alignment horizontal="right"/>
    </xf>
    <xf borderId="4" fillId="9" fontId="34" numFmtId="0" xfId="0" applyBorder="1" applyFont="1"/>
    <xf borderId="4" fillId="11" fontId="30" numFmtId="0" xfId="0" applyAlignment="1" applyBorder="1" applyFont="1">
      <alignment horizontal="center"/>
    </xf>
    <xf borderId="0" fillId="0" fontId="35" numFmtId="0" xfId="0" applyAlignment="1" applyFont="1">
      <alignment horizontal="center"/>
    </xf>
    <xf borderId="16" fillId="5" fontId="33" numFmtId="0" xfId="0" applyAlignment="1" applyBorder="1" applyFont="1">
      <alignment horizontal="left"/>
    </xf>
    <xf borderId="4" fillId="12" fontId="26" numFmtId="182" xfId="0" applyAlignment="1" applyBorder="1" applyFill="1" applyFont="1" applyNumberFormat="1">
      <alignment horizontal="center"/>
    </xf>
    <xf borderId="17" fillId="0" fontId="26" numFmtId="0" xfId="0" applyBorder="1" applyFont="1"/>
    <xf borderId="17" fillId="12" fontId="26" numFmtId="182" xfId="0" applyAlignment="1" applyBorder="1" applyFont="1" applyNumberFormat="1">
      <alignment horizontal="center"/>
    </xf>
    <xf borderId="17" fillId="0" fontId="26" numFmtId="0" xfId="0" applyAlignment="1" applyBorder="1" applyFont="1">
      <alignment horizontal="left" shrinkToFit="0" vertical="top" wrapText="1"/>
    </xf>
    <xf borderId="17" fillId="0" fontId="9" numFmtId="0" xfId="0" applyBorder="1" applyFont="1"/>
    <xf borderId="0" fillId="0" fontId="26" numFmtId="0" xfId="0" applyAlignment="1" applyFont="1">
      <alignment horizontal="left" shrinkToFit="0" vertical="top" wrapText="1"/>
    </xf>
    <xf borderId="0" fillId="0" fontId="36" numFmtId="0" xfId="0" applyAlignment="1" applyFont="1">
      <alignment horizontal="center"/>
    </xf>
    <xf borderId="0" fillId="0" fontId="37" numFmtId="0" xfId="0" applyFont="1"/>
    <xf borderId="0" fillId="4" fontId="38" numFmtId="0" xfId="0" applyAlignment="1" applyFont="1">
      <alignment horizontal="center"/>
    </xf>
    <xf borderId="0" fillId="0" fontId="36" numFmtId="0" xfId="0" applyFont="1"/>
    <xf borderId="11" fillId="5" fontId="39" numFmtId="0" xfId="0" applyBorder="1" applyFont="1"/>
    <xf borderId="11" fillId="5" fontId="37" numFmtId="0" xfId="0" applyBorder="1" applyFont="1"/>
    <xf borderId="4" fillId="9" fontId="37" numFmtId="0" xfId="0" applyBorder="1" applyFont="1"/>
    <xf borderId="4" fillId="9" fontId="36" numFmtId="0" xfId="0" applyAlignment="1" applyBorder="1" applyFont="1">
      <alignment horizontal="center"/>
    </xf>
    <xf borderId="17" fillId="9" fontId="37" numFmtId="0" xfId="0" applyBorder="1" applyFont="1"/>
    <xf borderId="17" fillId="9" fontId="36" numFmtId="172" xfId="0" applyBorder="1" applyFont="1" applyNumberFormat="1"/>
    <xf borderId="17" fillId="0" fontId="34" numFmtId="0" xfId="0" applyBorder="1" applyFont="1"/>
    <xf borderId="16" fillId="5" fontId="39" numFmtId="0" xfId="0" applyAlignment="1" applyBorder="1" applyFont="1">
      <alignment horizontal="center"/>
    </xf>
    <xf borderId="0" fillId="0" fontId="37" numFmtId="2" xfId="0" applyAlignment="1" applyFont="1" applyNumberFormat="1">
      <alignment horizontal="center"/>
    </xf>
    <xf borderId="0" fillId="0" fontId="37" numFmtId="2" xfId="0" applyFont="1" applyNumberFormat="1"/>
    <xf borderId="0" fillId="0" fontId="28" numFmtId="2" xfId="0" applyFont="1" applyNumberFormat="1"/>
    <xf borderId="16" fillId="9" fontId="40" numFmtId="2" xfId="0" applyAlignment="1" applyBorder="1" applyFont="1" applyNumberFormat="1">
      <alignment horizontal="center"/>
    </xf>
    <xf borderId="0" fillId="0" fontId="37" numFmtId="1" xfId="0" applyAlignment="1" applyFont="1" applyNumberFormat="1">
      <alignment horizontal="center"/>
    </xf>
    <xf borderId="11" fillId="9" fontId="41" numFmtId="1" xfId="0" applyAlignment="1" applyBorder="1" applyFont="1" applyNumberFormat="1">
      <alignment horizontal="center"/>
    </xf>
    <xf borderId="11" fillId="9" fontId="41" numFmtId="2" xfId="0" applyAlignment="1" applyBorder="1" applyFont="1" applyNumberFormat="1">
      <alignment horizontal="center"/>
    </xf>
    <xf borderId="4" fillId="9" fontId="41" numFmtId="1" xfId="0" applyAlignment="1" applyBorder="1" applyFont="1" applyNumberFormat="1">
      <alignment horizontal="center"/>
    </xf>
    <xf borderId="4" fillId="9" fontId="41" numFmtId="2" xfId="0" applyAlignment="1" applyBorder="1" applyFont="1" applyNumberFormat="1">
      <alignment horizontal="center"/>
    </xf>
    <xf borderId="0" fillId="0" fontId="36" numFmtId="2" xfId="0" applyFont="1" applyNumberFormat="1"/>
    <xf borderId="16" fillId="5" fontId="39" numFmtId="2" xfId="0" applyBorder="1" applyFont="1" applyNumberFormat="1"/>
    <xf borderId="16" fillId="5" fontId="42" numFmtId="2" xfId="0" applyBorder="1" applyFont="1" applyNumberFormat="1"/>
    <xf borderId="11" fillId="0" fontId="12" numFmtId="2" xfId="0" applyAlignment="1" applyBorder="1" applyFont="1" applyNumberFormat="1">
      <alignment horizontal="center"/>
    </xf>
    <xf borderId="11" fillId="0" fontId="12" numFmtId="2" xfId="0" applyBorder="1" applyFont="1" applyNumberFormat="1"/>
    <xf borderId="4" fillId="0" fontId="37" numFmtId="2" xfId="0" applyAlignment="1" applyBorder="1" applyFont="1" applyNumberFormat="1">
      <alignment horizontal="center"/>
    </xf>
    <xf borderId="4" fillId="0" fontId="37" numFmtId="2" xfId="0" applyBorder="1" applyFont="1" applyNumberFormat="1"/>
    <xf borderId="4" fillId="0" fontId="37" numFmtId="1" xfId="0" applyAlignment="1" applyBorder="1" applyFont="1" applyNumberFormat="1">
      <alignment horizontal="center"/>
    </xf>
    <xf borderId="4" fillId="0" fontId="37" numFmtId="172" xfId="0" applyBorder="1" applyFont="1" applyNumberFormat="1"/>
    <xf borderId="4" fillId="0" fontId="36" numFmtId="0" xfId="0" applyBorder="1" applyFont="1"/>
    <xf borderId="4" fillId="0" fontId="36" numFmtId="172" xfId="0" applyBorder="1" applyFont="1" applyNumberFormat="1"/>
    <xf borderId="0" fillId="0" fontId="37" numFmtId="177" xfId="0" applyFont="1" applyNumberFormat="1"/>
    <xf borderId="4" fillId="0" fontId="37" numFmtId="0" xfId="0" applyBorder="1" applyFont="1"/>
    <xf borderId="0" fillId="0" fontId="35" numFmtId="0" xfId="0" applyFont="1"/>
    <xf borderId="18" fillId="0" fontId="35" numFmtId="0" xfId="0" applyBorder="1" applyFont="1"/>
    <xf borderId="1" fillId="0" fontId="35" numFmtId="0" xfId="0" applyAlignment="1" applyBorder="1" applyFont="1">
      <alignment horizontal="left"/>
    </xf>
    <xf borderId="0" fillId="0" fontId="26" numFmtId="0" xfId="0" applyFont="1"/>
    <xf borderId="18" fillId="0" fontId="26" numFmtId="0" xfId="0" applyBorder="1" applyFont="1"/>
    <xf borderId="1" fillId="0" fontId="26" numFmtId="0" xfId="0" applyAlignment="1" applyBorder="1" applyFont="1">
      <alignment horizontal="center"/>
    </xf>
    <xf borderId="19" fillId="0" fontId="26" numFmtId="0" xfId="0" applyBorder="1" applyFont="1"/>
    <xf borderId="0" fillId="0" fontId="26" numFmtId="0" xfId="0" applyAlignment="1" applyFont="1">
      <alignment horizontal="center"/>
    </xf>
    <xf borderId="0" fillId="0" fontId="43" numFmtId="0" xfId="0" applyAlignment="1" applyFont="1">
      <alignment horizontal="center"/>
    </xf>
    <xf borderId="0" fillId="0" fontId="44" numFmtId="0" xfId="0" applyAlignment="1" applyFont="1">
      <alignment horizontal="center"/>
    </xf>
    <xf borderId="0" fillId="4" fontId="33" numFmtId="0" xfId="0" applyAlignment="1" applyFont="1">
      <alignment horizontal="center"/>
    </xf>
    <xf borderId="0" fillId="4" fontId="45" numFmtId="0" xfId="0" applyAlignment="1" applyFont="1">
      <alignment horizontal="center"/>
    </xf>
    <xf borderId="0" fillId="4" fontId="46" numFmtId="0" xfId="0" applyAlignment="1" applyFont="1">
      <alignment horizontal="center"/>
    </xf>
    <xf borderId="0" fillId="0" fontId="44" numFmtId="0" xfId="0" applyFont="1"/>
    <xf borderId="11" fillId="9" fontId="44" numFmtId="0" xfId="0" applyBorder="1" applyFont="1"/>
    <xf borderId="11" fillId="13" fontId="44" numFmtId="0" xfId="0" applyBorder="1" applyFill="1" applyFont="1"/>
    <xf borderId="11" fillId="13" fontId="44" numFmtId="10" xfId="0" applyAlignment="1" applyBorder="1" applyFont="1" applyNumberFormat="1">
      <alignment horizontal="center"/>
    </xf>
    <xf borderId="4" fillId="9" fontId="44" numFmtId="0" xfId="0" applyBorder="1" applyFont="1"/>
    <xf borderId="4" fillId="13" fontId="44" numFmtId="172" xfId="0" applyBorder="1" applyFont="1" applyNumberFormat="1"/>
    <xf borderId="4" fillId="14" fontId="47" numFmtId="172" xfId="0" applyAlignment="1" applyBorder="1" applyFill="1" applyFont="1" applyNumberFormat="1">
      <alignment horizontal="center"/>
    </xf>
    <xf borderId="4" fillId="13" fontId="44" numFmtId="10" xfId="0" applyBorder="1" applyFont="1" applyNumberFormat="1"/>
    <xf borderId="4" fillId="13" fontId="44" numFmtId="10" xfId="0" applyAlignment="1" applyBorder="1" applyFont="1" applyNumberFormat="1">
      <alignment horizontal="center"/>
    </xf>
    <xf borderId="20" fillId="15" fontId="47" numFmtId="172" xfId="0" applyAlignment="1" applyBorder="1" applyFill="1" applyFont="1" applyNumberFormat="1">
      <alignment horizontal="center"/>
    </xf>
    <xf borderId="4" fillId="13" fontId="44" numFmtId="177" xfId="0" applyBorder="1" applyFont="1" applyNumberFormat="1"/>
    <xf borderId="4" fillId="13" fontId="44" numFmtId="0" xfId="0" applyBorder="1" applyFont="1"/>
    <xf borderId="4" fillId="13" fontId="44" numFmtId="0" xfId="0" applyAlignment="1" applyBorder="1" applyFont="1">
      <alignment horizontal="center"/>
    </xf>
    <xf borderId="4" fillId="13" fontId="44" numFmtId="181" xfId="0" applyAlignment="1" applyBorder="1" applyFont="1" applyNumberFormat="1">
      <alignment horizontal="center"/>
    </xf>
    <xf borderId="4" fillId="9" fontId="48" numFmtId="0" xfId="0" applyBorder="1" applyFont="1"/>
    <xf borderId="4" fillId="13" fontId="44" numFmtId="2" xfId="0" applyAlignment="1" applyBorder="1" applyFont="1" applyNumberFormat="1">
      <alignment horizontal="center"/>
    </xf>
    <xf borderId="4" fillId="13" fontId="44" numFmtId="171" xfId="0" applyBorder="1" applyFont="1" applyNumberFormat="1"/>
    <xf borderId="0" fillId="0" fontId="44" numFmtId="177" xfId="0" applyAlignment="1" applyFont="1" applyNumberFormat="1">
      <alignment horizontal="center"/>
    </xf>
    <xf borderId="0" fillId="0" fontId="49" numFmtId="0" xfId="0" applyFont="1"/>
    <xf borderId="4" fillId="13" fontId="44" numFmtId="167" xfId="0" applyBorder="1" applyFont="1" applyNumberFormat="1"/>
    <xf borderId="4" fillId="4" fontId="44" numFmtId="172" xfId="0" applyBorder="1" applyFont="1" applyNumberFormat="1"/>
    <xf borderId="4" fillId="4" fontId="44" numFmtId="10" xfId="0" applyBorder="1" applyFont="1" applyNumberFormat="1"/>
    <xf borderId="0" fillId="0" fontId="50" numFmtId="0" xfId="0" applyAlignment="1" applyFont="1">
      <alignment horizontal="center"/>
    </xf>
    <xf borderId="0" fillId="0" fontId="50" numFmtId="17" xfId="0" applyFont="1" applyNumberFormat="1"/>
    <xf borderId="21" fillId="0" fontId="50" numFmtId="0" xfId="0" applyAlignment="1" applyBorder="1" applyFont="1">
      <alignment horizontal="center"/>
    </xf>
    <xf borderId="22" fillId="0" fontId="9" numFmtId="0" xfId="0" applyBorder="1" applyFont="1"/>
    <xf borderId="20" fillId="0" fontId="9" numFmtId="0" xfId="0" applyBorder="1" applyFont="1"/>
    <xf borderId="13" fillId="0" fontId="50" numFmtId="17" xfId="0" applyBorder="1" applyFont="1" applyNumberFormat="1"/>
    <xf borderId="21" fillId="12" fontId="51" numFmtId="0" xfId="0" applyAlignment="1" applyBorder="1" applyFont="1">
      <alignment horizontal="center" readingOrder="0"/>
    </xf>
    <xf borderId="23" fillId="12" fontId="52" numFmtId="0" xfId="0" applyAlignment="1" applyBorder="1" applyFont="1">
      <alignment horizontal="left" readingOrder="0" shrinkToFit="0" vertical="top" wrapText="1"/>
    </xf>
    <xf borderId="24" fillId="0" fontId="9" numFmtId="0" xfId="0" applyBorder="1" applyFont="1"/>
    <xf borderId="25" fillId="0" fontId="9" numFmtId="0" xfId="0" applyBorder="1" applyFont="1"/>
    <xf borderId="23" fillId="0" fontId="53" numFmtId="0" xfId="0" applyAlignment="1" applyBorder="1" applyFont="1">
      <alignment horizontal="left" shrinkToFit="0" wrapText="1"/>
    </xf>
    <xf borderId="26" fillId="0" fontId="9" numFmtId="0" xfId="0" applyBorder="1" applyFont="1"/>
    <xf borderId="19" fillId="0" fontId="9" numFmtId="0" xfId="0" applyBorder="1" applyFont="1"/>
    <xf borderId="27" fillId="0" fontId="9" numFmtId="0" xfId="0" applyBorder="1" applyFont="1"/>
    <xf borderId="18" fillId="0" fontId="9" numFmtId="0" xfId="0" applyBorder="1" applyFont="1"/>
    <xf borderId="21" fillId="0" fontId="51" numFmtId="0" xfId="0" applyAlignment="1" applyBorder="1" applyFont="1">
      <alignment horizontal="center"/>
    </xf>
    <xf borderId="28" fillId="0" fontId="52" numFmtId="0" xfId="0" applyBorder="1" applyFont="1"/>
    <xf borderId="29" fillId="0" fontId="54" numFmtId="0" xfId="0" applyAlignment="1" applyBorder="1" applyFont="1">
      <alignment horizontal="center"/>
    </xf>
    <xf borderId="13" fillId="0" fontId="54" numFmtId="0" xfId="0" applyAlignment="1" applyBorder="1" applyFont="1">
      <alignment horizontal="center"/>
    </xf>
    <xf borderId="29" fillId="0" fontId="54" numFmtId="16" xfId="0" applyAlignment="1" applyBorder="1" applyFont="1" applyNumberFormat="1">
      <alignment horizontal="center"/>
    </xf>
    <xf borderId="30" fillId="0" fontId="54" numFmtId="0" xfId="0" applyAlignment="1" applyBorder="1" applyFont="1">
      <alignment horizontal="center"/>
    </xf>
    <xf borderId="31" fillId="0" fontId="52" numFmtId="0" xfId="0" applyBorder="1" applyFont="1"/>
    <xf borderId="13" fillId="0" fontId="52" numFmtId="172" xfId="0" applyAlignment="1" applyBorder="1" applyFont="1" applyNumberFormat="1">
      <alignment horizontal="center"/>
    </xf>
    <xf borderId="13" fillId="0" fontId="52" numFmtId="174" xfId="0" applyAlignment="1" applyBorder="1" applyFont="1" applyNumberFormat="1">
      <alignment horizontal="center"/>
    </xf>
    <xf borderId="13" fillId="12" fontId="52" numFmtId="10" xfId="0" applyAlignment="1" applyBorder="1" applyFont="1" applyNumberFormat="1">
      <alignment horizontal="center"/>
    </xf>
    <xf borderId="13" fillId="0" fontId="52" numFmtId="10" xfId="0" applyAlignment="1" applyBorder="1" applyFont="1" applyNumberFormat="1">
      <alignment horizontal="center"/>
    </xf>
    <xf borderId="32" fillId="12" fontId="52" numFmtId="0" xfId="0" applyAlignment="1" applyBorder="1" applyFont="1">
      <alignment horizontal="left" readingOrder="0"/>
    </xf>
    <xf borderId="23" fillId="0" fontId="55" numFmtId="0" xfId="0" applyAlignment="1" applyBorder="1" applyFont="1">
      <alignment horizontal="left" shrinkToFit="0" vertical="center" wrapText="1"/>
    </xf>
    <xf borderId="0" fillId="0" fontId="52" numFmtId="0" xfId="0" applyFont="1"/>
    <xf borderId="33" fillId="12" fontId="52" numFmtId="10" xfId="0" applyAlignment="1" applyBorder="1" applyFont="1" applyNumberFormat="1">
      <alignment horizontal="center"/>
    </xf>
    <xf borderId="14" fillId="12" fontId="52" numFmtId="10" xfId="0" applyAlignment="1" applyBorder="1" applyFont="1" applyNumberFormat="1">
      <alignment horizontal="center"/>
    </xf>
    <xf borderId="32" fillId="12" fontId="52" numFmtId="0" xfId="0" applyAlignment="1" applyBorder="1" applyFont="1">
      <alignment readingOrder="0" shrinkToFit="0" wrapText="1"/>
    </xf>
    <xf borderId="32" fillId="12" fontId="52" numFmtId="0" xfId="0" applyAlignment="1" applyBorder="1" applyFont="1">
      <alignment readingOrder="0"/>
    </xf>
    <xf borderId="13" fillId="0" fontId="52" numFmtId="0" xfId="0" applyAlignment="1" applyBorder="1" applyFont="1">
      <alignment horizontal="center"/>
    </xf>
    <xf borderId="13" fillId="0" fontId="52" numFmtId="2" xfId="0" applyAlignment="1" applyBorder="1" applyFont="1" applyNumberFormat="1">
      <alignment horizontal="center"/>
    </xf>
    <xf borderId="13" fillId="12" fontId="52" numFmtId="2" xfId="0" applyAlignment="1" applyBorder="1" applyFont="1" applyNumberFormat="1">
      <alignment horizontal="center"/>
    </xf>
    <xf borderId="14" fillId="12" fontId="52" numFmtId="2" xfId="0" applyAlignment="1" applyBorder="1" applyFont="1" applyNumberFormat="1">
      <alignment horizontal="center"/>
    </xf>
    <xf borderId="20" fillId="0" fontId="52" numFmtId="10" xfId="0" applyAlignment="1" applyBorder="1" applyFont="1" applyNumberFormat="1">
      <alignment horizontal="center"/>
    </xf>
    <xf borderId="34" fillId="0" fontId="52" numFmtId="0" xfId="0" applyBorder="1" applyFont="1"/>
    <xf borderId="35" fillId="0" fontId="52" numFmtId="10" xfId="0" applyAlignment="1" applyBorder="1" applyFont="1" applyNumberFormat="1">
      <alignment horizontal="center"/>
    </xf>
    <xf borderId="21" fillId="12" fontId="52" numFmtId="10" xfId="0" applyAlignment="1" applyBorder="1" applyFont="1" applyNumberFormat="1">
      <alignment horizontal="center"/>
    </xf>
    <xf borderId="25" fillId="0" fontId="52" numFmtId="10" xfId="0" applyAlignment="1" applyBorder="1" applyFont="1" applyNumberFormat="1">
      <alignment horizontal="center"/>
    </xf>
    <xf borderId="36" fillId="12" fontId="52" numFmtId="0" xfId="0" applyAlignment="1" applyBorder="1" applyFont="1">
      <alignment readingOrder="0"/>
    </xf>
    <xf borderId="37" fillId="0" fontId="52" numFmtId="0" xfId="0" applyBorder="1" applyFont="1"/>
    <xf borderId="38" fillId="0" fontId="52" numFmtId="0" xfId="0" applyAlignment="1" applyBorder="1" applyFont="1">
      <alignment horizontal="center"/>
    </xf>
    <xf borderId="39" fillId="0" fontId="52" numFmtId="10" xfId="0" applyAlignment="1" applyBorder="1" applyFont="1" applyNumberFormat="1">
      <alignment horizontal="center"/>
    </xf>
    <xf borderId="40" fillId="12" fontId="52" numFmtId="0" xfId="0" applyAlignment="1" applyBorder="1" applyFont="1">
      <alignment readingOrder="0"/>
    </xf>
    <xf borderId="0" fillId="0" fontId="51" numFmtId="0" xfId="0" applyAlignment="1" applyFont="1">
      <alignment horizontal="center"/>
    </xf>
    <xf borderId="26" fillId="0" fontId="51" numFmtId="0" xfId="0" applyAlignment="1" applyBorder="1" applyFont="1">
      <alignment horizontal="center"/>
    </xf>
    <xf borderId="0" fillId="0" fontId="54" numFmtId="0" xfId="0" applyAlignment="1" applyFont="1">
      <alignment horizontal="center"/>
    </xf>
    <xf borderId="41" fillId="0" fontId="54" numFmtId="0" xfId="0" applyAlignment="1" applyBorder="1" applyFont="1">
      <alignment horizontal="center"/>
    </xf>
    <xf borderId="42" fillId="0" fontId="54" numFmtId="0" xfId="0" applyAlignment="1" applyBorder="1" applyFont="1">
      <alignment horizontal="center"/>
    </xf>
    <xf borderId="42" fillId="0" fontId="54" numFmtId="183" xfId="0" applyAlignment="1" applyBorder="1" applyFont="1" applyNumberFormat="1">
      <alignment horizontal="center"/>
    </xf>
    <xf borderId="43" fillId="0" fontId="54" numFmtId="183" xfId="0" applyAlignment="1" applyBorder="1" applyFont="1" applyNumberFormat="1">
      <alignment horizontal="center"/>
    </xf>
    <xf borderId="0" fillId="0" fontId="52" numFmtId="0" xfId="0" applyAlignment="1" applyFont="1">
      <alignment horizontal="center"/>
    </xf>
    <xf borderId="31" fillId="0" fontId="52" numFmtId="0" xfId="0" applyAlignment="1" applyBorder="1" applyFont="1">
      <alignment horizontal="center"/>
    </xf>
    <xf borderId="37" fillId="0" fontId="52" numFmtId="0" xfId="0" applyAlignment="1" applyBorder="1" applyFont="1">
      <alignment horizontal="center"/>
    </xf>
    <xf borderId="0" fillId="0" fontId="52" numFmtId="0" xfId="0" applyAlignment="1" applyFont="1">
      <alignment horizontal="left"/>
    </xf>
    <xf borderId="44" fillId="0" fontId="52" numFmtId="0" xfId="0" applyAlignment="1" applyBorder="1" applyFont="1">
      <alignment horizontal="left"/>
    </xf>
    <xf borderId="45" fillId="0" fontId="9" numFmtId="0" xfId="0" applyBorder="1" applyFont="1"/>
    <xf borderId="46" fillId="15" fontId="56" numFmtId="172" xfId="0" applyBorder="1" applyFont="1" applyNumberFormat="1"/>
    <xf borderId="47" fillId="0" fontId="52" numFmtId="184" xfId="0" applyBorder="1" applyFont="1" applyNumberFormat="1"/>
    <xf borderId="47" fillId="0" fontId="52" numFmtId="0" xfId="0" applyBorder="1" applyFont="1"/>
    <xf borderId="48" fillId="0" fontId="52" numFmtId="0" xfId="0" applyBorder="1" applyFont="1"/>
    <xf borderId="49" fillId="0" fontId="55" numFmtId="0" xfId="0" applyAlignment="1" applyBorder="1" applyFont="1">
      <alignment horizontal="left" shrinkToFit="0" vertical="center" wrapText="1"/>
    </xf>
    <xf borderId="50" fillId="0" fontId="52" numFmtId="0" xfId="0" applyAlignment="1" applyBorder="1" applyFont="1">
      <alignment horizontal="left"/>
    </xf>
    <xf borderId="0" fillId="0" fontId="52" numFmtId="184" xfId="0" applyFont="1" applyNumberFormat="1"/>
    <xf borderId="51" fillId="0" fontId="52" numFmtId="0" xfId="0" applyBorder="1" applyFont="1"/>
    <xf borderId="49" fillId="0" fontId="9" numFmtId="0" xfId="0" applyBorder="1" applyFont="1"/>
    <xf borderId="52" fillId="12" fontId="52" numFmtId="184" xfId="0" applyAlignment="1" applyBorder="1" applyFont="1" applyNumberFormat="1">
      <alignment horizontal="right"/>
    </xf>
    <xf borderId="14" fillId="12" fontId="52" numFmtId="10" xfId="0" applyAlignment="1" applyBorder="1" applyFont="1" applyNumberFormat="1">
      <alignment horizontal="left"/>
    </xf>
    <xf borderId="53" fillId="0" fontId="52" numFmtId="0" xfId="0" applyAlignment="1" applyBorder="1" applyFont="1">
      <alignment horizontal="left"/>
    </xf>
    <xf borderId="54" fillId="0" fontId="9" numFmtId="0" xfId="0" applyBorder="1" applyFont="1"/>
    <xf borderId="55" fillId="0" fontId="9" numFmtId="0" xfId="0" applyBorder="1" applyFont="1"/>
    <xf borderId="56" fillId="0" fontId="52" numFmtId="0" xfId="0" applyAlignment="1" applyBorder="1" applyFont="1">
      <alignment horizontal="right"/>
    </xf>
    <xf borderId="56" fillId="0" fontId="9" numFmtId="0" xfId="0" applyBorder="1" applyFont="1"/>
    <xf borderId="57" fillId="0" fontId="52" numFmtId="172" xfId="0" applyAlignment="1" applyBorder="1" applyFont="1" applyNumberFormat="1">
      <alignment horizontal="left"/>
    </xf>
    <xf borderId="0" fillId="0" fontId="57" numFmtId="0" xfId="0" applyFont="1"/>
    <xf borderId="0" fillId="0" fontId="10" numFmtId="177" xfId="0" applyFont="1" applyNumberFormat="1"/>
    <xf borderId="0" fillId="0" fontId="58" numFmtId="0" xfId="0" applyFont="1"/>
    <xf borderId="0" fillId="0" fontId="59" numFmtId="0" xfId="0" applyFont="1"/>
    <xf borderId="58" fillId="0" fontId="12" numFmtId="0" xfId="0" applyAlignment="1" applyBorder="1" applyFont="1">
      <alignment horizontal="center"/>
    </xf>
    <xf borderId="59" fillId="0" fontId="9" numFmtId="0" xfId="0" applyBorder="1" applyFont="1"/>
    <xf borderId="60" fillId="0" fontId="9" numFmtId="0" xfId="0" applyBorder="1" applyFont="1"/>
    <xf borderId="61" fillId="0" fontId="60" numFmtId="17" xfId="0" applyAlignment="1" applyBorder="1" applyFont="1" applyNumberFormat="1">
      <alignment horizontal="center"/>
    </xf>
    <xf borderId="62" fillId="0" fontId="9" numFmtId="0" xfId="0" applyBorder="1" applyFont="1"/>
    <xf borderId="63" fillId="0" fontId="61" numFmtId="0" xfId="0" applyBorder="1" applyFont="1"/>
    <xf borderId="0" fillId="0" fontId="61" numFmtId="0" xfId="0" applyFont="1"/>
    <xf borderId="64" fillId="0" fontId="61" numFmtId="0" xfId="0" applyBorder="1" applyFont="1"/>
    <xf borderId="65" fillId="0" fontId="60" numFmtId="0" xfId="0" applyAlignment="1" applyBorder="1" applyFont="1">
      <alignment horizontal="center"/>
    </xf>
    <xf borderId="57" fillId="0" fontId="9" numFmtId="0" xfId="0" applyBorder="1" applyFont="1"/>
    <xf borderId="66" fillId="0" fontId="60" numFmtId="0" xfId="0" applyAlignment="1" applyBorder="1" applyFont="1">
      <alignment horizontal="center"/>
    </xf>
    <xf borderId="48" fillId="0" fontId="9" numFmtId="0" xfId="0" applyBorder="1" applyFont="1"/>
    <xf borderId="29" fillId="0" fontId="61" numFmtId="0" xfId="0" applyBorder="1" applyFont="1"/>
    <xf borderId="23" fillId="12" fontId="61" numFmtId="0" xfId="0" applyAlignment="1" applyBorder="1" applyFont="1">
      <alignment horizontal="left" shrinkToFit="0" vertical="top" wrapText="1"/>
    </xf>
    <xf borderId="21" fillId="0" fontId="58" numFmtId="0" xfId="0" applyAlignment="1" applyBorder="1" applyFont="1">
      <alignment horizontal="center"/>
    </xf>
    <xf borderId="67" fillId="0" fontId="9" numFmtId="0" xfId="0" applyBorder="1" applyFont="1"/>
    <xf borderId="68" fillId="0" fontId="61" numFmtId="0" xfId="0" applyBorder="1" applyFont="1"/>
    <xf borderId="13" fillId="0" fontId="61" numFmtId="10" xfId="0" applyBorder="1" applyFont="1" applyNumberFormat="1"/>
    <xf borderId="13" fillId="0" fontId="61" numFmtId="0" xfId="0" applyBorder="1" applyFont="1"/>
    <xf borderId="69" fillId="0" fontId="61" numFmtId="10" xfId="0" applyBorder="1" applyFont="1" applyNumberFormat="1"/>
    <xf borderId="13" fillId="0" fontId="61" numFmtId="172" xfId="0" applyBorder="1" applyFont="1" applyNumberFormat="1"/>
    <xf borderId="64" fillId="0" fontId="61" numFmtId="10" xfId="0" applyBorder="1" applyFont="1" applyNumberFormat="1"/>
    <xf borderId="70" fillId="12" fontId="61" numFmtId="177" xfId="0" applyBorder="1" applyFont="1" applyNumberFormat="1"/>
    <xf borderId="71" fillId="12" fontId="61" numFmtId="172" xfId="0" applyBorder="1" applyFont="1" applyNumberFormat="1"/>
    <xf borderId="13" fillId="0" fontId="61" numFmtId="0" xfId="0" applyAlignment="1" applyBorder="1" applyFont="1">
      <alignment horizontal="center"/>
    </xf>
    <xf borderId="13" fillId="12" fontId="61" numFmtId="0" xfId="0" applyAlignment="1" applyBorder="1" applyFont="1">
      <alignment horizontal="center"/>
    </xf>
    <xf borderId="64" fillId="0" fontId="61" numFmtId="0" xfId="0" applyAlignment="1" applyBorder="1" applyFont="1">
      <alignment horizontal="center"/>
    </xf>
    <xf borderId="68" fillId="12" fontId="61" numFmtId="0" xfId="0" applyBorder="1" applyFont="1"/>
    <xf borderId="72" fillId="12" fontId="61" numFmtId="172" xfId="0" applyBorder="1" applyFont="1" applyNumberFormat="1"/>
    <xf borderId="13" fillId="0" fontId="61" numFmtId="173" xfId="0" applyBorder="1" applyFont="1" applyNumberFormat="1"/>
    <xf borderId="13" fillId="12" fontId="61" numFmtId="10" xfId="0" applyBorder="1" applyFont="1" applyNumberFormat="1"/>
    <xf borderId="68" fillId="12" fontId="61" numFmtId="10" xfId="0" applyBorder="1" applyFont="1" applyNumberFormat="1"/>
    <xf borderId="72" fillId="12" fontId="61" numFmtId="10" xfId="0" applyBorder="1" applyFont="1" applyNumberFormat="1"/>
    <xf borderId="13" fillId="12" fontId="61" numFmtId="173" xfId="0" applyBorder="1" applyFont="1" applyNumberFormat="1"/>
    <xf borderId="13" fillId="12" fontId="61" numFmtId="0" xfId="0" applyBorder="1" applyFont="1"/>
    <xf borderId="0" fillId="0" fontId="61" numFmtId="10" xfId="0" applyFont="1" applyNumberFormat="1"/>
    <xf borderId="68" fillId="12" fontId="61" numFmtId="167" xfId="0" applyBorder="1" applyFont="1" applyNumberFormat="1"/>
    <xf borderId="72" fillId="12" fontId="61" numFmtId="167" xfId="0" applyBorder="1" applyFont="1" applyNumberFormat="1"/>
    <xf borderId="13" fillId="0" fontId="61" numFmtId="181" xfId="0" applyBorder="1" applyFont="1" applyNumberFormat="1"/>
    <xf borderId="73" fillId="12" fontId="61" numFmtId="0" xfId="0" applyBorder="1" applyFont="1"/>
    <xf borderId="74" fillId="0" fontId="61" numFmtId="0" xfId="0" applyBorder="1" applyFont="1"/>
    <xf borderId="23" fillId="0" fontId="61" numFmtId="178" xfId="0" applyBorder="1" applyFont="1" applyNumberFormat="1"/>
    <xf borderId="13" fillId="12" fontId="61" numFmtId="2" xfId="0" applyBorder="1" applyFont="1" applyNumberFormat="1"/>
    <xf borderId="47" fillId="0" fontId="9" numFmtId="0" xfId="0" applyBorder="1" applyFont="1"/>
    <xf borderId="75" fillId="0" fontId="61" numFmtId="0" xfId="0" applyBorder="1" applyFont="1"/>
    <xf borderId="76" fillId="0" fontId="61" numFmtId="0" xfId="0" applyBorder="1" applyFont="1"/>
    <xf borderId="77" fillId="0" fontId="9" numFmtId="0" xfId="0" applyBorder="1" applyFont="1"/>
    <xf borderId="78" fillId="0" fontId="9" numFmtId="0" xfId="0" applyBorder="1" applyFont="1"/>
    <xf borderId="76" fillId="0" fontId="9" numFmtId="0" xfId="0" applyBorder="1" applyFont="1"/>
    <xf borderId="79" fillId="0" fontId="61" numFmtId="0" xfId="0" applyBorder="1" applyFont="1"/>
    <xf borderId="66" fillId="0" fontId="12" numFmtId="0" xfId="0" applyBorder="1" applyFont="1"/>
    <xf borderId="47" fillId="0" fontId="12" numFmtId="0" xfId="0" applyAlignment="1" applyBorder="1" applyFont="1">
      <alignment horizontal="center"/>
    </xf>
    <xf borderId="47" fillId="0" fontId="62" numFmtId="0" xfId="0" applyAlignment="1" applyBorder="1" applyFont="1">
      <alignment horizontal="center"/>
    </xf>
    <xf borderId="47" fillId="0" fontId="63" numFmtId="0" xfId="0" applyAlignment="1" applyBorder="1" applyFont="1">
      <alignment horizontal="center"/>
    </xf>
    <xf borderId="0" fillId="0" fontId="62" numFmtId="0" xfId="0" applyFont="1"/>
    <xf borderId="0" fillId="0" fontId="63" numFmtId="0" xfId="0" applyAlignment="1" applyFont="1">
      <alignment horizontal="center"/>
    </xf>
    <xf borderId="49" fillId="0" fontId="62" numFmtId="0" xfId="0" applyBorder="1" applyFont="1"/>
    <xf borderId="0" fillId="0" fontId="64" numFmtId="0" xfId="0" applyAlignment="1" applyFont="1">
      <alignment horizontal="center"/>
    </xf>
    <xf borderId="51" fillId="0" fontId="64" numFmtId="0" xfId="0" applyAlignment="1" applyBorder="1" applyFont="1">
      <alignment horizontal="center"/>
    </xf>
    <xf borderId="13" fillId="0" fontId="62" numFmtId="0" xfId="0" applyAlignment="1" applyBorder="1" applyFont="1">
      <alignment shrinkToFit="0" wrapText="1"/>
    </xf>
    <xf borderId="46" fillId="15" fontId="65" numFmtId="0" xfId="0" applyBorder="1" applyFont="1"/>
    <xf borderId="46" fillId="15" fontId="65" numFmtId="10" xfId="0" applyAlignment="1" applyBorder="1" applyFont="1" applyNumberFormat="1">
      <alignment horizontal="center"/>
    </xf>
    <xf borderId="0" fillId="0" fontId="62" numFmtId="0" xfId="0" applyAlignment="1" applyFont="1">
      <alignment horizontal="center"/>
    </xf>
    <xf borderId="48" fillId="0" fontId="62" numFmtId="0" xfId="0" applyAlignment="1" applyBorder="1" applyFont="1">
      <alignment horizontal="center"/>
    </xf>
    <xf borderId="51" fillId="0" fontId="62" numFmtId="0" xfId="0" applyAlignment="1" applyBorder="1" applyFont="1">
      <alignment horizontal="center"/>
    </xf>
    <xf borderId="13" fillId="0" fontId="62" numFmtId="0" xfId="0" applyBorder="1" applyFont="1"/>
    <xf borderId="46" fillId="15" fontId="65" numFmtId="172" xfId="0" applyAlignment="1" applyBorder="1" applyFont="1" applyNumberFormat="1">
      <alignment horizontal="center"/>
    </xf>
    <xf borderId="66" fillId="0" fontId="63" numFmtId="0" xfId="0" applyBorder="1" applyFont="1"/>
    <xf borderId="47" fillId="0" fontId="64" numFmtId="0" xfId="0" applyAlignment="1" applyBorder="1" applyFont="1">
      <alignment horizontal="center"/>
    </xf>
    <xf borderId="48" fillId="0" fontId="64" numFmtId="0" xfId="0" applyAlignment="1" applyBorder="1" applyFont="1">
      <alignment horizontal="center"/>
    </xf>
    <xf borderId="46" fillId="15" fontId="65" numFmtId="2" xfId="0" applyAlignment="1" applyBorder="1" applyFont="1" applyNumberFormat="1">
      <alignment horizontal="center"/>
    </xf>
    <xf borderId="49" fillId="0" fontId="64" numFmtId="0" xfId="0" applyBorder="1" applyFont="1"/>
    <xf borderId="13" fillId="0" fontId="64" numFmtId="0" xfId="0" applyAlignment="1" applyBorder="1" applyFont="1">
      <alignment horizontal="center"/>
    </xf>
    <xf borderId="35" fillId="0" fontId="62" numFmtId="172" xfId="0" applyAlignment="1" applyBorder="1" applyFont="1" applyNumberFormat="1">
      <alignment horizontal="center"/>
    </xf>
    <xf borderId="35" fillId="0" fontId="62" numFmtId="10" xfId="0" applyAlignment="1" applyBorder="1" applyFont="1" applyNumberFormat="1">
      <alignment horizontal="center"/>
    </xf>
    <xf borderId="13" fillId="0" fontId="62" numFmtId="172" xfId="0" applyAlignment="1" applyBorder="1" applyFont="1" applyNumberFormat="1">
      <alignment horizontal="center"/>
    </xf>
    <xf borderId="29" fillId="0" fontId="62" numFmtId="10" xfId="0" applyAlignment="1" applyBorder="1" applyFont="1" applyNumberFormat="1">
      <alignment horizontal="center"/>
    </xf>
    <xf borderId="16" fillId="0" fontId="62" numFmtId="0" xfId="0" applyAlignment="1" applyBorder="1" applyFont="1">
      <alignment horizontal="center"/>
    </xf>
    <xf borderId="80" fillId="0" fontId="62" numFmtId="0" xfId="0" applyAlignment="1" applyBorder="1" applyFont="1">
      <alignment horizontal="center"/>
    </xf>
    <xf borderId="81" fillId="12" fontId="66" numFmtId="0" xfId="0" applyBorder="1" applyFont="1"/>
    <xf borderId="82" fillId="12" fontId="66" numFmtId="10" xfId="0" applyAlignment="1" applyBorder="1" applyFont="1" applyNumberFormat="1">
      <alignment horizontal="center"/>
    </xf>
    <xf borderId="0" fillId="0" fontId="66" numFmtId="0" xfId="0" applyAlignment="1" applyFont="1">
      <alignment horizontal="center"/>
    </xf>
    <xf borderId="51" fillId="0" fontId="66" numFmtId="0" xfId="0" applyBorder="1" applyFont="1"/>
    <xf borderId="0" fillId="0" fontId="66" numFmtId="0" xfId="0" applyFont="1"/>
    <xf borderId="66" fillId="0" fontId="66" numFmtId="0" xfId="0" applyBorder="1" applyFont="1"/>
    <xf borderId="83" fillId="0" fontId="67" numFmtId="10" xfId="0" applyAlignment="1" applyBorder="1" applyFont="1" applyNumberFormat="1">
      <alignment horizontal="center"/>
    </xf>
    <xf borderId="0" fillId="0" fontId="68" numFmtId="0" xfId="0" applyFont="1"/>
    <xf borderId="84" fillId="10" fontId="60" numFmtId="0" xfId="0" applyAlignment="1" applyBorder="1" applyFont="1">
      <alignment horizontal="center" shrinkToFit="0" vertical="center" wrapText="1"/>
    </xf>
    <xf borderId="85" fillId="10" fontId="69" numFmtId="0" xfId="0" applyAlignment="1" applyBorder="1" applyFont="1">
      <alignment horizontal="center" shrinkToFit="0" vertical="center" wrapText="1"/>
    </xf>
    <xf borderId="86" fillId="10" fontId="69" numFmtId="0" xfId="0" applyAlignment="1" applyBorder="1" applyFont="1">
      <alignment horizontal="center" shrinkToFit="0" vertical="center" wrapText="1"/>
    </xf>
    <xf borderId="0" fillId="0" fontId="68" numFmtId="0" xfId="0" applyAlignment="1" applyFont="1">
      <alignment horizontal="center"/>
    </xf>
    <xf borderId="51" fillId="0" fontId="68" numFmtId="0" xfId="0" applyBorder="1" applyFont="1"/>
    <xf borderId="84" fillId="10" fontId="61" numFmtId="0" xfId="0" applyAlignment="1" applyBorder="1" applyFont="1">
      <alignment vertical="center"/>
    </xf>
    <xf borderId="46" fillId="15" fontId="70" numFmtId="0" xfId="0" applyAlignment="1" applyBorder="1" applyFont="1">
      <alignment horizontal="left" shrinkToFit="0" vertical="top" wrapText="1"/>
    </xf>
    <xf borderId="46" fillId="15" fontId="70" numFmtId="9" xfId="0" applyAlignment="1" applyBorder="1" applyFont="1" applyNumberFormat="1">
      <alignment horizontal="left" shrinkToFit="0" vertical="top" wrapText="1"/>
    </xf>
    <xf borderId="87" fillId="10" fontId="61" numFmtId="0" xfId="0" applyBorder="1" applyFont="1"/>
    <xf borderId="88" fillId="10" fontId="61" numFmtId="0" xfId="0" applyBorder="1" applyFont="1"/>
    <xf borderId="46" fillId="15" fontId="70" numFmtId="10" xfId="0" applyAlignment="1" applyBorder="1" applyFont="1" applyNumberFormat="1">
      <alignment horizontal="left" shrinkToFit="0" vertical="top" wrapText="1"/>
    </xf>
    <xf borderId="16" fillId="0" fontId="68" numFmtId="0" xfId="0" applyAlignment="1" applyBorder="1" applyFont="1">
      <alignment horizontal="center"/>
    </xf>
    <xf borderId="80" fillId="0" fontId="68" numFmtId="0" xfId="0" applyBorder="1" applyFont="1"/>
    <xf borderId="89" fillId="12" fontId="71" numFmtId="0" xfId="0" applyAlignment="1" applyBorder="1" applyFont="1">
      <alignment horizontal="left" shrinkToFit="0" vertical="top" wrapText="1"/>
    </xf>
    <xf borderId="90" fillId="0" fontId="9" numFmtId="0" xfId="0" applyBorder="1" applyFont="1"/>
    <xf borderId="0" fillId="0" fontId="71" numFmtId="0" xfId="0" applyFont="1"/>
    <xf borderId="13" fillId="16" fontId="6" numFmtId="172" xfId="0" applyBorder="1" applyFill="1" applyFont="1" applyNumberFormat="1"/>
    <xf borderId="13" fillId="16" fontId="6" numFmtId="2" xfId="0" applyBorder="1" applyFont="1" applyNumberFormat="1"/>
    <xf borderId="13" fillId="16" fontId="6" numFmtId="10" xfId="0" applyBorder="1" applyFont="1" applyNumberFormat="1"/>
    <xf borderId="13" fillId="16" fontId="6" numFmtId="4" xfId="0" applyBorder="1" applyFont="1" applyNumberFormat="1"/>
    <xf borderId="21" fillId="0" fontId="12" numFmtId="172" xfId="0" applyAlignment="1" applyBorder="1" applyFont="1" applyNumberFormat="1">
      <alignment horizontal="center"/>
    </xf>
    <xf borderId="13" fillId="0" fontId="6" numFmtId="2" xfId="0" applyAlignment="1" applyBorder="1" applyFont="1" applyNumberFormat="1">
      <alignment horizontal="center"/>
    </xf>
    <xf borderId="0" fillId="0" fontId="12" numFmtId="10" xfId="0" applyFont="1" applyNumberFormat="1"/>
    <xf borderId="13" fillId="0" fontId="6" numFmtId="3" xfId="0" applyAlignment="1" applyBorder="1" applyFont="1" applyNumberFormat="1">
      <alignment horizontal="center"/>
    </xf>
    <xf borderId="13" fillId="0" fontId="12" numFmtId="10" xfId="0" applyAlignment="1" applyBorder="1" applyFont="1" applyNumberFormat="1">
      <alignment horizontal="center"/>
    </xf>
    <xf borderId="13" fillId="0" fontId="12" numFmtId="185" xfId="0" applyAlignment="1" applyBorder="1" applyFont="1" applyNumberFormat="1">
      <alignment horizontal="center"/>
    </xf>
    <xf borderId="21" fillId="0" fontId="12" numFmtId="2" xfId="0" applyAlignment="1" applyBorder="1" applyFont="1" applyNumberFormat="1">
      <alignment horizontal="center"/>
    </xf>
    <xf borderId="13" fillId="0" fontId="6" numFmtId="10" xfId="0" applyAlignment="1" applyBorder="1" applyFont="1" applyNumberFormat="1">
      <alignment horizontal="center"/>
    </xf>
    <xf borderId="13" fillId="0" fontId="6" numFmtId="181" xfId="0" applyAlignment="1" applyBorder="1" applyFont="1" applyNumberFormat="1">
      <alignment horizontal="center"/>
    </xf>
    <xf borderId="0" fillId="0" fontId="6" numFmtId="0" xfId="0" applyAlignment="1" applyFont="1">
      <alignment horizontal="center"/>
    </xf>
    <xf borderId="91" fillId="16" fontId="6" numFmtId="177" xfId="0" applyBorder="1" applyFont="1" applyNumberFormat="1"/>
    <xf borderId="0" fillId="0" fontId="6" numFmtId="177" xfId="0" applyFont="1" applyNumberFormat="1"/>
    <xf borderId="91" fillId="16" fontId="6" numFmtId="186" xfId="0" applyBorder="1" applyFont="1" applyNumberFormat="1"/>
    <xf borderId="66" fillId="12" fontId="6" numFmtId="0" xfId="0" applyAlignment="1" applyBorder="1" applyFont="1">
      <alignment horizontal="left" shrinkToFit="0" wrapText="1"/>
    </xf>
    <xf borderId="92" fillId="0" fontId="9" numFmtId="0" xfId="0" applyBorder="1" applyFont="1"/>
    <xf borderId="80" fillId="0" fontId="9" numFmtId="0" xfId="0" applyBorder="1" applyFont="1"/>
    <xf borderId="0" fillId="0" fontId="72" numFmtId="0" xfId="0" applyFont="1"/>
    <xf borderId="91" fillId="17" fontId="6" numFmtId="0" xfId="0" applyAlignment="1" applyBorder="1" applyFill="1" applyFont="1">
      <alignment horizontal="center"/>
    </xf>
    <xf borderId="0" fillId="0" fontId="73" numFmtId="0" xfId="0" applyFont="1"/>
    <xf borderId="91" fillId="16" fontId="6" numFmtId="10" xfId="0" applyBorder="1" applyFont="1" applyNumberFormat="1"/>
    <xf borderId="91" fillId="16" fontId="12" numFmtId="2" xfId="0" applyAlignment="1" applyBorder="1" applyFont="1" applyNumberFormat="1">
      <alignment horizontal="center"/>
    </xf>
    <xf borderId="93" fillId="16" fontId="12" numFmtId="0" xfId="0" applyAlignment="1" applyBorder="1" applyFont="1">
      <alignment horizontal="center"/>
    </xf>
    <xf borderId="91" fillId="16" fontId="12" numFmtId="10" xfId="0" applyAlignment="1" applyBorder="1" applyFont="1" applyNumberFormat="1">
      <alignment horizontal="center"/>
    </xf>
    <xf borderId="0" fillId="0" fontId="12" numFmtId="10" xfId="0" applyAlignment="1" applyFont="1" applyNumberFormat="1">
      <alignment horizontal="center"/>
    </xf>
    <xf borderId="0" fillId="0" fontId="24" numFmtId="10" xfId="0" applyAlignment="1" applyFont="1" applyNumberFormat="1">
      <alignment horizontal="center"/>
    </xf>
    <xf borderId="0" fillId="0" fontId="74" numFmtId="0" xfId="0" applyFont="1"/>
    <xf borderId="83" fillId="12" fontId="12" numFmtId="0" xfId="0" applyAlignment="1" applyBorder="1" applyFont="1">
      <alignment horizontal="center"/>
    </xf>
    <xf borderId="21" fillId="0" fontId="14" numFmtId="0" xfId="0" applyAlignment="1" applyBorder="1" applyFont="1">
      <alignment horizontal="center"/>
    </xf>
    <xf borderId="13" fillId="0" fontId="14" numFmtId="0" xfId="0" applyBorder="1" applyFont="1"/>
    <xf borderId="94" fillId="12" fontId="75" numFmtId="0" xfId="0" applyBorder="1" applyFont="1"/>
    <xf borderId="94" fillId="12" fontId="76" numFmtId="0" xfId="0" applyBorder="1" applyFont="1"/>
    <xf borderId="13" fillId="0" fontId="14" numFmtId="0" xfId="0" applyAlignment="1" applyBorder="1" applyFont="1">
      <alignment horizontal="center"/>
    </xf>
    <xf borderId="13" fillId="12" fontId="76" numFmtId="0" xfId="0" applyBorder="1" applyFont="1"/>
    <xf borderId="13" fillId="12" fontId="76" numFmtId="10" xfId="0" applyBorder="1" applyFont="1" applyNumberFormat="1"/>
    <xf borderId="13" fillId="0" fontId="6" numFmtId="0" xfId="0" applyAlignment="1" applyBorder="1" applyFont="1">
      <alignment horizontal="center"/>
    </xf>
    <xf borderId="18" fillId="0" fontId="6" numFmtId="10" xfId="0" applyAlignment="1" applyBorder="1" applyFont="1" applyNumberFormat="1">
      <alignment horizontal="center"/>
    </xf>
    <xf borderId="0" fillId="0" fontId="77" numFmtId="0" xfId="0" applyAlignment="1" applyFont="1">
      <alignment horizontal="center"/>
    </xf>
    <xf borderId="0" fillId="0" fontId="77" numFmtId="0" xfId="0" applyFont="1"/>
    <xf borderId="0" fillId="0" fontId="78" numFmtId="0" xfId="0" applyFont="1"/>
    <xf borderId="66" fillId="12" fontId="68" numFmtId="0" xfId="0" applyAlignment="1" applyBorder="1" applyFont="1">
      <alignment horizontal="left" shrinkToFit="0" vertical="top" wrapText="1"/>
    </xf>
    <xf borderId="13" fillId="18" fontId="68" numFmtId="172" xfId="0" applyBorder="1" applyFill="1" applyFont="1" applyNumberFormat="1"/>
    <xf borderId="51" fillId="0" fontId="9" numFmtId="0" xfId="0" applyBorder="1" applyFont="1"/>
    <xf borderId="13" fillId="0" fontId="68" numFmtId="0" xfId="0" applyAlignment="1" applyBorder="1" applyFont="1">
      <alignment horizontal="center"/>
    </xf>
    <xf borderId="13" fillId="19" fontId="79" numFmtId="187" xfId="0" applyAlignment="1" applyBorder="1" applyFill="1" applyFont="1" applyNumberFormat="1">
      <alignment horizontal="right"/>
    </xf>
    <xf borderId="0" fillId="0" fontId="31" numFmtId="0" xfId="0" applyFont="1"/>
    <xf borderId="91" fillId="19" fontId="68" numFmtId="10" xfId="0" applyAlignment="1" applyBorder="1" applyFont="1" applyNumberFormat="1">
      <alignment horizontal="center"/>
    </xf>
    <xf borderId="0" fillId="0" fontId="68" numFmtId="177" xfId="0" applyFont="1" applyNumberFormat="1"/>
    <xf borderId="13" fillId="16" fontId="68" numFmtId="0" xfId="0" applyAlignment="1" applyBorder="1" applyFont="1">
      <alignment horizontal="center"/>
    </xf>
    <xf borderId="13" fillId="0" fontId="68" numFmtId="0" xfId="0" applyBorder="1" applyFont="1"/>
    <xf borderId="13" fillId="16" fontId="68" numFmtId="172" xfId="0" applyBorder="1" applyFont="1" applyNumberFormat="1"/>
    <xf borderId="35" fillId="0" fontId="68" numFmtId="0" xfId="0" applyBorder="1" applyFont="1"/>
    <xf borderId="91" fillId="0" fontId="68" numFmtId="0" xfId="0" applyBorder="1" applyFont="1"/>
    <xf borderId="91" fillId="16" fontId="68" numFmtId="0" xfId="0" applyBorder="1" applyFont="1"/>
    <xf borderId="91" fillId="16" fontId="68" numFmtId="172" xfId="0" applyBorder="1" applyFont="1" applyNumberFormat="1"/>
    <xf borderId="0" fillId="0" fontId="80" numFmtId="0" xfId="0" applyFont="1"/>
    <xf borderId="0" fillId="0" fontId="81" numFmtId="0" xfId="0" applyFont="1"/>
    <xf borderId="83" fillId="12" fontId="82" numFmtId="0" xfId="0" applyAlignment="1" applyBorder="1" applyFont="1">
      <alignment horizontal="center"/>
    </xf>
    <xf borderId="94" fillId="12" fontId="83" numFmtId="0" xfId="0" applyBorder="1" applyFont="1"/>
    <xf borderId="94" fillId="12" fontId="84" numFmtId="0" xfId="0" applyBorder="1" applyFont="1"/>
    <xf borderId="13" fillId="12" fontId="84" numFmtId="0" xfId="0" applyBorder="1" applyFont="1"/>
    <xf borderId="13" fillId="12" fontId="84" numFmtId="10" xfId="0" applyBorder="1" applyFont="1" applyNumberFormat="1"/>
    <xf borderId="12" fillId="12" fontId="84" numFmtId="0" xfId="0" applyBorder="1" applyFont="1"/>
    <xf borderId="0" fillId="0" fontId="10" numFmtId="0" xfId="0" applyAlignment="1" applyFont="1">
      <alignment horizontal="center"/>
    </xf>
    <xf borderId="13" fillId="0" fontId="44" numFmtId="0" xfId="0" applyBorder="1" applyFont="1"/>
    <xf borderId="13" fillId="0" fontId="43" numFmtId="0" xfId="0" applyAlignment="1" applyBorder="1" applyFont="1">
      <alignment horizontal="center"/>
    </xf>
    <xf borderId="35" fillId="0" fontId="77" numFmtId="0" xfId="0" applyAlignment="1" applyBorder="1" applyFont="1">
      <alignment horizontal="center" shrinkToFit="0" textRotation="90" vertical="center" wrapText="1"/>
    </xf>
    <xf borderId="13" fillId="0" fontId="44" numFmtId="0" xfId="0" applyAlignment="1" applyBorder="1" applyFont="1">
      <alignment horizontal="center"/>
    </xf>
    <xf borderId="13" fillId="12" fontId="44" numFmtId="10" xfId="0" applyAlignment="1" applyBorder="1" applyFont="1" applyNumberFormat="1">
      <alignment horizontal="center"/>
    </xf>
    <xf borderId="0" fillId="0" fontId="34" numFmtId="0" xfId="0" applyFont="1"/>
    <xf borderId="0" fillId="0" fontId="10" numFmtId="10" xfId="0" applyFont="1" applyNumberFormat="1"/>
    <xf borderId="95" fillId="0" fontId="9" numFmtId="0" xfId="0" applyBorder="1" applyFont="1"/>
    <xf borderId="29" fillId="0" fontId="9" numFmtId="0" xfId="0" applyBorder="1" applyFont="1"/>
    <xf borderId="0" fillId="0" fontId="44" numFmtId="10" xfId="0" applyAlignment="1" applyFont="1" applyNumberFormat="1">
      <alignment horizontal="center"/>
    </xf>
    <xf borderId="13" fillId="19" fontId="10" numFmtId="10" xfId="0" applyBorder="1" applyFont="1" applyNumberFormat="1"/>
    <xf borderId="0" fillId="0" fontId="85" numFmtId="0" xfId="0" applyFont="1"/>
    <xf borderId="13" fillId="12" fontId="43" numFmtId="0" xfId="0" applyBorder="1" applyFont="1"/>
    <xf borderId="13" fillId="12" fontId="44" numFmtId="0" xfId="0" applyAlignment="1" applyBorder="1" applyFont="1">
      <alignment horizontal="center"/>
    </xf>
    <xf borderId="13" fillId="12" fontId="43" numFmtId="0" xfId="0" applyAlignment="1" applyBorder="1" applyFont="1">
      <alignment horizontal="center"/>
    </xf>
    <xf borderId="13" fillId="12" fontId="44" numFmtId="0" xfId="0" applyBorder="1" applyFont="1"/>
    <xf borderId="13" fillId="12" fontId="52" numFmtId="0" xfId="0" applyBorder="1" applyFont="1"/>
    <xf borderId="0" fillId="0" fontId="10" numFmtId="10" xfId="0" applyAlignment="1" applyFont="1" applyNumberFormat="1">
      <alignment horizontal="center"/>
    </xf>
    <xf borderId="96" fillId="12" fontId="62" numFmtId="0" xfId="0" applyAlignment="1" applyBorder="1" applyFont="1">
      <alignment horizontal="left"/>
    </xf>
    <xf borderId="97" fillId="0" fontId="62" numFmtId="0" xfId="0" applyAlignment="1" applyBorder="1" applyFont="1">
      <alignment horizontal="left"/>
    </xf>
    <xf borderId="98" fillId="0" fontId="59" numFmtId="0" xfId="0" applyBorder="1" applyFont="1"/>
    <xf borderId="98" fillId="0" fontId="59" numFmtId="0" xfId="0" applyAlignment="1" applyBorder="1" applyFont="1">
      <alignment horizontal="center"/>
    </xf>
    <xf borderId="98" fillId="0" fontId="10" numFmtId="0" xfId="0" applyBorder="1" applyFont="1"/>
    <xf borderId="98" fillId="0" fontId="10" numFmtId="10" xfId="0" applyAlignment="1" applyBorder="1" applyFont="1" applyNumberFormat="1">
      <alignment horizontal="center"/>
    </xf>
    <xf borderId="13" fillId="0" fontId="59" numFmtId="0" xfId="0" applyAlignment="1" applyBorder="1" applyFont="1">
      <alignment shrinkToFit="0" wrapText="1"/>
    </xf>
    <xf borderId="13" fillId="0" fontId="59" numFmtId="0" xfId="0" applyAlignment="1" applyBorder="1" applyFont="1">
      <alignment horizontal="center" shrinkToFit="0" wrapText="1"/>
    </xf>
    <xf borderId="13" fillId="0" fontId="59" numFmtId="10" xfId="0" applyAlignment="1" applyBorder="1" applyFont="1" applyNumberFormat="1">
      <alignment horizontal="center" shrinkToFit="0" wrapText="1"/>
    </xf>
    <xf borderId="13" fillId="0" fontId="59" numFmtId="2" xfId="0" applyAlignment="1" applyBorder="1" applyFont="1" applyNumberFormat="1">
      <alignment horizontal="center" shrinkToFit="0" wrapText="1"/>
    </xf>
    <xf borderId="0" fillId="0" fontId="66" numFmtId="0" xfId="0" applyAlignment="1" applyFont="1">
      <alignment horizontal="left"/>
    </xf>
    <xf borderId="0" fillId="0" fontId="66" numFmtId="10" xfId="0" applyFont="1" applyNumberFormat="1"/>
    <xf borderId="0" fillId="0" fontId="66" numFmtId="2" xfId="0" applyFont="1" applyNumberFormat="1"/>
    <xf borderId="0" fillId="0" fontId="79" numFmtId="10" xfId="0" applyFont="1" applyNumberFormat="1"/>
    <xf borderId="0" fillId="0" fontId="57" numFmtId="0" xfId="0" applyAlignment="1" applyFont="1">
      <alignment vertical="center"/>
    </xf>
    <xf borderId="1" fillId="0" fontId="57" numFmtId="0" xfId="0" applyAlignment="1" applyBorder="1" applyFont="1">
      <alignment horizontal="center"/>
    </xf>
    <xf borderId="1" fillId="0" fontId="57" numFmtId="2" xfId="0" applyAlignment="1" applyBorder="1" applyFont="1" applyNumberFormat="1">
      <alignment horizontal="center"/>
    </xf>
    <xf borderId="13" fillId="0" fontId="57" numFmtId="0" xfId="0" applyAlignment="1" applyBorder="1" applyFont="1">
      <alignment horizontal="center" shrinkToFit="0" wrapText="1"/>
    </xf>
    <xf borderId="20" fillId="0" fontId="57" numFmtId="0" xfId="0" applyAlignment="1" applyBorder="1" applyFont="1">
      <alignment horizontal="center" shrinkToFit="0" wrapText="1"/>
    </xf>
    <xf borderId="0" fillId="0" fontId="10" numFmtId="0" xfId="0" applyAlignment="1" applyFont="1">
      <alignment vertical="center"/>
    </xf>
    <xf borderId="0" fillId="0" fontId="10" numFmtId="3" xfId="0" applyFont="1" applyNumberFormat="1"/>
    <xf borderId="0" fillId="0" fontId="10" numFmtId="2" xfId="0" applyFont="1" applyNumberFormat="1"/>
    <xf borderId="0" fillId="0" fontId="10" numFmtId="182" xfId="0" applyFont="1" applyNumberFormat="1"/>
    <xf borderId="99" fillId="12" fontId="23" numFmtId="0" xfId="0" applyAlignment="1" applyBorder="1" applyFont="1">
      <alignment horizontal="left" shrinkToFit="0" vertical="top" wrapText="1"/>
    </xf>
    <xf borderId="100" fillId="0" fontId="9" numFmtId="0" xfId="0" applyBorder="1" applyFont="1"/>
    <xf borderId="101" fillId="0" fontId="9" numFmtId="0" xfId="0" applyBorder="1" applyFont="1"/>
    <xf borderId="63" fillId="0" fontId="9" numFmtId="0" xfId="0" applyBorder="1" applyFont="1"/>
    <xf borderId="64" fillId="0" fontId="9" numFmtId="0" xfId="0" applyBorder="1" applyFont="1"/>
    <xf borderId="75" fillId="0" fontId="9" numFmtId="0" xfId="0" applyBorder="1" applyFont="1"/>
    <xf borderId="79" fillId="0" fontId="9" numFmtId="0" xfId="0" applyBorder="1" applyFont="1"/>
    <xf borderId="13" fillId="0" fontId="10" numFmtId="0" xfId="0" applyAlignment="1" applyBorder="1" applyFont="1">
      <alignment horizontal="center"/>
    </xf>
    <xf borderId="13" fillId="0" fontId="10" numFmtId="172" xfId="0" applyAlignment="1" applyBorder="1" applyFont="1" applyNumberFormat="1">
      <alignment horizontal="center"/>
    </xf>
    <xf borderId="13" fillId="0" fontId="10" numFmtId="178" xfId="0" applyAlignment="1" applyBorder="1" applyFont="1" applyNumberFormat="1">
      <alignment horizontal="center"/>
    </xf>
    <xf borderId="13" fillId="0" fontId="10" numFmtId="178" xfId="0" applyBorder="1" applyFont="1" applyNumberFormat="1"/>
    <xf borderId="13" fillId="0" fontId="10" numFmtId="10" xfId="0" applyAlignment="1" applyBorder="1" applyFont="1" applyNumberFormat="1">
      <alignment horizontal="center"/>
    </xf>
    <xf borderId="13" fillId="0" fontId="10" numFmtId="0" xfId="0" applyBorder="1" applyFont="1"/>
    <xf borderId="0" fillId="0" fontId="59" numFmtId="178" xfId="0" applyAlignment="1" applyFont="1" applyNumberFormat="1">
      <alignment horizontal="center"/>
    </xf>
    <xf borderId="0" fillId="0" fontId="59" numFmtId="178" xfId="0" applyFont="1" applyNumberFormat="1"/>
    <xf borderId="0" fillId="0" fontId="10" numFmtId="178" xfId="0" applyAlignment="1" applyFont="1" applyNumberFormat="1">
      <alignment horizontal="center"/>
    </xf>
    <xf borderId="0" fillId="0" fontId="10" numFmtId="178" xfId="0" applyFont="1" applyNumberFormat="1"/>
    <xf borderId="26" fillId="0" fontId="10" numFmtId="178" xfId="0" applyAlignment="1" applyBorder="1" applyFont="1" applyNumberFormat="1">
      <alignment horizontal="center" shrinkToFit="0" vertical="center" wrapText="1"/>
    </xf>
    <xf borderId="13" fillId="19" fontId="86" numFmtId="0" xfId="0" applyBorder="1" applyFont="1"/>
    <xf borderId="13" fillId="19" fontId="10" numFmtId="178" xfId="0" applyAlignment="1" applyBorder="1" applyFont="1" applyNumberFormat="1">
      <alignment horizontal="center"/>
    </xf>
    <xf borderId="13" fillId="19" fontId="10" numFmtId="172" xfId="0" applyAlignment="1" applyBorder="1" applyFont="1" applyNumberFormat="1">
      <alignment horizontal="center"/>
    </xf>
    <xf borderId="0" fillId="0" fontId="87" numFmtId="0" xfId="0" applyFont="1"/>
    <xf borderId="98" fillId="0" fontId="10" numFmtId="9" xfId="0" applyBorder="1" applyFont="1" applyNumberFormat="1"/>
    <xf borderId="0" fillId="0" fontId="26" numFmtId="0" xfId="0" applyAlignment="1" applyFont="1">
      <alignment shrinkToFit="0" wrapText="1"/>
    </xf>
    <xf borderId="1" fillId="0" fontId="88" numFmtId="0" xfId="0" applyAlignment="1" applyBorder="1" applyFont="1">
      <alignment shrinkToFit="0" wrapText="1"/>
    </xf>
    <xf borderId="1" fillId="0" fontId="30" numFmtId="0" xfId="0" applyAlignment="1" applyBorder="1" applyFont="1">
      <alignment shrinkToFit="0" wrapText="1"/>
    </xf>
    <xf borderId="1" fillId="0" fontId="26" numFmtId="0" xfId="0" applyAlignment="1" applyBorder="1" applyFont="1">
      <alignment shrinkToFit="0" wrapText="1"/>
    </xf>
  </cellXfs>
  <cellStyles count="1">
    <cellStyle xfId="0" name="Normal" builtinId="0"/>
  </cellStyles>
  <dxfs count="5">
    <dxf>
      <font/>
      <fill>
        <patternFill patternType="none"/>
      </fill>
      <border/>
    </dxf>
    <dxf>
      <font/>
      <fill>
        <patternFill patternType="none"/>
      </fill>
      <border/>
    </dxf>
    <dxf>
      <font/>
      <fill>
        <patternFill patternType="solid">
          <fgColor theme="1"/>
          <bgColor theme="1"/>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R&amp; D converter-style">
      <tableStyleElement dxfId="2" type="headerRow"/>
      <tableStyleElement dxfId="3" type="firstRowStripe"/>
      <tableStyleElement dxfId="4"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Arial"/>
              </a:defRPr>
            </a:pPr>
            <a:r>
              <a:rPr b="0">
                <a:solidFill>
                  <a:srgbClr val="757575"/>
                </a:solidFill>
                <a:latin typeface="Arial"/>
              </a:rPr>
              <a:t>EPS vs Report Date</a:t>
            </a:r>
          </a:p>
        </c:rich>
      </c:tx>
      <c:overlay val="0"/>
    </c:title>
    <c:plotArea>
      <c:layout/>
      <c:lineChart>
        <c:varyColors val="0"/>
        <c:ser>
          <c:idx val="0"/>
          <c:order val="0"/>
          <c:tx>
            <c:strRef>
              <c:f>'Trend lines'!$B$154</c:f>
            </c:strRef>
          </c:tx>
          <c:spPr>
            <a:ln cmpd="sng">
              <a:solidFill>
                <a:srgbClr val="4F81BD"/>
              </a:solidFill>
            </a:ln>
          </c:spPr>
          <c:marker>
            <c:symbol val="none"/>
          </c:marker>
          <c:cat>
            <c:strRef>
              <c:f>'Trend lines'!$C$151:$L$151</c:f>
            </c:strRef>
          </c:cat>
          <c:val>
            <c:numRef>
              <c:f>'Trend lines'!$C$154:$L$154</c:f>
              <c:numCache/>
            </c:numRef>
          </c:val>
          <c:smooth val="0"/>
        </c:ser>
        <c:axId val="781689343"/>
        <c:axId val="1649997344"/>
      </c:lineChart>
      <c:catAx>
        <c:axId val="781689343"/>
        <c:scaling>
          <c:orientation val="minMax"/>
        </c:scaling>
        <c:delete val="0"/>
        <c:axPos val="b"/>
        <c:title>
          <c:tx>
            <c:rich>
              <a:bodyPr/>
              <a:lstStyle/>
              <a:p>
                <a:pPr lvl="0">
                  <a:defRPr b="0">
                    <a:solidFill>
                      <a:srgbClr val="000000"/>
                    </a:solidFill>
                    <a:latin typeface="Arial"/>
                  </a:defRPr>
                </a:pPr>
                <a:r>
                  <a:rPr b="0">
                    <a:solidFill>
                      <a:srgbClr val="000000"/>
                    </a:solidFill>
                    <a:latin typeface="Arial"/>
                  </a:rPr>
                  <a:t>Report Date</a:t>
                </a:r>
              </a:p>
            </c:rich>
          </c:tx>
          <c:overlay val="0"/>
        </c:title>
        <c:numFmt formatCode="General" sourceLinked="1"/>
        <c:majorTickMark val="none"/>
        <c:minorTickMark val="none"/>
        <c:spPr/>
        <c:txPr>
          <a:bodyPr/>
          <a:lstStyle/>
          <a:p>
            <a:pPr lvl="0">
              <a:defRPr b="0">
                <a:solidFill>
                  <a:srgbClr val="000000"/>
                </a:solidFill>
                <a:latin typeface="Arial"/>
              </a:defRPr>
            </a:pPr>
          </a:p>
        </c:txPr>
        <c:crossAx val="1649997344"/>
      </c:catAx>
      <c:valAx>
        <c:axId val="1649997344"/>
        <c:scaling>
          <c:orientation val="minMax"/>
        </c:scaling>
        <c:delete val="0"/>
        <c:axPos val="l"/>
        <c:majorGridlines>
          <c:spPr>
            <a:ln>
              <a:solidFill>
                <a:srgbClr val="B7B7B7"/>
              </a:solidFill>
            </a:ln>
          </c:spPr>
        </c:majorGridlines>
        <c:title>
          <c:tx>
            <c:rich>
              <a:bodyPr/>
              <a:lstStyle/>
              <a:p>
                <a:pPr lvl="0">
                  <a:defRPr b="0">
                    <a:solidFill>
                      <a:srgbClr val="000000"/>
                    </a:solidFill>
                    <a:latin typeface="Arial"/>
                  </a:defRPr>
                </a:pPr>
                <a:r>
                  <a:rPr b="0">
                    <a:solidFill>
                      <a:srgbClr val="000000"/>
                    </a:solidFill>
                    <a:latin typeface="Arial"/>
                  </a:rPr>
                  <a:t>Revenue</a:t>
                </a:r>
              </a:p>
            </c:rich>
          </c:tx>
          <c:overlay val="0"/>
        </c:title>
        <c:numFmt formatCode="General" sourceLinked="1"/>
        <c:majorTickMark val="none"/>
        <c:minorTickMark val="none"/>
        <c:tickLblPos val="nextTo"/>
        <c:spPr>
          <a:ln/>
        </c:spPr>
        <c:txPr>
          <a:bodyPr/>
          <a:lstStyle/>
          <a:p>
            <a:pPr lvl="0">
              <a:defRPr b="0">
                <a:solidFill>
                  <a:srgbClr val="000000"/>
                </a:solidFill>
                <a:latin typeface="Arial"/>
              </a:defRPr>
            </a:pPr>
          </a:p>
        </c:txPr>
        <c:crossAx val="781689343"/>
      </c:valAx>
    </c:plotArea>
    <c:legend>
      <c:legendPos val="r"/>
      <c:overlay val="0"/>
      <c:txPr>
        <a:bodyPr/>
        <a:lstStyle/>
        <a:p>
          <a:pPr lvl="0">
            <a:defRPr b="0">
              <a:solidFill>
                <a:srgbClr val="1A1A1A"/>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Retentionn ratio and Median</a:t>
            </a:r>
          </a:p>
        </c:rich>
      </c:tx>
      <c:overlay val="0"/>
    </c:title>
    <c:plotArea>
      <c:layout/>
      <c:lineChart>
        <c:varyColors val="0"/>
        <c:ser>
          <c:idx val="0"/>
          <c:order val="0"/>
          <c:tx>
            <c:strRef>
              <c:f>'Trend lines'!$B$208</c:f>
            </c:strRef>
          </c:tx>
          <c:spPr>
            <a:ln cmpd="sng">
              <a:solidFill>
                <a:srgbClr val="4F81BD"/>
              </a:solidFill>
            </a:ln>
          </c:spPr>
          <c:marker>
            <c:symbol val="none"/>
          </c:marker>
          <c:cat>
            <c:strRef>
              <c:f>'Trend lines'!$C$207:$L$207</c:f>
            </c:strRef>
          </c:cat>
          <c:val>
            <c:numRef>
              <c:f>'Trend lines'!$C$208:$L$208</c:f>
              <c:numCache/>
            </c:numRef>
          </c:val>
          <c:smooth val="0"/>
        </c:ser>
        <c:axId val="1123274681"/>
        <c:axId val="789465491"/>
      </c:lineChart>
      <c:catAx>
        <c:axId val="11232746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Report Date</a:t>
                </a:r>
              </a:p>
            </c:rich>
          </c:tx>
          <c:overlay val="0"/>
        </c:title>
        <c:numFmt formatCode="General" sourceLinked="1"/>
        <c:majorTickMark val="none"/>
        <c:minorTickMark val="none"/>
        <c:spPr/>
        <c:txPr>
          <a:bodyPr/>
          <a:lstStyle/>
          <a:p>
            <a:pPr lvl="0">
              <a:defRPr b="0">
                <a:solidFill>
                  <a:srgbClr val="000000"/>
                </a:solidFill>
                <a:latin typeface="+mn-lt"/>
              </a:defRPr>
            </a:pPr>
          </a:p>
        </c:txPr>
        <c:crossAx val="789465491"/>
      </c:catAx>
      <c:valAx>
        <c:axId val="7894654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23274681"/>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ROE vs Report Date</a:t>
            </a:r>
          </a:p>
        </c:rich>
      </c:tx>
      <c:overlay val="0"/>
    </c:title>
    <c:plotArea>
      <c:layout/>
      <c:lineChart>
        <c:varyColors val="0"/>
        <c:ser>
          <c:idx val="0"/>
          <c:order val="0"/>
          <c:tx>
            <c:strRef>
              <c:f>'Trend lines'!$B$236</c:f>
            </c:strRef>
          </c:tx>
          <c:spPr>
            <a:ln cmpd="sng">
              <a:solidFill>
                <a:srgbClr val="4F81BD"/>
              </a:solidFill>
            </a:ln>
          </c:spPr>
          <c:marker>
            <c:symbol val="none"/>
          </c:marker>
          <c:cat>
            <c:strRef>
              <c:f>'Trend lines'!$C$235:$L$235</c:f>
            </c:strRef>
          </c:cat>
          <c:val>
            <c:numRef>
              <c:f>'Trend lines'!$C$236:$L$236</c:f>
              <c:numCache/>
            </c:numRef>
          </c:val>
          <c:smooth val="0"/>
        </c:ser>
        <c:axId val="389731316"/>
        <c:axId val="1234977608"/>
      </c:lineChart>
      <c:catAx>
        <c:axId val="3897313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Report 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234977608"/>
      </c:catAx>
      <c:valAx>
        <c:axId val="12349776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ROE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89731316"/>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Revenue and vs Report Date</a:t>
            </a:r>
          </a:p>
        </c:rich>
      </c:tx>
      <c:overlay val="0"/>
    </c:title>
    <c:plotArea>
      <c:layout/>
      <c:lineChart>
        <c:varyColors val="0"/>
        <c:ser>
          <c:idx val="0"/>
          <c:order val="0"/>
          <c:tx>
            <c:strRef>
              <c:f>'Trend lines'!$B$10</c:f>
            </c:strRef>
          </c:tx>
          <c:spPr>
            <a:ln cmpd="sng">
              <a:solidFill>
                <a:srgbClr val="4F81BD"/>
              </a:solidFill>
            </a:ln>
          </c:spPr>
          <c:marker>
            <c:symbol val="none"/>
          </c:marker>
          <c:cat>
            <c:strRef>
              <c:f>'Trend lines'!$C$9:$L$9</c:f>
            </c:strRef>
          </c:cat>
          <c:val>
            <c:numRef>
              <c:f>'Trend lines'!$C$10:$L$10</c:f>
              <c:numCache/>
            </c:numRef>
          </c:val>
          <c:smooth val="0"/>
        </c:ser>
        <c:axId val="790488751"/>
        <c:axId val="830947437"/>
      </c:lineChart>
      <c:catAx>
        <c:axId val="7904887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Report Date</a:t>
                </a:r>
              </a:p>
            </c:rich>
          </c:tx>
          <c:overlay val="0"/>
        </c:title>
        <c:numFmt formatCode="General" sourceLinked="1"/>
        <c:majorTickMark val="none"/>
        <c:minorTickMark val="none"/>
        <c:spPr/>
        <c:txPr>
          <a:bodyPr/>
          <a:lstStyle/>
          <a:p>
            <a:pPr lvl="0">
              <a:defRPr b="0">
                <a:solidFill>
                  <a:srgbClr val="000000"/>
                </a:solidFill>
                <a:latin typeface="+mn-lt"/>
              </a:defRPr>
            </a:pPr>
          </a:p>
        </c:txPr>
        <c:crossAx val="830947437"/>
      </c:catAx>
      <c:valAx>
        <c:axId val="8309474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90488751"/>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Expected Growth and Actual Growth</a:t>
            </a:r>
          </a:p>
        </c:rich>
      </c:tx>
      <c:overlay val="0"/>
    </c:title>
    <c:plotArea>
      <c:layout/>
      <c:lineChart>
        <c:ser>
          <c:idx val="0"/>
          <c:order val="0"/>
          <c:tx>
            <c:strRef>
              <c:f>'Trend lines'!$B$264</c:f>
            </c:strRef>
          </c:tx>
          <c:spPr>
            <a:ln cmpd="sng">
              <a:solidFill>
                <a:srgbClr val="4F81BD"/>
              </a:solidFill>
            </a:ln>
          </c:spPr>
          <c:marker>
            <c:symbol val="none"/>
          </c:marker>
          <c:cat>
            <c:strRef>
              <c:f>'Trend lines'!$C$263:$L$263</c:f>
            </c:strRef>
          </c:cat>
          <c:val>
            <c:numRef>
              <c:f>'Trend lines'!$C$264:$L$264</c:f>
              <c:numCache/>
            </c:numRef>
          </c:val>
          <c:smooth val="0"/>
        </c:ser>
        <c:ser>
          <c:idx val="1"/>
          <c:order val="1"/>
          <c:tx>
            <c:strRef>
              <c:f>'Trend lines'!$B$265</c:f>
            </c:strRef>
          </c:tx>
          <c:spPr>
            <a:ln cmpd="sng">
              <a:solidFill>
                <a:srgbClr val="C0504D"/>
              </a:solidFill>
            </a:ln>
          </c:spPr>
          <c:marker>
            <c:symbol val="none"/>
          </c:marker>
          <c:cat>
            <c:strRef>
              <c:f>'Trend lines'!$C$263:$L$263</c:f>
            </c:strRef>
          </c:cat>
          <c:val>
            <c:numRef>
              <c:f>'Trend lines'!$C$265:$L$265</c:f>
              <c:numCache/>
            </c:numRef>
          </c:val>
          <c:smooth val="0"/>
        </c:ser>
        <c:axId val="89506849"/>
        <c:axId val="227685334"/>
      </c:lineChart>
      <c:catAx>
        <c:axId val="895068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Report 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27685334"/>
      </c:catAx>
      <c:valAx>
        <c:axId val="22768533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9506849"/>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Arial"/>
              </a:defRPr>
            </a:pPr>
            <a:r>
              <a:rPr b="0">
                <a:solidFill>
                  <a:srgbClr val="757575"/>
                </a:solidFill>
                <a:latin typeface="Arial"/>
              </a:rPr>
              <a:t>EBIT vs Report Date</a:t>
            </a:r>
          </a:p>
        </c:rich>
      </c:tx>
      <c:overlay val="0"/>
    </c:title>
    <c:plotArea>
      <c:layout/>
      <c:lineChart>
        <c:varyColors val="0"/>
        <c:ser>
          <c:idx val="0"/>
          <c:order val="0"/>
          <c:tx>
            <c:strRef>
              <c:f>'Trend lines'!$B$66</c:f>
            </c:strRef>
          </c:tx>
          <c:spPr>
            <a:ln cmpd="sng">
              <a:solidFill>
                <a:srgbClr val="4F81BD"/>
              </a:solidFill>
            </a:ln>
          </c:spPr>
          <c:marker>
            <c:symbol val="none"/>
          </c:marker>
          <c:cat>
            <c:strRef>
              <c:f>'Trend lines'!$C$65:$L$65</c:f>
            </c:strRef>
          </c:cat>
          <c:val>
            <c:numRef>
              <c:f>'Trend lines'!$C$66:$L$66</c:f>
              <c:numCache/>
            </c:numRef>
          </c:val>
          <c:smooth val="0"/>
        </c:ser>
        <c:axId val="185526250"/>
        <c:axId val="1600447839"/>
      </c:lineChart>
      <c:catAx>
        <c:axId val="185526250"/>
        <c:scaling>
          <c:orientation val="minMax"/>
        </c:scaling>
        <c:delete val="0"/>
        <c:axPos val="b"/>
        <c:title>
          <c:tx>
            <c:rich>
              <a:bodyPr/>
              <a:lstStyle/>
              <a:p>
                <a:pPr lvl="0">
                  <a:defRPr b="0">
                    <a:solidFill>
                      <a:srgbClr val="000000"/>
                    </a:solidFill>
                    <a:latin typeface="Arial"/>
                  </a:defRPr>
                </a:pPr>
                <a:r>
                  <a:rPr b="0">
                    <a:solidFill>
                      <a:srgbClr val="000000"/>
                    </a:solidFill>
                    <a:latin typeface="Arial"/>
                  </a:rPr>
                  <a:t>Report Date</a:t>
                </a:r>
              </a:p>
            </c:rich>
          </c:tx>
          <c:overlay val="0"/>
        </c:title>
        <c:numFmt formatCode="General" sourceLinked="1"/>
        <c:majorTickMark val="none"/>
        <c:minorTickMark val="none"/>
        <c:spPr/>
        <c:txPr>
          <a:bodyPr/>
          <a:lstStyle/>
          <a:p>
            <a:pPr lvl="0">
              <a:defRPr b="0">
                <a:solidFill>
                  <a:srgbClr val="000000"/>
                </a:solidFill>
                <a:latin typeface="Arial"/>
              </a:defRPr>
            </a:pPr>
          </a:p>
        </c:txPr>
        <c:crossAx val="1600447839"/>
      </c:catAx>
      <c:valAx>
        <c:axId val="1600447839"/>
        <c:scaling>
          <c:orientation val="minMax"/>
        </c:scaling>
        <c:delete val="0"/>
        <c:axPos val="l"/>
        <c:majorGridlines>
          <c:spPr>
            <a:ln>
              <a:solidFill>
                <a:srgbClr val="B7B7B7"/>
              </a:solidFill>
            </a:ln>
          </c:spPr>
        </c:majorGridlines>
        <c:title>
          <c:tx>
            <c:rich>
              <a:bodyPr/>
              <a:lstStyle/>
              <a:p>
                <a:pPr lvl="0">
                  <a:defRPr b="0">
                    <a:solidFill>
                      <a:srgbClr val="000000"/>
                    </a:solidFill>
                    <a:latin typeface="Arial"/>
                  </a:defRPr>
                </a:pPr>
                <a:r>
                  <a:rPr b="0">
                    <a:solidFill>
                      <a:srgbClr val="000000"/>
                    </a:solidFill>
                    <a:latin typeface="Arial"/>
                  </a:rPr>
                  <a:t>Revenue</a:t>
                </a:r>
              </a:p>
            </c:rich>
          </c:tx>
          <c:overlay val="0"/>
        </c:title>
        <c:numFmt formatCode="General" sourceLinked="1"/>
        <c:majorTickMark val="none"/>
        <c:minorTickMark val="none"/>
        <c:tickLblPos val="nextTo"/>
        <c:spPr>
          <a:ln/>
        </c:spPr>
        <c:txPr>
          <a:bodyPr/>
          <a:lstStyle/>
          <a:p>
            <a:pPr lvl="0">
              <a:defRPr b="0">
                <a:solidFill>
                  <a:srgbClr val="000000"/>
                </a:solidFill>
                <a:latin typeface="Arial"/>
              </a:defRPr>
            </a:pPr>
          </a:p>
        </c:txPr>
        <c:crossAx val="185526250"/>
      </c:valAx>
    </c:plotArea>
    <c:legend>
      <c:legendPos val="r"/>
      <c:overlay val="0"/>
      <c:txPr>
        <a:bodyPr/>
        <a:lstStyle/>
        <a:p>
          <a:pPr lvl="0">
            <a:defRPr b="0">
              <a:solidFill>
                <a:srgbClr val="1A1A1A"/>
              </a:solidFill>
              <a:latin typeface="Arial"/>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Operating Margin vs Report Date</a:t>
            </a:r>
          </a:p>
        </c:rich>
      </c:tx>
      <c:overlay val="0"/>
    </c:title>
    <c:plotArea>
      <c:layout/>
      <c:lineChart>
        <c:varyColors val="0"/>
        <c:ser>
          <c:idx val="0"/>
          <c:order val="0"/>
          <c:tx>
            <c:strRef>
              <c:f>'Trend lines'!$B$39</c:f>
            </c:strRef>
          </c:tx>
          <c:spPr>
            <a:ln cmpd="sng">
              <a:solidFill>
                <a:srgbClr val="4F81BD"/>
              </a:solidFill>
            </a:ln>
          </c:spPr>
          <c:marker>
            <c:symbol val="none"/>
          </c:marker>
          <c:cat>
            <c:strRef>
              <c:f>'Trend lines'!$C$38:$L$38</c:f>
            </c:strRef>
          </c:cat>
          <c:val>
            <c:numRef>
              <c:f>'Trend lines'!$C$39:$L$39</c:f>
              <c:numCache/>
            </c:numRef>
          </c:val>
          <c:smooth val="0"/>
        </c:ser>
        <c:axId val="1159322623"/>
        <c:axId val="409146726"/>
      </c:lineChart>
      <c:catAx>
        <c:axId val="11593226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Report Date</a:t>
                </a:r>
              </a:p>
            </c:rich>
          </c:tx>
          <c:overlay val="0"/>
        </c:title>
        <c:numFmt formatCode="General" sourceLinked="1"/>
        <c:majorTickMark val="none"/>
        <c:minorTickMark val="none"/>
        <c:spPr/>
        <c:txPr>
          <a:bodyPr/>
          <a:lstStyle/>
          <a:p>
            <a:pPr lvl="0">
              <a:defRPr b="0">
                <a:solidFill>
                  <a:srgbClr val="000000"/>
                </a:solidFill>
                <a:latin typeface="+mn-lt"/>
              </a:defRPr>
            </a:pPr>
          </a:p>
        </c:txPr>
        <c:crossAx val="409146726"/>
      </c:catAx>
      <c:valAx>
        <c:axId val="4091467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Operating Margin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59322623"/>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Sales to Capital Ratio vs Report Date</a:t>
            </a:r>
          </a:p>
        </c:rich>
      </c:tx>
      <c:overlay val="0"/>
    </c:title>
    <c:plotArea>
      <c:layout/>
      <c:lineChart>
        <c:varyColors val="0"/>
        <c:ser>
          <c:idx val="0"/>
          <c:order val="0"/>
          <c:tx>
            <c:strRef>
              <c:f>'Trend lines'!$B$180</c:f>
            </c:strRef>
          </c:tx>
          <c:spPr>
            <a:ln cmpd="sng">
              <a:solidFill>
                <a:srgbClr val="4F81BD"/>
              </a:solidFill>
            </a:ln>
          </c:spPr>
          <c:marker>
            <c:symbol val="none"/>
          </c:marker>
          <c:cat>
            <c:strRef>
              <c:f>'Trend lines'!$C$179:$L$179</c:f>
            </c:strRef>
          </c:cat>
          <c:val>
            <c:numRef>
              <c:f>'Trend lines'!$C$180:$L$180</c:f>
              <c:numCache/>
            </c:numRef>
          </c:val>
          <c:smooth val="0"/>
        </c:ser>
        <c:axId val="839165512"/>
        <c:axId val="992388275"/>
      </c:lineChart>
      <c:catAx>
        <c:axId val="8391655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Report Date</a:t>
                </a:r>
              </a:p>
            </c:rich>
          </c:tx>
          <c:overlay val="0"/>
        </c:title>
        <c:numFmt formatCode="General" sourceLinked="1"/>
        <c:majorTickMark val="none"/>
        <c:minorTickMark val="none"/>
        <c:spPr/>
        <c:txPr>
          <a:bodyPr/>
          <a:lstStyle/>
          <a:p>
            <a:pPr lvl="0">
              <a:defRPr b="0">
                <a:solidFill>
                  <a:srgbClr val="000000"/>
                </a:solidFill>
                <a:latin typeface="+mn-lt"/>
              </a:defRPr>
            </a:pPr>
          </a:p>
        </c:txPr>
        <c:crossAx val="992388275"/>
      </c:catAx>
      <c:valAx>
        <c:axId val="9923882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EBIT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39165512"/>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Tax Rate % vs Report Date</a:t>
            </a:r>
          </a:p>
        </c:rich>
      </c:tx>
      <c:overlay val="0"/>
    </c:title>
    <c:plotArea>
      <c:layout/>
      <c:lineChart>
        <c:varyColors val="0"/>
        <c:ser>
          <c:idx val="0"/>
          <c:order val="0"/>
          <c:tx>
            <c:strRef>
              <c:f>'Trend lines'!$B$124</c:f>
            </c:strRef>
          </c:tx>
          <c:spPr>
            <a:ln cmpd="sng">
              <a:solidFill>
                <a:srgbClr val="4F81BD"/>
              </a:solidFill>
            </a:ln>
          </c:spPr>
          <c:marker>
            <c:symbol val="none"/>
          </c:marker>
          <c:cat>
            <c:strRef>
              <c:f>'Trend lines'!$C$123:$L$123</c:f>
            </c:strRef>
          </c:cat>
          <c:val>
            <c:numRef>
              <c:f>'Trend lines'!$C$124:$L$124</c:f>
              <c:numCache/>
            </c:numRef>
          </c:val>
          <c:smooth val="0"/>
        </c:ser>
        <c:axId val="612333940"/>
        <c:axId val="1609297088"/>
      </c:lineChart>
      <c:catAx>
        <c:axId val="6123339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Report 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609297088"/>
      </c:catAx>
      <c:valAx>
        <c:axId val="16092970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EBIT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12333940"/>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Interest Expenses vs Report Date</a:t>
            </a:r>
          </a:p>
        </c:rich>
      </c:tx>
      <c:overlay val="0"/>
    </c:title>
    <c:plotArea>
      <c:layout/>
      <c:lineChart>
        <c:varyColors val="0"/>
        <c:ser>
          <c:idx val="0"/>
          <c:order val="0"/>
          <c:tx>
            <c:strRef>
              <c:f>'Trend lines'!$B$95</c:f>
            </c:strRef>
          </c:tx>
          <c:spPr>
            <a:ln cmpd="sng">
              <a:solidFill>
                <a:srgbClr val="4F81BD"/>
              </a:solidFill>
            </a:ln>
          </c:spPr>
          <c:marker>
            <c:symbol val="none"/>
          </c:marker>
          <c:cat>
            <c:strRef>
              <c:f>'Trend lines'!$C$94:$L$94</c:f>
            </c:strRef>
          </c:cat>
          <c:val>
            <c:numRef>
              <c:f>'Trend lines'!$C$95:$L$95</c:f>
              <c:numCache/>
            </c:numRef>
          </c:val>
          <c:smooth val="0"/>
        </c:ser>
        <c:axId val="121711254"/>
        <c:axId val="768008089"/>
      </c:lineChart>
      <c:catAx>
        <c:axId val="1217112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Report Date</a:t>
                </a:r>
              </a:p>
            </c:rich>
          </c:tx>
          <c:overlay val="0"/>
        </c:title>
        <c:numFmt formatCode="General" sourceLinked="1"/>
        <c:majorTickMark val="none"/>
        <c:minorTickMark val="none"/>
        <c:spPr/>
        <c:txPr>
          <a:bodyPr/>
          <a:lstStyle/>
          <a:p>
            <a:pPr lvl="0">
              <a:defRPr b="0">
                <a:solidFill>
                  <a:srgbClr val="000000"/>
                </a:solidFill>
                <a:latin typeface="+mn-lt"/>
              </a:defRPr>
            </a:pPr>
          </a:p>
        </c:txPr>
        <c:crossAx val="768008089"/>
      </c:catAx>
      <c:valAx>
        <c:axId val="7680080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1711254"/>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F81BD"/>
              </a:solidFill>
            </a:ln>
          </c:spPr>
          <c:marker>
            <c:symbol val="none"/>
          </c:marker>
          <c:val>
            <c:numRef>
              <c:f>'Input sheet'!$C$109:$O$109</c:f>
              <c:numCache/>
            </c:numRef>
          </c:val>
          <c:smooth val="0"/>
        </c:ser>
        <c:axId val="883851294"/>
        <c:axId val="351836649"/>
      </c:lineChart>
      <c:catAx>
        <c:axId val="88385129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351836649"/>
      </c:catAx>
      <c:valAx>
        <c:axId val="35183664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883851294"/>
      </c:valAx>
    </c:plotArea>
    <c:legend>
      <c:legendPos val="r"/>
      <c:overlay val="0"/>
      <c:txPr>
        <a:bodyPr/>
        <a:lstStyle/>
        <a:p>
          <a:pPr lvl="0">
            <a:defRPr b="0" i="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10" Type="http://schemas.openxmlformats.org/officeDocument/2006/relationships/chart" Target="../charts/chart10.xml"/><Relationship Id="rId9" Type="http://schemas.openxmlformats.org/officeDocument/2006/relationships/chart" Target="../charts/chart9.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314325</xdr:colOff>
      <xdr:row>155</xdr:row>
      <xdr:rowOff>0</xdr:rowOff>
    </xdr:from>
    <xdr:ext cx="11372850" cy="3533775"/>
    <xdr:graphicFrame>
      <xdr:nvGraphicFramePr>
        <xdr:cNvPr id="1183727762"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211</xdr:row>
      <xdr:rowOff>28575</xdr:rowOff>
    </xdr:from>
    <xdr:ext cx="11372850" cy="3533775"/>
    <xdr:graphicFrame>
      <xdr:nvGraphicFramePr>
        <xdr:cNvPr id="2074234665"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314325</xdr:colOff>
      <xdr:row>239</xdr:row>
      <xdr:rowOff>0</xdr:rowOff>
    </xdr:from>
    <xdr:ext cx="11372850" cy="3533775"/>
    <xdr:graphicFrame>
      <xdr:nvGraphicFramePr>
        <xdr:cNvPr id="510791634"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314325</xdr:colOff>
      <xdr:row>14</xdr:row>
      <xdr:rowOff>104775</xdr:rowOff>
    </xdr:from>
    <xdr:ext cx="11372850" cy="3533775"/>
    <xdr:graphicFrame>
      <xdr:nvGraphicFramePr>
        <xdr:cNvPr id="120027474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314325</xdr:colOff>
      <xdr:row>270</xdr:row>
      <xdr:rowOff>28575</xdr:rowOff>
    </xdr:from>
    <xdr:ext cx="11372850" cy="3533775"/>
    <xdr:graphicFrame>
      <xdr:nvGraphicFramePr>
        <xdr:cNvPr id="374990939"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314325</xdr:colOff>
      <xdr:row>70</xdr:row>
      <xdr:rowOff>19050</xdr:rowOff>
    </xdr:from>
    <xdr:ext cx="11372850" cy="3533775"/>
    <xdr:graphicFrame>
      <xdr:nvGraphicFramePr>
        <xdr:cNvPr id="176521491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0</xdr:col>
      <xdr:colOff>314325</xdr:colOff>
      <xdr:row>42</xdr:row>
      <xdr:rowOff>0</xdr:rowOff>
    </xdr:from>
    <xdr:ext cx="11372850" cy="3533775"/>
    <xdr:graphicFrame>
      <xdr:nvGraphicFramePr>
        <xdr:cNvPr id="1057054950"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0</xdr:col>
      <xdr:colOff>314325</xdr:colOff>
      <xdr:row>183</xdr:row>
      <xdr:rowOff>0</xdr:rowOff>
    </xdr:from>
    <xdr:ext cx="11372850" cy="3533775"/>
    <xdr:graphicFrame>
      <xdr:nvGraphicFramePr>
        <xdr:cNvPr id="474099578" name="Chart 8"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0</xdr:col>
      <xdr:colOff>314325</xdr:colOff>
      <xdr:row>126</xdr:row>
      <xdr:rowOff>190500</xdr:rowOff>
    </xdr:from>
    <xdr:ext cx="11372850" cy="3533775"/>
    <xdr:graphicFrame>
      <xdr:nvGraphicFramePr>
        <xdr:cNvPr id="944021129" name="Chart 9"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0</xdr:col>
      <xdr:colOff>314325</xdr:colOff>
      <xdr:row>99</xdr:row>
      <xdr:rowOff>0</xdr:rowOff>
    </xdr:from>
    <xdr:ext cx="11372850" cy="3533775"/>
    <xdr:graphicFrame>
      <xdr:nvGraphicFramePr>
        <xdr:cNvPr id="112809916" name="Chart 10" title="Chart"/>
        <xdr:cNvGraphicFramePr/>
      </xdr:nvGraphicFramePr>
      <xdr:xfrm>
        <a:off x="0" y="0"/>
        <a:ext cx="0" cy="0"/>
      </xdr:xfrm>
      <a:graphic>
        <a:graphicData uri="http://schemas.openxmlformats.org/drawingml/2006/chart">
          <c:chart r:id="rId10"/>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1990725</xdr:colOff>
      <xdr:row>114</xdr:row>
      <xdr:rowOff>9525</xdr:rowOff>
    </xdr:from>
    <xdr:ext cx="5715000" cy="3533775"/>
    <xdr:graphicFrame>
      <xdr:nvGraphicFramePr>
        <xdr:cNvPr id="373927988" name="Chart 1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0</xdr:colOff>
      <xdr:row>2</xdr:row>
      <xdr:rowOff>28575</xdr:rowOff>
    </xdr:from>
    <xdr:ext cx="2238375" cy="628650"/>
    <xdr:sp>
      <xdr:nvSpPr>
        <xdr:cNvPr id="3" name="Shape 3"/>
        <xdr:cNvSpPr txBox="1"/>
      </xdr:nvSpPr>
      <xdr:spPr>
        <a:xfrm>
          <a:off x="4231575" y="3470438"/>
          <a:ext cx="2228850" cy="619125"/>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Check these revenues against</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a. Overall market size</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b. Largest companies in this market</a:t>
          </a:r>
          <a:endParaRPr sz="1100">
            <a:solidFill>
              <a:srgbClr val="FF0000"/>
            </a:solidFill>
          </a:endParaRPr>
        </a:p>
      </xdr:txBody>
    </xdr:sp>
    <xdr:clientData fLocksWithSheet="0"/>
  </xdr:oneCellAnchor>
  <xdr:oneCellAnchor>
    <xdr:from>
      <xdr:col>15</xdr:col>
      <xdr:colOff>0</xdr:colOff>
      <xdr:row>8</xdr:row>
      <xdr:rowOff>114300</xdr:rowOff>
    </xdr:from>
    <xdr:ext cx="2162175" cy="457200"/>
    <xdr:sp>
      <xdr:nvSpPr>
        <xdr:cNvPr id="4" name="Shape 4"/>
        <xdr:cNvSpPr txBox="1"/>
      </xdr:nvSpPr>
      <xdr:spPr>
        <a:xfrm>
          <a:off x="4269675" y="3556163"/>
          <a:ext cx="2152650" cy="447675"/>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This is how much capital you invested over the ten year period. </a:t>
          </a:r>
          <a:endParaRPr sz="1100">
            <a:solidFill>
              <a:srgbClr val="FF0000"/>
            </a:solidFill>
          </a:endParaRPr>
        </a:p>
      </xdr:txBody>
    </xdr:sp>
    <xdr:clientData fLocksWithSheet="0"/>
  </xdr:oneCellAnchor>
  <xdr:oneCellAnchor>
    <xdr:from>
      <xdr:col>15</xdr:col>
      <xdr:colOff>0</xdr:colOff>
      <xdr:row>5</xdr:row>
      <xdr:rowOff>114300</xdr:rowOff>
    </xdr:from>
    <xdr:ext cx="2924175" cy="457200"/>
    <xdr:sp>
      <xdr:nvSpPr>
        <xdr:cNvPr id="5" name="Shape 5"/>
        <xdr:cNvSpPr txBox="1"/>
      </xdr:nvSpPr>
      <xdr:spPr>
        <a:xfrm>
          <a:off x="3888675" y="3556163"/>
          <a:ext cx="2914650" cy="447675"/>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This is is how much your operating income grew over the ten-year period.</a:t>
          </a:r>
          <a:endParaRPr sz="1100">
            <a:solidFill>
              <a:srgbClr val="FF0000"/>
            </a:solidFil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44:C142" displayName="Table_1" name="Table_1" id="1">
  <tableColumns count="3">
    <tableColumn name="Column1" id="1"/>
    <tableColumn name="Column2" id="2"/>
    <tableColumn name="Column3" id="3"/>
  </tableColumns>
  <tableStyleInfo name="R&amp; D converter-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mo"/>
        <a:ea typeface="Arimo"/>
        <a:cs typeface="Arimo"/>
      </a:majorFont>
      <a:minorFont>
        <a:latin typeface="Arimo"/>
        <a:ea typeface="Arimo"/>
        <a:cs typeface="Arim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 Id="rId5"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1.xml"/><Relationship Id="rId3"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2.xml"/><Relationship Id="rId3"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4.xml"/><Relationship Id="rId3"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57"/>
  </cols>
  <sheetData>
    <row r="1">
      <c r="A1" s="1" t="s">
        <v>0</v>
      </c>
      <c r="B1" s="2" t="s">
        <v>1</v>
      </c>
      <c r="C1" s="3"/>
      <c r="D1" s="3"/>
      <c r="E1" s="4" t="str">
        <f>IF(B2&lt;&gt;B3, "A NEW VERSION OF THE WORKSHEET IS AVAILABLE", "")</f>
        <v/>
      </c>
      <c r="L1" s="3"/>
      <c r="M1" s="3"/>
      <c r="N1" s="3"/>
      <c r="O1" s="3"/>
      <c r="P1" s="3"/>
      <c r="Q1" s="3"/>
      <c r="R1" s="3"/>
      <c r="S1" s="3"/>
      <c r="T1" s="3"/>
      <c r="U1" s="3"/>
      <c r="V1" s="3"/>
      <c r="W1" s="3"/>
      <c r="X1" s="3"/>
      <c r="Y1" s="3"/>
      <c r="Z1" s="3"/>
    </row>
    <row r="2">
      <c r="A2" s="1" t="s">
        <v>2</v>
      </c>
      <c r="B2" s="5">
        <v>2.1</v>
      </c>
      <c r="C2" s="3"/>
      <c r="D2" s="3"/>
      <c r="E2" s="6" t="s">
        <v>3</v>
      </c>
      <c r="L2" s="3"/>
      <c r="M2" s="3"/>
      <c r="N2" s="3"/>
      <c r="O2" s="3"/>
      <c r="P2" s="3"/>
      <c r="Q2" s="3"/>
      <c r="R2" s="3"/>
      <c r="S2" s="3"/>
      <c r="T2" s="3"/>
      <c r="U2" s="3"/>
      <c r="V2" s="3"/>
      <c r="W2" s="3"/>
      <c r="X2" s="3"/>
      <c r="Y2" s="3"/>
      <c r="Z2" s="3"/>
    </row>
    <row r="3">
      <c r="A3" s="1" t="s">
        <v>4</v>
      </c>
      <c r="B3" s="5">
        <v>2.1</v>
      </c>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1" t="s">
        <v>5</v>
      </c>
      <c r="B5" s="3"/>
      <c r="C5" s="3"/>
      <c r="D5" s="3"/>
      <c r="E5" s="3"/>
      <c r="F5" s="3"/>
      <c r="G5" s="3"/>
      <c r="H5" s="3"/>
      <c r="I5" s="3"/>
      <c r="J5" s="3"/>
      <c r="K5" s="3"/>
      <c r="L5" s="3"/>
      <c r="M5" s="3"/>
      <c r="N5" s="3"/>
      <c r="O5" s="3"/>
      <c r="P5" s="3"/>
      <c r="Q5" s="3"/>
      <c r="R5" s="3"/>
      <c r="S5" s="3"/>
      <c r="T5" s="3"/>
      <c r="U5" s="3"/>
      <c r="V5" s="3"/>
      <c r="W5" s="3"/>
      <c r="X5" s="3"/>
      <c r="Y5" s="3"/>
      <c r="Z5" s="3"/>
    </row>
    <row r="6">
      <c r="A6" s="3" t="s">
        <v>6</v>
      </c>
      <c r="B6" s="5">
        <f>IF(B9&gt;0, B9/B8, 0)</f>
        <v>677.6427937</v>
      </c>
      <c r="C6" s="3"/>
      <c r="D6" s="3"/>
      <c r="E6" s="3"/>
      <c r="F6" s="3"/>
      <c r="G6" s="3"/>
      <c r="H6" s="3"/>
      <c r="I6" s="3"/>
      <c r="J6" s="3"/>
      <c r="K6" s="3"/>
      <c r="L6" s="3"/>
      <c r="M6" s="3"/>
      <c r="N6" s="3"/>
      <c r="O6" s="3"/>
      <c r="P6" s="3"/>
      <c r="Q6" s="3"/>
      <c r="R6" s="3"/>
      <c r="S6" s="3"/>
      <c r="T6" s="3"/>
      <c r="U6" s="3"/>
      <c r="V6" s="3"/>
      <c r="W6" s="3"/>
      <c r="X6" s="3"/>
      <c r="Y6" s="3"/>
      <c r="Z6" s="3"/>
    </row>
    <row r="7">
      <c r="A7" s="3" t="s">
        <v>7</v>
      </c>
      <c r="B7" s="7">
        <v>1.0</v>
      </c>
      <c r="C7" s="3"/>
      <c r="D7" s="3"/>
      <c r="E7" s="3"/>
      <c r="F7" s="3"/>
      <c r="G7" s="3"/>
      <c r="H7" s="3"/>
      <c r="I7" s="3"/>
      <c r="J7" s="3"/>
      <c r="K7" s="3"/>
      <c r="L7" s="3"/>
      <c r="M7" s="3"/>
      <c r="N7" s="3"/>
      <c r="O7" s="3"/>
      <c r="P7" s="3"/>
      <c r="Q7" s="3"/>
      <c r="R7" s="3"/>
      <c r="S7" s="3"/>
      <c r="T7" s="3"/>
      <c r="U7" s="3"/>
      <c r="V7" s="3"/>
      <c r="W7" s="3"/>
      <c r="X7" s="3"/>
      <c r="Y7" s="3"/>
      <c r="Z7" s="3"/>
    </row>
    <row r="8">
      <c r="A8" s="3" t="s">
        <v>8</v>
      </c>
      <c r="B8" s="7">
        <v>123.85</v>
      </c>
      <c r="C8" s="3"/>
      <c r="D8" s="3"/>
      <c r="E8" s="3"/>
      <c r="F8" s="3"/>
      <c r="G8" s="3"/>
      <c r="H8" s="3"/>
      <c r="I8" s="3"/>
      <c r="J8" s="3"/>
      <c r="K8" s="3"/>
      <c r="L8" s="3"/>
      <c r="M8" s="3"/>
      <c r="N8" s="3"/>
      <c r="O8" s="3"/>
      <c r="P8" s="3"/>
      <c r="Q8" s="3"/>
      <c r="R8" s="3"/>
      <c r="S8" s="3"/>
      <c r="T8" s="3"/>
      <c r="U8" s="3"/>
      <c r="V8" s="3"/>
      <c r="W8" s="3"/>
      <c r="X8" s="3"/>
      <c r="Y8" s="3"/>
      <c r="Z8" s="3"/>
    </row>
    <row r="9">
      <c r="A9" s="3" t="s">
        <v>9</v>
      </c>
      <c r="B9" s="7">
        <v>83926.06</v>
      </c>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1" t="s">
        <v>10</v>
      </c>
      <c r="B15" s="5">
        <f>B26+B34</f>
        <v>3193.1</v>
      </c>
      <c r="C15" s="3"/>
      <c r="D15" s="3"/>
      <c r="E15" s="3"/>
      <c r="F15" s="3"/>
      <c r="G15" s="3"/>
      <c r="H15" s="3"/>
      <c r="I15" s="3"/>
      <c r="J15" s="3"/>
      <c r="K15" s="5">
        <f>K17-K18-K20-K21-K22-K23-K19</f>
        <v>6775.4</v>
      </c>
      <c r="L15" s="3"/>
      <c r="M15" s="3"/>
      <c r="N15" s="3"/>
      <c r="O15" s="3"/>
      <c r="P15" s="3"/>
      <c r="Q15" s="3"/>
      <c r="R15" s="3"/>
      <c r="S15" s="3"/>
      <c r="T15" s="3"/>
      <c r="U15" s="3"/>
      <c r="V15" s="3"/>
      <c r="W15" s="3"/>
      <c r="X15" s="3"/>
      <c r="Y15" s="3"/>
      <c r="Z15" s="3"/>
    </row>
    <row r="16">
      <c r="A16" s="8" t="s">
        <v>11</v>
      </c>
      <c r="B16" s="9">
        <v>41729.0</v>
      </c>
      <c r="C16" s="9">
        <v>42094.0</v>
      </c>
      <c r="D16" s="9">
        <v>42460.0</v>
      </c>
      <c r="E16" s="9">
        <v>42825.0</v>
      </c>
      <c r="F16" s="9">
        <v>43190.0</v>
      </c>
      <c r="G16" s="9">
        <v>43555.0</v>
      </c>
      <c r="H16" s="9">
        <v>43921.0</v>
      </c>
      <c r="I16" s="9">
        <v>44286.0</v>
      </c>
      <c r="J16" s="9">
        <v>44651.0</v>
      </c>
      <c r="K16" s="9">
        <v>45016.0</v>
      </c>
      <c r="L16" s="10"/>
      <c r="M16" s="10"/>
      <c r="N16" s="10"/>
      <c r="O16" s="10"/>
      <c r="P16" s="10"/>
      <c r="Q16" s="10"/>
      <c r="R16" s="10"/>
      <c r="S16" s="10"/>
      <c r="T16" s="10"/>
      <c r="U16" s="10"/>
      <c r="V16" s="10"/>
      <c r="W16" s="10"/>
      <c r="X16" s="10"/>
      <c r="Y16" s="10"/>
      <c r="Z16" s="10"/>
    </row>
    <row r="17">
      <c r="A17" s="3" t="s">
        <v>12</v>
      </c>
      <c r="B17" s="7">
        <v>30414.4</v>
      </c>
      <c r="C17" s="7">
        <v>34660.7</v>
      </c>
      <c r="D17" s="7">
        <v>37216.3</v>
      </c>
      <c r="E17" s="7">
        <v>42375.5</v>
      </c>
      <c r="F17" s="7">
        <v>56302.8</v>
      </c>
      <c r="G17" s="7">
        <v>63522.9</v>
      </c>
      <c r="H17" s="7">
        <v>60728.9</v>
      </c>
      <c r="I17" s="7">
        <v>57369.9</v>
      </c>
      <c r="J17" s="7">
        <v>63774.0</v>
      </c>
      <c r="K17" s="7">
        <v>78700.7</v>
      </c>
      <c r="L17" s="3"/>
      <c r="M17" s="3"/>
      <c r="N17" s="3"/>
      <c r="O17" s="3"/>
      <c r="P17" s="3"/>
      <c r="Q17" s="3"/>
      <c r="R17" s="3"/>
      <c r="S17" s="3"/>
      <c r="T17" s="3"/>
      <c r="U17" s="3"/>
      <c r="V17" s="3"/>
      <c r="W17" s="3"/>
      <c r="X17" s="3"/>
      <c r="Y17" s="3"/>
      <c r="Z17" s="3"/>
    </row>
    <row r="18">
      <c r="A18" s="3" t="s">
        <v>13</v>
      </c>
      <c r="B18" s="11">
        <v>19665.0</v>
      </c>
      <c r="C18" s="11">
        <v>22404.4</v>
      </c>
      <c r="D18" s="11">
        <v>22391.5</v>
      </c>
      <c r="E18" s="11">
        <v>25757.5</v>
      </c>
      <c r="F18" s="11">
        <v>34539.6</v>
      </c>
      <c r="G18" s="11">
        <v>36903.4</v>
      </c>
      <c r="H18" s="11">
        <v>34995.0</v>
      </c>
      <c r="I18" s="11">
        <v>32779.1</v>
      </c>
      <c r="J18" s="11">
        <v>36987.7</v>
      </c>
      <c r="K18" s="11">
        <v>45640.9</v>
      </c>
      <c r="L18" s="3"/>
      <c r="M18" s="3"/>
      <c r="N18" s="3"/>
      <c r="O18" s="3"/>
      <c r="P18" s="3"/>
      <c r="Q18" s="3"/>
      <c r="R18" s="3"/>
      <c r="S18" s="3"/>
      <c r="T18" s="3"/>
      <c r="U18" s="3"/>
      <c r="V18" s="3"/>
      <c r="W18" s="3"/>
      <c r="X18" s="3"/>
      <c r="Y18" s="3"/>
      <c r="Z18" s="3"/>
    </row>
    <row r="19">
      <c r="A19" s="3" t="s">
        <v>14</v>
      </c>
      <c r="B19" s="11">
        <v>303.6</v>
      </c>
      <c r="C19" s="11">
        <v>772.9</v>
      </c>
      <c r="D19" s="11">
        <v>-17.8</v>
      </c>
      <c r="E19" s="11">
        <v>6.8</v>
      </c>
      <c r="F19" s="11">
        <v>227.5</v>
      </c>
      <c r="G19" s="11">
        <v>165.1</v>
      </c>
      <c r="H19" s="11">
        <v>26.2</v>
      </c>
      <c r="I19" s="11">
        <v>181.2</v>
      </c>
      <c r="J19" s="11">
        <v>251.4</v>
      </c>
      <c r="K19" s="11">
        <v>323.5</v>
      </c>
      <c r="L19" s="3"/>
      <c r="M19" s="3"/>
      <c r="N19" s="3"/>
      <c r="O19" s="3"/>
      <c r="P19" s="3"/>
      <c r="Q19" s="3"/>
      <c r="R19" s="3"/>
      <c r="S19" s="3"/>
      <c r="T19" s="3"/>
      <c r="U19" s="3"/>
      <c r="V19" s="3"/>
      <c r="W19" s="3"/>
      <c r="X19" s="3"/>
      <c r="Y19" s="3"/>
      <c r="Z19" s="3"/>
    </row>
    <row r="20">
      <c r="A20" s="3" t="s">
        <v>15</v>
      </c>
      <c r="B20" s="7">
        <v>594.5</v>
      </c>
      <c r="C20" s="7">
        <v>615.2</v>
      </c>
      <c r="D20" s="7">
        <v>622.8</v>
      </c>
      <c r="E20" s="7">
        <v>650.4</v>
      </c>
      <c r="F20" s="7">
        <v>780.4</v>
      </c>
      <c r="G20" s="7">
        <v>976.3</v>
      </c>
      <c r="H20" s="7">
        <v>990.5</v>
      </c>
      <c r="I20" s="7">
        <v>919.7</v>
      </c>
      <c r="J20" s="7">
        <v>1285.7</v>
      </c>
      <c r="K20" s="7">
        <v>2101.8</v>
      </c>
      <c r="L20" s="3"/>
      <c r="M20" s="3"/>
      <c r="N20" s="3"/>
      <c r="O20" s="3"/>
      <c r="P20" s="3"/>
      <c r="Q20" s="3"/>
      <c r="R20" s="3"/>
      <c r="S20" s="3"/>
      <c r="T20" s="3"/>
      <c r="U20" s="3"/>
      <c r="V20" s="3"/>
      <c r="W20" s="3"/>
      <c r="X20" s="3"/>
      <c r="Y20" s="3"/>
      <c r="Z20" s="3"/>
    </row>
    <row r="21">
      <c r="A21" s="3" t="s">
        <v>16</v>
      </c>
      <c r="B21" s="7">
        <v>708.1</v>
      </c>
      <c r="C21" s="7">
        <v>757.4</v>
      </c>
      <c r="D21" s="7">
        <v>862.2</v>
      </c>
      <c r="E21" s="7">
        <v>949.0</v>
      </c>
      <c r="F21" s="7">
        <v>1440.0</v>
      </c>
      <c r="G21" s="7">
        <v>1759.2</v>
      </c>
      <c r="H21" s="7">
        <v>1469.0</v>
      </c>
      <c r="I21" s="7">
        <v>1405.3</v>
      </c>
      <c r="J21" s="7">
        <v>1940.3</v>
      </c>
      <c r="K21" s="7">
        <v>2440.5</v>
      </c>
      <c r="L21" s="3"/>
      <c r="M21" s="3"/>
      <c r="N21" s="3"/>
      <c r="O21" s="3"/>
      <c r="P21" s="3"/>
      <c r="Q21" s="3"/>
      <c r="R21" s="3"/>
      <c r="S21" s="3"/>
      <c r="T21" s="3"/>
      <c r="U21" s="3"/>
      <c r="V21" s="3"/>
      <c r="W21" s="3"/>
      <c r="X21" s="3"/>
      <c r="Y21" s="3"/>
      <c r="Z21" s="3"/>
    </row>
    <row r="22">
      <c r="A22" s="3" t="s">
        <v>17</v>
      </c>
      <c r="B22" s="7">
        <v>5106.4</v>
      </c>
      <c r="C22" s="7">
        <v>6365.2</v>
      </c>
      <c r="D22" s="7">
        <v>7157.3</v>
      </c>
      <c r="E22" s="7">
        <v>8090.9</v>
      </c>
      <c r="F22" s="7">
        <v>11067.8</v>
      </c>
      <c r="G22" s="7">
        <v>14169.4</v>
      </c>
      <c r="H22" s="7">
        <v>14372.6</v>
      </c>
      <c r="I22" s="7">
        <v>14099.6</v>
      </c>
      <c r="J22" s="7">
        <v>15374.6</v>
      </c>
      <c r="K22" s="7">
        <v>17931.4</v>
      </c>
      <c r="L22" s="3"/>
      <c r="M22" s="3"/>
      <c r="N22" s="3"/>
      <c r="O22" s="3"/>
      <c r="P22" s="3"/>
      <c r="Q22" s="3"/>
      <c r="R22" s="3"/>
      <c r="S22" s="3"/>
      <c r="T22" s="3"/>
      <c r="U22" s="3"/>
      <c r="V22" s="3"/>
      <c r="W22" s="3"/>
      <c r="X22" s="3"/>
      <c r="Y22" s="3"/>
      <c r="Z22" s="3"/>
    </row>
    <row r="23">
      <c r="A23" s="3" t="s">
        <v>18</v>
      </c>
      <c r="B23" s="7">
        <v>1292.5</v>
      </c>
      <c r="C23" s="7">
        <v>1481.8</v>
      </c>
      <c r="D23" s="7">
        <v>1565.0</v>
      </c>
      <c r="E23" s="7">
        <v>1830.7</v>
      </c>
      <c r="F23" s="7">
        <v>2301.9</v>
      </c>
      <c r="G23" s="7">
        <v>2760.0</v>
      </c>
      <c r="H23" s="7">
        <v>2388.1</v>
      </c>
      <c r="I23" s="7">
        <v>2173.1</v>
      </c>
      <c r="J23" s="7">
        <v>2783.8</v>
      </c>
      <c r="K23" s="7">
        <v>3487.2</v>
      </c>
      <c r="L23" s="3"/>
      <c r="M23" s="3"/>
      <c r="N23" s="3"/>
      <c r="O23" s="3"/>
      <c r="P23" s="3"/>
      <c r="Q23" s="3"/>
      <c r="R23" s="3"/>
      <c r="S23" s="3"/>
      <c r="T23" s="3"/>
      <c r="U23" s="3"/>
      <c r="V23" s="3"/>
      <c r="W23" s="3"/>
      <c r="X23" s="3"/>
      <c r="Y23" s="3"/>
      <c r="Z23" s="3"/>
    </row>
    <row r="24">
      <c r="A24" s="3" t="s">
        <v>19</v>
      </c>
      <c r="B24" s="7">
        <v>954.4</v>
      </c>
      <c r="C24" s="7">
        <v>965.7</v>
      </c>
      <c r="D24" s="7">
        <v>1051.5</v>
      </c>
      <c r="E24" s="7">
        <v>932.6</v>
      </c>
      <c r="F24" s="7">
        <v>1272.1</v>
      </c>
      <c r="G24" s="7">
        <v>1771.3</v>
      </c>
      <c r="H24" s="7">
        <v>1885.9</v>
      </c>
      <c r="I24" s="7">
        <v>1804.3</v>
      </c>
      <c r="J24" s="7">
        <v>939.1</v>
      </c>
      <c r="K24" s="7">
        <v>1258.4</v>
      </c>
      <c r="L24" s="3"/>
      <c r="M24" s="3"/>
      <c r="N24" s="3"/>
      <c r="O24" s="3"/>
      <c r="P24" s="3"/>
      <c r="Q24" s="3"/>
      <c r="R24" s="3"/>
      <c r="S24" s="3"/>
      <c r="T24" s="3"/>
      <c r="U24" s="3"/>
      <c r="V24" s="3"/>
      <c r="W24" s="3"/>
      <c r="X24" s="3"/>
      <c r="Y24" s="3"/>
      <c r="Z24" s="3"/>
    </row>
    <row r="25">
      <c r="A25" s="3" t="s">
        <v>20</v>
      </c>
      <c r="B25" s="7">
        <v>310.6</v>
      </c>
      <c r="C25" s="7">
        <v>211.6</v>
      </c>
      <c r="D25" s="7">
        <v>176.9</v>
      </c>
      <c r="E25" s="7">
        <v>345.5</v>
      </c>
      <c r="F25" s="7">
        <v>124.6</v>
      </c>
      <c r="G25" s="7">
        <v>333.3</v>
      </c>
      <c r="H25" s="7">
        <v>642.4</v>
      </c>
      <c r="I25" s="7">
        <v>567.5</v>
      </c>
      <c r="J25" s="7">
        <v>575.0</v>
      </c>
      <c r="K25" s="7">
        <v>157.5</v>
      </c>
      <c r="L25" s="3"/>
      <c r="M25" s="3"/>
      <c r="N25" s="3"/>
      <c r="O25" s="3"/>
      <c r="P25" s="3"/>
      <c r="Q25" s="3"/>
      <c r="R25" s="3"/>
      <c r="S25" s="3"/>
      <c r="T25" s="3"/>
      <c r="U25" s="3"/>
      <c r="V25" s="3"/>
      <c r="W25" s="3"/>
      <c r="X25" s="3"/>
      <c r="Y25" s="3"/>
      <c r="Z25" s="3"/>
    </row>
    <row r="26">
      <c r="A26" s="3" t="s">
        <v>21</v>
      </c>
      <c r="B26" s="7">
        <v>817.2</v>
      </c>
      <c r="C26" s="7">
        <v>920.6</v>
      </c>
      <c r="D26" s="7">
        <v>1087.2</v>
      </c>
      <c r="E26" s="7">
        <v>1059.1</v>
      </c>
      <c r="F26" s="7">
        <v>1575.2</v>
      </c>
      <c r="G26" s="7">
        <v>2058.2</v>
      </c>
      <c r="H26" s="7">
        <v>2721.0</v>
      </c>
      <c r="I26" s="7">
        <v>2926.0</v>
      </c>
      <c r="J26" s="7">
        <v>2958.2</v>
      </c>
      <c r="K26" s="7">
        <v>3135.8</v>
      </c>
      <c r="L26" s="3"/>
      <c r="M26" s="3"/>
      <c r="N26" s="3"/>
      <c r="O26" s="3"/>
      <c r="P26" s="3"/>
      <c r="Q26" s="3"/>
      <c r="R26" s="3"/>
      <c r="S26" s="3"/>
      <c r="T26" s="3"/>
      <c r="U26" s="3"/>
      <c r="V26" s="3"/>
      <c r="W26" s="3"/>
      <c r="X26" s="3"/>
      <c r="Y26" s="3"/>
      <c r="Z26" s="3"/>
    </row>
    <row r="27">
      <c r="A27" s="3" t="s">
        <v>22</v>
      </c>
      <c r="B27" s="7">
        <v>294.3</v>
      </c>
      <c r="C27" s="7">
        <v>317.8</v>
      </c>
      <c r="D27" s="7">
        <v>345.0</v>
      </c>
      <c r="E27" s="7">
        <v>374.9</v>
      </c>
      <c r="F27" s="7">
        <v>410.8</v>
      </c>
      <c r="G27" s="7">
        <v>423.2</v>
      </c>
      <c r="H27" s="7">
        <v>592.8</v>
      </c>
      <c r="I27" s="7">
        <v>511.5</v>
      </c>
      <c r="J27" s="11">
        <v>542.6</v>
      </c>
      <c r="K27" s="11">
        <v>780.9</v>
      </c>
      <c r="L27" s="3"/>
      <c r="M27" s="3"/>
      <c r="N27" s="3"/>
      <c r="O27" s="3"/>
      <c r="P27" s="3"/>
      <c r="Q27" s="3"/>
      <c r="R27" s="3"/>
      <c r="S27" s="3"/>
      <c r="T27" s="3"/>
      <c r="U27" s="3"/>
      <c r="V27" s="3"/>
      <c r="W27" s="3"/>
      <c r="X27" s="3"/>
      <c r="Y27" s="3"/>
      <c r="Z27" s="3"/>
    </row>
    <row r="28">
      <c r="A28" s="3" t="s">
        <v>23</v>
      </c>
      <c r="B28" s="7">
        <v>1596.2</v>
      </c>
      <c r="C28" s="7">
        <v>1817.1</v>
      </c>
      <c r="D28" s="7">
        <v>2292.9</v>
      </c>
      <c r="E28" s="7">
        <v>3082.7</v>
      </c>
      <c r="F28" s="7">
        <v>3267.1</v>
      </c>
      <c r="G28" s="7">
        <v>3200.3</v>
      </c>
      <c r="H28" s="7">
        <v>1982.6</v>
      </c>
      <c r="I28" s="7">
        <v>1500.0</v>
      </c>
      <c r="J28" s="7">
        <v>1788.4</v>
      </c>
      <c r="K28" s="7">
        <v>2404.8</v>
      </c>
      <c r="L28" s="3"/>
      <c r="M28" s="3"/>
      <c r="N28" s="3"/>
      <c r="O28" s="3"/>
      <c r="P28" s="3"/>
      <c r="Q28" s="3"/>
      <c r="R28" s="3"/>
      <c r="S28" s="3"/>
      <c r="T28" s="3"/>
      <c r="U28" s="3"/>
      <c r="V28" s="3"/>
      <c r="W28" s="3"/>
      <c r="X28" s="3"/>
      <c r="Y28" s="3"/>
      <c r="Z28" s="3"/>
    </row>
    <row r="29">
      <c r="A29" s="3" t="s">
        <v>24</v>
      </c>
      <c r="B29" s="7">
        <v>499.4</v>
      </c>
      <c r="C29" s="7">
        <v>525.6</v>
      </c>
      <c r="D29" s="7">
        <v>519.2</v>
      </c>
      <c r="E29" s="7">
        <v>910.3</v>
      </c>
      <c r="F29" s="7">
        <v>1007.2</v>
      </c>
      <c r="G29" s="7">
        <v>1102.2</v>
      </c>
      <c r="H29" s="7">
        <v>688.1</v>
      </c>
      <c r="I29" s="7">
        <v>-69.4</v>
      </c>
      <c r="J29" s="7">
        <v>606.9</v>
      </c>
      <c r="K29" s="7">
        <v>735.2</v>
      </c>
      <c r="L29" s="3"/>
      <c r="M29" s="3"/>
      <c r="N29" s="3"/>
      <c r="O29" s="3"/>
      <c r="P29" s="3"/>
      <c r="Q29" s="3"/>
      <c r="R29" s="3"/>
      <c r="S29" s="3"/>
      <c r="T29" s="3"/>
      <c r="U29" s="3"/>
      <c r="V29" s="3"/>
      <c r="W29" s="3"/>
      <c r="X29" s="3"/>
      <c r="Y29" s="3"/>
      <c r="Z29" s="3"/>
    </row>
    <row r="30">
      <c r="A30" s="3" t="s">
        <v>25</v>
      </c>
      <c r="B30" s="7">
        <v>765.0</v>
      </c>
      <c r="C30" s="7">
        <v>862.5</v>
      </c>
      <c r="D30" s="7">
        <v>1292.3</v>
      </c>
      <c r="E30" s="7">
        <v>1554.3</v>
      </c>
      <c r="F30" s="7">
        <v>1597.0</v>
      </c>
      <c r="G30" s="7">
        <v>1613.1</v>
      </c>
      <c r="H30" s="7">
        <v>1170.1</v>
      </c>
      <c r="I30" s="7">
        <v>1039.2</v>
      </c>
      <c r="J30" s="7">
        <v>873.8</v>
      </c>
      <c r="K30" s="7">
        <v>1495.6</v>
      </c>
      <c r="L30" s="3"/>
      <c r="M30" s="3"/>
      <c r="N30" s="3"/>
      <c r="O30" s="3"/>
      <c r="P30" s="3"/>
      <c r="Q30" s="3"/>
      <c r="R30" s="3"/>
      <c r="S30" s="3"/>
      <c r="T30" s="3"/>
      <c r="U30" s="3"/>
      <c r="V30" s="3"/>
      <c r="W30" s="3"/>
      <c r="X30" s="3"/>
      <c r="Y30" s="3"/>
      <c r="Z30" s="3"/>
    </row>
    <row r="31">
      <c r="A31" s="3" t="s">
        <v>26</v>
      </c>
      <c r="B31" s="7">
        <v>220.5</v>
      </c>
      <c r="C31" s="7">
        <v>264.6</v>
      </c>
      <c r="D31" s="7">
        <v>330.75</v>
      </c>
      <c r="E31" s="7">
        <v>280.8</v>
      </c>
      <c r="F31" s="7">
        <v>473.62</v>
      </c>
      <c r="G31" s="7">
        <v>473.7</v>
      </c>
      <c r="H31" s="7">
        <v>473.7</v>
      </c>
      <c r="I31" s="7">
        <v>473.7</v>
      </c>
      <c r="J31" s="7">
        <v>293.67</v>
      </c>
      <c r="K31" s="7">
        <v>440.44</v>
      </c>
      <c r="L31" s="3"/>
      <c r="M31" s="3"/>
      <c r="N31" s="3"/>
      <c r="O31" s="3"/>
      <c r="P31" s="3"/>
      <c r="Q31" s="3"/>
      <c r="R31" s="3"/>
      <c r="S31" s="3"/>
      <c r="T31" s="3"/>
      <c r="U31" s="3"/>
      <c r="V31" s="3"/>
      <c r="W31" s="3"/>
      <c r="X31" s="3"/>
      <c r="Y31" s="3"/>
      <c r="Z31" s="3"/>
    </row>
    <row r="32">
      <c r="A32" s="3" t="s">
        <v>27</v>
      </c>
      <c r="B32" s="12">
        <f t="shared" ref="B32:K32" si="1">B29/B28</f>
        <v>0.3128680616</v>
      </c>
      <c r="C32" s="12">
        <f t="shared" si="1"/>
        <v>0.289252105</v>
      </c>
      <c r="D32" s="12">
        <f t="shared" si="1"/>
        <v>0.2264381351</v>
      </c>
      <c r="E32" s="12">
        <f t="shared" si="1"/>
        <v>0.2952930872</v>
      </c>
      <c r="F32" s="12">
        <f t="shared" si="1"/>
        <v>0.3082856356</v>
      </c>
      <c r="G32" s="12">
        <f t="shared" si="1"/>
        <v>0.344405212</v>
      </c>
      <c r="H32" s="12">
        <f t="shared" si="1"/>
        <v>0.3470695047</v>
      </c>
      <c r="I32" s="12">
        <f t="shared" si="1"/>
        <v>-0.04626666667</v>
      </c>
      <c r="J32" s="12">
        <f t="shared" si="1"/>
        <v>0.3393536122</v>
      </c>
      <c r="K32" s="12">
        <f t="shared" si="1"/>
        <v>0.3057218896</v>
      </c>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t="s">
        <v>28</v>
      </c>
      <c r="B34" s="5">
        <f t="shared" ref="B34:K34" si="2">+B30+B29+B27+B26</f>
        <v>2375.9</v>
      </c>
      <c r="C34" s="5">
        <f t="shared" si="2"/>
        <v>2626.5</v>
      </c>
      <c r="D34" s="5">
        <f t="shared" si="2"/>
        <v>3243.7</v>
      </c>
      <c r="E34" s="5">
        <f t="shared" si="2"/>
        <v>3898.6</v>
      </c>
      <c r="F34" s="5">
        <f t="shared" si="2"/>
        <v>4590.2</v>
      </c>
      <c r="G34" s="5">
        <f t="shared" si="2"/>
        <v>5196.7</v>
      </c>
      <c r="H34" s="5">
        <f t="shared" si="2"/>
        <v>5172</v>
      </c>
      <c r="I34" s="5">
        <f t="shared" si="2"/>
        <v>4407.3</v>
      </c>
      <c r="J34" s="5">
        <f t="shared" si="2"/>
        <v>4981.5</v>
      </c>
      <c r="K34" s="5">
        <f t="shared" si="2"/>
        <v>6147.5</v>
      </c>
      <c r="L34" s="3"/>
      <c r="M34" s="3"/>
      <c r="N34" s="3"/>
      <c r="O34" s="3"/>
      <c r="P34" s="3"/>
      <c r="Q34" s="3"/>
      <c r="R34" s="3"/>
      <c r="S34" s="3"/>
      <c r="T34" s="3"/>
      <c r="U34" s="3"/>
      <c r="V34" s="3"/>
      <c r="W34" s="3"/>
      <c r="X34" s="3"/>
      <c r="Y34" s="3"/>
      <c r="Z34" s="3"/>
    </row>
    <row r="35">
      <c r="A35" s="13" t="s">
        <v>29</v>
      </c>
      <c r="B35" s="14">
        <f t="shared" ref="B35:D35" si="3">B34-B26</f>
        <v>1558.7</v>
      </c>
      <c r="C35" s="14">
        <f t="shared" si="3"/>
        <v>1705.9</v>
      </c>
      <c r="D35" s="14">
        <f t="shared" si="3"/>
        <v>2156.5</v>
      </c>
      <c r="E35" s="14">
        <v>1651.63</v>
      </c>
      <c r="F35" s="14">
        <v>1651.63</v>
      </c>
      <c r="G35" s="14">
        <f t="shared" ref="G35:K35" si="4">G34-G26</f>
        <v>3138.5</v>
      </c>
      <c r="H35" s="14">
        <f t="shared" si="4"/>
        <v>2451</v>
      </c>
      <c r="I35" s="14">
        <f t="shared" si="4"/>
        <v>1481.3</v>
      </c>
      <c r="J35" s="14">
        <f t="shared" si="4"/>
        <v>2023.3</v>
      </c>
      <c r="K35" s="14">
        <f t="shared" si="4"/>
        <v>3011.7</v>
      </c>
      <c r="L35" s="3"/>
      <c r="M35" s="3"/>
      <c r="N35" s="3"/>
      <c r="O35" s="3"/>
      <c r="P35" s="3"/>
      <c r="Q35" s="3"/>
      <c r="R35" s="3"/>
      <c r="S35" s="3"/>
      <c r="T35" s="3"/>
      <c r="U35" s="3"/>
      <c r="V35" s="3"/>
      <c r="W35" s="3"/>
      <c r="X35" s="3"/>
      <c r="Y35" s="3"/>
      <c r="Z35" s="14">
        <f>Z34-Z26</f>
        <v>0</v>
      </c>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1" t="s">
        <v>30</v>
      </c>
      <c r="B40" s="3"/>
      <c r="C40" s="3"/>
      <c r="D40" s="3"/>
      <c r="E40" s="3"/>
      <c r="F40" s="3"/>
      <c r="G40" s="3"/>
      <c r="H40" s="3"/>
      <c r="I40" s="3"/>
      <c r="J40" s="3"/>
      <c r="K40" s="3"/>
      <c r="L40" s="3"/>
      <c r="M40" s="3"/>
      <c r="N40" s="3"/>
      <c r="O40" s="3"/>
      <c r="P40" s="3"/>
      <c r="Q40" s="3"/>
      <c r="R40" s="3"/>
      <c r="S40" s="3"/>
      <c r="T40" s="3"/>
      <c r="U40" s="3"/>
      <c r="V40" s="3"/>
      <c r="W40" s="3"/>
      <c r="X40" s="3"/>
      <c r="Y40" s="3"/>
      <c r="Z40" s="3"/>
    </row>
    <row r="41">
      <c r="A41" s="8" t="s">
        <v>11</v>
      </c>
      <c r="B41" s="9">
        <v>44469.0</v>
      </c>
      <c r="C41" s="9">
        <v>44561.0</v>
      </c>
      <c r="D41" s="9">
        <v>44651.0</v>
      </c>
      <c r="E41" s="9">
        <v>44742.0</v>
      </c>
      <c r="F41" s="9">
        <v>44834.0</v>
      </c>
      <c r="G41" s="9">
        <v>44926.0</v>
      </c>
      <c r="H41" s="9">
        <v>45016.0</v>
      </c>
      <c r="I41" s="9">
        <v>45107.0</v>
      </c>
      <c r="J41" s="9">
        <v>45199.0</v>
      </c>
      <c r="K41" s="9">
        <v>45291.0</v>
      </c>
      <c r="L41" s="10"/>
      <c r="M41" s="10"/>
      <c r="N41" s="10"/>
      <c r="O41" s="10"/>
      <c r="P41" s="10"/>
      <c r="Q41" s="10"/>
      <c r="R41" s="10"/>
      <c r="S41" s="10"/>
      <c r="T41" s="10"/>
      <c r="U41" s="10"/>
      <c r="V41" s="10"/>
      <c r="W41" s="10"/>
      <c r="X41" s="10"/>
      <c r="Y41" s="10"/>
      <c r="Z41" s="10"/>
    </row>
    <row r="42">
      <c r="A42" s="3" t="s">
        <v>12</v>
      </c>
      <c r="B42" s="7">
        <v>14076.39</v>
      </c>
      <c r="C42" s="7">
        <v>16117.51</v>
      </c>
      <c r="D42" s="7">
        <v>17241.4</v>
      </c>
      <c r="E42" s="7">
        <v>17614.71</v>
      </c>
      <c r="F42" s="7">
        <v>18302.24</v>
      </c>
      <c r="G42" s="7">
        <v>20267.24</v>
      </c>
      <c r="H42" s="7">
        <v>22476.85</v>
      </c>
      <c r="I42" s="7">
        <v>22462.18</v>
      </c>
      <c r="J42" s="7">
        <v>23473.79</v>
      </c>
      <c r="K42" s="7">
        <v>25697.56</v>
      </c>
      <c r="L42" s="3"/>
      <c r="M42" s="3"/>
      <c r="N42" s="3"/>
      <c r="O42" s="3"/>
      <c r="P42" s="3"/>
      <c r="Q42" s="3"/>
      <c r="R42" s="3"/>
      <c r="S42" s="3"/>
      <c r="T42" s="3"/>
      <c r="U42" s="3"/>
      <c r="V42" s="3"/>
      <c r="W42" s="3"/>
      <c r="X42" s="3"/>
      <c r="Y42" s="3"/>
      <c r="Z42" s="3"/>
    </row>
    <row r="43">
      <c r="A43" s="3" t="s">
        <v>31</v>
      </c>
      <c r="B43" s="7">
        <v>13132.64</v>
      </c>
      <c r="C43" s="7">
        <v>15050.45</v>
      </c>
      <c r="D43" s="7">
        <v>15985.21</v>
      </c>
      <c r="E43" s="7">
        <v>16537.89</v>
      </c>
      <c r="F43" s="7">
        <v>16864.43</v>
      </c>
      <c r="G43" s="7">
        <v>18664.97</v>
      </c>
      <c r="H43" s="7">
        <v>20480.75</v>
      </c>
      <c r="I43" s="7">
        <v>20537.56</v>
      </c>
      <c r="J43" s="7">
        <v>21584.95</v>
      </c>
      <c r="K43" s="7">
        <v>23327.96</v>
      </c>
      <c r="L43" s="3"/>
      <c r="M43" s="3"/>
      <c r="N43" s="3"/>
      <c r="O43" s="3"/>
      <c r="P43" s="3"/>
      <c r="Q43" s="3"/>
      <c r="R43" s="3"/>
      <c r="S43" s="3"/>
      <c r="T43" s="3"/>
      <c r="U43" s="3"/>
      <c r="V43" s="3"/>
      <c r="W43" s="3"/>
      <c r="X43" s="3"/>
      <c r="Y43" s="3"/>
      <c r="Z43" s="3"/>
    </row>
    <row r="44">
      <c r="A44" s="3" t="s">
        <v>20</v>
      </c>
      <c r="B44" s="7">
        <v>237.08</v>
      </c>
      <c r="C44" s="7">
        <v>274.55</v>
      </c>
      <c r="D44" s="7">
        <v>37.11</v>
      </c>
      <c r="E44" s="7">
        <v>99.25</v>
      </c>
      <c r="F44" s="7">
        <v>-45.8</v>
      </c>
      <c r="G44" s="7">
        <v>80.08</v>
      </c>
      <c r="H44" s="7">
        <v>74.99</v>
      </c>
      <c r="I44" s="7">
        <v>76.0</v>
      </c>
      <c r="J44" s="7">
        <v>-10.19</v>
      </c>
      <c r="K44" s="7">
        <v>117.94</v>
      </c>
      <c r="L44" s="3"/>
      <c r="M44" s="3"/>
      <c r="N44" s="3"/>
      <c r="O44" s="3"/>
      <c r="P44" s="3"/>
      <c r="Q44" s="3"/>
      <c r="R44" s="3"/>
      <c r="S44" s="3"/>
      <c r="T44" s="3"/>
      <c r="U44" s="3"/>
      <c r="V44" s="3"/>
      <c r="W44" s="3"/>
      <c r="X44" s="3"/>
      <c r="Y44" s="3"/>
      <c r="Z44" s="3"/>
    </row>
    <row r="45">
      <c r="A45" s="3" t="s">
        <v>21</v>
      </c>
      <c r="B45" s="7">
        <v>737.33</v>
      </c>
      <c r="C45" s="7">
        <v>733.43</v>
      </c>
      <c r="D45" s="7">
        <v>736.18</v>
      </c>
      <c r="E45" s="7">
        <v>732.38</v>
      </c>
      <c r="F45" s="7">
        <v>748.72</v>
      </c>
      <c r="G45" s="7">
        <v>815.04</v>
      </c>
      <c r="H45" s="7">
        <v>839.7</v>
      </c>
      <c r="I45" s="7">
        <v>838.9</v>
      </c>
      <c r="J45" s="7">
        <v>867.39</v>
      </c>
      <c r="K45" s="7">
        <v>1016.38</v>
      </c>
      <c r="L45" s="3"/>
      <c r="M45" s="3"/>
      <c r="N45" s="3"/>
      <c r="O45" s="3"/>
      <c r="P45" s="3"/>
      <c r="Q45" s="3"/>
      <c r="R45" s="3"/>
      <c r="S45" s="3"/>
      <c r="T45" s="3"/>
      <c r="U45" s="3"/>
      <c r="V45" s="3"/>
      <c r="W45" s="3"/>
      <c r="X45" s="3"/>
      <c r="Y45" s="3"/>
      <c r="Z45" s="3"/>
    </row>
    <row r="46">
      <c r="A46" s="3" t="s">
        <v>22</v>
      </c>
      <c r="B46" s="11">
        <v>131.32</v>
      </c>
      <c r="C46" s="11">
        <v>129.36</v>
      </c>
      <c r="D46" s="11">
        <v>161.15</v>
      </c>
      <c r="E46" s="11">
        <v>169.39</v>
      </c>
      <c r="F46" s="11">
        <v>183.71</v>
      </c>
      <c r="G46" s="11">
        <v>149.4</v>
      </c>
      <c r="H46" s="11">
        <v>278.44</v>
      </c>
      <c r="I46" s="11">
        <v>252.63</v>
      </c>
      <c r="J46" s="11">
        <v>487.94</v>
      </c>
      <c r="K46" s="11">
        <v>620.26</v>
      </c>
      <c r="L46" s="3"/>
      <c r="M46" s="3"/>
      <c r="N46" s="3"/>
      <c r="O46" s="3"/>
      <c r="P46" s="3"/>
      <c r="Q46" s="3"/>
      <c r="R46" s="3"/>
      <c r="S46" s="3"/>
      <c r="T46" s="3"/>
      <c r="U46" s="3"/>
      <c r="V46" s="3"/>
      <c r="W46" s="3"/>
      <c r="X46" s="3"/>
      <c r="Y46" s="3"/>
      <c r="Z46" s="3"/>
    </row>
    <row r="47">
      <c r="A47" s="3" t="s">
        <v>23</v>
      </c>
      <c r="B47" s="7">
        <v>312.18</v>
      </c>
      <c r="C47" s="7">
        <v>478.82</v>
      </c>
      <c r="D47" s="7">
        <v>395.97</v>
      </c>
      <c r="E47" s="7">
        <v>274.3</v>
      </c>
      <c r="F47" s="7">
        <v>459.58</v>
      </c>
      <c r="G47" s="7">
        <v>717.91</v>
      </c>
      <c r="H47" s="7">
        <v>952.95</v>
      </c>
      <c r="I47" s="7">
        <v>909.09</v>
      </c>
      <c r="J47" s="7">
        <v>523.32</v>
      </c>
      <c r="K47" s="7">
        <v>850.9</v>
      </c>
      <c r="L47" s="3"/>
      <c r="M47" s="3"/>
      <c r="N47" s="3"/>
      <c r="O47" s="3"/>
      <c r="P47" s="3"/>
      <c r="Q47" s="3"/>
      <c r="R47" s="3"/>
      <c r="S47" s="3"/>
      <c r="T47" s="3"/>
      <c r="U47" s="3"/>
      <c r="V47" s="3"/>
      <c r="W47" s="3"/>
      <c r="X47" s="3"/>
      <c r="Y47" s="3"/>
      <c r="Z47" s="3"/>
    </row>
    <row r="48">
      <c r="A48" s="3" t="s">
        <v>24</v>
      </c>
      <c r="B48" s="7">
        <v>85.63</v>
      </c>
      <c r="C48" s="7">
        <v>100.98</v>
      </c>
      <c r="D48" s="7">
        <v>265.93</v>
      </c>
      <c r="E48" s="7">
        <v>92.75</v>
      </c>
      <c r="F48" s="7">
        <v>171.38</v>
      </c>
      <c r="G48" s="7">
        <v>217.18</v>
      </c>
      <c r="H48" s="7">
        <v>253.85</v>
      </c>
      <c r="I48" s="7">
        <v>260.97</v>
      </c>
      <c r="J48" s="7">
        <v>229.17</v>
      </c>
      <c r="K48" s="7">
        <v>217.6</v>
      </c>
      <c r="L48" s="3"/>
      <c r="M48" s="3"/>
      <c r="N48" s="3"/>
      <c r="O48" s="3"/>
      <c r="P48" s="3"/>
      <c r="Q48" s="3"/>
      <c r="R48" s="3"/>
      <c r="S48" s="3"/>
      <c r="T48" s="3"/>
      <c r="U48" s="3"/>
      <c r="V48" s="3"/>
      <c r="W48" s="3"/>
      <c r="X48" s="3"/>
      <c r="Y48" s="3"/>
      <c r="Z48" s="3"/>
    </row>
    <row r="49">
      <c r="A49" s="3" t="s">
        <v>25</v>
      </c>
      <c r="B49" s="7">
        <v>216.86</v>
      </c>
      <c r="C49" s="7">
        <v>245.08</v>
      </c>
      <c r="D49" s="7">
        <v>121.62</v>
      </c>
      <c r="E49" s="7">
        <v>141.22</v>
      </c>
      <c r="F49" s="7">
        <v>246.43</v>
      </c>
      <c r="G49" s="7">
        <v>453.93</v>
      </c>
      <c r="H49" s="7">
        <v>653.96</v>
      </c>
      <c r="I49" s="7">
        <v>600.87</v>
      </c>
      <c r="J49" s="7">
        <v>201.55</v>
      </c>
      <c r="K49" s="7">
        <v>541.96</v>
      </c>
      <c r="L49" s="3"/>
      <c r="M49" s="3"/>
      <c r="N49" s="3"/>
      <c r="O49" s="3"/>
      <c r="P49" s="3"/>
      <c r="Q49" s="3"/>
      <c r="R49" s="3"/>
      <c r="S49" s="3"/>
      <c r="T49" s="3"/>
      <c r="U49" s="3"/>
      <c r="V49" s="3"/>
      <c r="W49" s="3"/>
      <c r="X49" s="3"/>
      <c r="Y49" s="3"/>
      <c r="Z49" s="3"/>
    </row>
    <row r="50">
      <c r="A50" s="3" t="s">
        <v>32</v>
      </c>
      <c r="B50" s="7">
        <v>943.75</v>
      </c>
      <c r="C50" s="7">
        <v>1067.06</v>
      </c>
      <c r="D50" s="7">
        <v>1256.19</v>
      </c>
      <c r="E50" s="7">
        <v>1076.82</v>
      </c>
      <c r="F50" s="7">
        <v>1437.81</v>
      </c>
      <c r="G50" s="7">
        <v>1602.27</v>
      </c>
      <c r="H50" s="7">
        <v>1996.1</v>
      </c>
      <c r="I50" s="7">
        <v>1924.62</v>
      </c>
      <c r="J50" s="7">
        <v>1888.84</v>
      </c>
      <c r="K50" s="7">
        <v>2369.6</v>
      </c>
      <c r="L50" s="3"/>
      <c r="M50" s="3"/>
      <c r="N50" s="3"/>
      <c r="O50" s="3"/>
      <c r="P50" s="3"/>
      <c r="Q50" s="3"/>
      <c r="R50" s="3"/>
      <c r="S50" s="3"/>
      <c r="T50" s="3"/>
      <c r="U50" s="3"/>
      <c r="V50" s="3"/>
      <c r="W50" s="3"/>
      <c r="X50" s="3"/>
      <c r="Y50" s="3"/>
      <c r="Z50" s="3"/>
    </row>
    <row r="51">
      <c r="A51" s="3" t="s">
        <v>28</v>
      </c>
      <c r="B51" s="5">
        <f t="shared" ref="B51:K51" si="5">B49+B48+B46+B45</f>
        <v>1171.14</v>
      </c>
      <c r="C51" s="5">
        <f t="shared" si="5"/>
        <v>1208.85</v>
      </c>
      <c r="D51" s="5">
        <f t="shared" si="5"/>
        <v>1284.88</v>
      </c>
      <c r="E51" s="5">
        <f t="shared" si="5"/>
        <v>1135.74</v>
      </c>
      <c r="F51" s="5">
        <f t="shared" si="5"/>
        <v>1350.24</v>
      </c>
      <c r="G51" s="5">
        <f t="shared" si="5"/>
        <v>1635.55</v>
      </c>
      <c r="H51" s="5">
        <f t="shared" si="5"/>
        <v>2025.95</v>
      </c>
      <c r="I51" s="5">
        <f t="shared" si="5"/>
        <v>1953.37</v>
      </c>
      <c r="J51" s="5">
        <f t="shared" si="5"/>
        <v>1786.05</v>
      </c>
      <c r="K51" s="5">
        <f t="shared" si="5"/>
        <v>2396.2</v>
      </c>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2" t="s">
        <v>33</v>
      </c>
      <c r="B55" s="3"/>
      <c r="C55" s="3"/>
      <c r="D55" s="3"/>
      <c r="E55" s="3"/>
      <c r="F55" s="3"/>
      <c r="G55" s="3"/>
      <c r="H55" s="3"/>
      <c r="I55" s="3"/>
      <c r="J55" s="3"/>
      <c r="K55" s="3"/>
      <c r="L55" s="3"/>
      <c r="M55" s="3"/>
      <c r="N55" s="3"/>
      <c r="O55" s="3"/>
      <c r="P55" s="3"/>
      <c r="Q55" s="3"/>
      <c r="R55" s="3"/>
      <c r="S55" s="3"/>
      <c r="T55" s="3"/>
      <c r="U55" s="3"/>
      <c r="V55" s="3"/>
      <c r="W55" s="3"/>
      <c r="X55" s="3"/>
      <c r="Y55" s="3"/>
      <c r="Z55" s="3"/>
    </row>
    <row r="56">
      <c r="A56" s="8" t="s">
        <v>11</v>
      </c>
      <c r="B56" s="9">
        <v>41729.0</v>
      </c>
      <c r="C56" s="9">
        <v>42094.0</v>
      </c>
      <c r="D56" s="9">
        <v>42460.0</v>
      </c>
      <c r="E56" s="9">
        <v>42825.0</v>
      </c>
      <c r="F56" s="9">
        <v>43190.0</v>
      </c>
      <c r="G56" s="9">
        <v>43555.0</v>
      </c>
      <c r="H56" s="9">
        <v>43921.0</v>
      </c>
      <c r="I56" s="9">
        <v>44286.0</v>
      </c>
      <c r="J56" s="9">
        <v>44651.0</v>
      </c>
      <c r="K56" s="9">
        <v>45016.0</v>
      </c>
      <c r="L56" s="10"/>
      <c r="M56" s="10"/>
      <c r="N56" s="10"/>
      <c r="O56" s="10"/>
      <c r="P56" s="10"/>
      <c r="Q56" s="10"/>
      <c r="R56" s="10"/>
      <c r="S56" s="10"/>
      <c r="T56" s="10"/>
      <c r="U56" s="10"/>
      <c r="V56" s="10"/>
      <c r="W56" s="10"/>
      <c r="X56" s="10"/>
      <c r="Y56" s="10"/>
      <c r="Z56" s="10"/>
    </row>
    <row r="57">
      <c r="A57" s="3" t="s">
        <v>34</v>
      </c>
      <c r="B57" s="7">
        <v>88.2</v>
      </c>
      <c r="C57" s="7">
        <v>88.2</v>
      </c>
      <c r="D57" s="7">
        <v>132.3</v>
      </c>
      <c r="E57" s="7">
        <v>140.4</v>
      </c>
      <c r="F57" s="7">
        <v>210.5</v>
      </c>
      <c r="G57" s="7">
        <v>315.8</v>
      </c>
      <c r="H57" s="7">
        <v>315.8</v>
      </c>
      <c r="I57" s="7">
        <v>315.8</v>
      </c>
      <c r="J57" s="7">
        <v>451.8</v>
      </c>
      <c r="K57" s="7">
        <v>677.6</v>
      </c>
      <c r="L57" s="3"/>
      <c r="M57" s="3"/>
      <c r="N57" s="3"/>
      <c r="O57" s="3"/>
      <c r="P57" s="3"/>
      <c r="Q57" s="3"/>
      <c r="R57" s="3"/>
      <c r="S57" s="3"/>
      <c r="T57" s="3"/>
      <c r="U57" s="3"/>
      <c r="V57" s="3"/>
      <c r="W57" s="3"/>
      <c r="X57" s="3"/>
      <c r="Y57" s="3"/>
      <c r="Z57" s="3"/>
    </row>
    <row r="58">
      <c r="A58" s="3" t="s">
        <v>35</v>
      </c>
      <c r="B58" s="7">
        <v>2871.1</v>
      </c>
      <c r="C58" s="7">
        <v>3235.6</v>
      </c>
      <c r="D58" s="7">
        <v>4264.8</v>
      </c>
      <c r="E58" s="7">
        <v>8132.3</v>
      </c>
      <c r="F58" s="7">
        <v>9673.6</v>
      </c>
      <c r="G58" s="7">
        <v>10646.9</v>
      </c>
      <c r="H58" s="7">
        <v>10945.1</v>
      </c>
      <c r="I58" s="7">
        <v>12244.8</v>
      </c>
      <c r="J58" s="7">
        <v>20136.5</v>
      </c>
      <c r="K58" s="7">
        <v>21773.9</v>
      </c>
      <c r="L58" s="3"/>
      <c r="M58" s="3"/>
      <c r="N58" s="3"/>
      <c r="O58" s="3"/>
      <c r="P58" s="3"/>
      <c r="Q58" s="3"/>
      <c r="R58" s="3"/>
      <c r="S58" s="3"/>
      <c r="T58" s="3"/>
      <c r="U58" s="3"/>
      <c r="V58" s="3"/>
      <c r="W58" s="3"/>
      <c r="X58" s="3"/>
      <c r="Y58" s="3"/>
      <c r="Z58" s="3"/>
    </row>
    <row r="59">
      <c r="A59" s="3" t="s">
        <v>36</v>
      </c>
      <c r="B59" s="11">
        <v>4839.7</v>
      </c>
      <c r="C59" s="11">
        <v>5130.6</v>
      </c>
      <c r="D59" s="11">
        <v>6068.7</v>
      </c>
      <c r="E59" s="11">
        <v>10349.3</v>
      </c>
      <c r="F59" s="11">
        <v>10373.6</v>
      </c>
      <c r="G59" s="11">
        <v>11534.2</v>
      </c>
      <c r="H59" s="11">
        <v>13136.4</v>
      </c>
      <c r="I59" s="11">
        <v>11929.6</v>
      </c>
      <c r="J59" s="11">
        <v>14129.7</v>
      </c>
      <c r="K59" s="11">
        <v>13792.3</v>
      </c>
      <c r="L59" s="3"/>
      <c r="M59" s="3"/>
      <c r="N59" s="3"/>
      <c r="O59" s="3"/>
      <c r="P59" s="3"/>
      <c r="Q59" s="3"/>
      <c r="R59" s="3"/>
      <c r="S59" s="3"/>
      <c r="T59" s="3"/>
      <c r="U59" s="3"/>
      <c r="V59" s="3"/>
      <c r="W59" s="3"/>
      <c r="X59" s="3"/>
      <c r="Y59" s="3"/>
      <c r="Z59" s="3"/>
    </row>
    <row r="60">
      <c r="A60" s="3" t="s">
        <v>37</v>
      </c>
      <c r="B60" s="7">
        <v>7444.9</v>
      </c>
      <c r="C60" s="7">
        <v>8970.7</v>
      </c>
      <c r="D60" s="7">
        <v>9198.8</v>
      </c>
      <c r="E60" s="7">
        <v>13321.7</v>
      </c>
      <c r="F60" s="7">
        <v>16716.4</v>
      </c>
      <c r="G60" s="7">
        <v>20257.1</v>
      </c>
      <c r="H60" s="7">
        <v>20635.8</v>
      </c>
      <c r="I60" s="7">
        <v>23258.5</v>
      </c>
      <c r="J60" s="7">
        <v>21007.6</v>
      </c>
      <c r="K60" s="7">
        <v>25086.2</v>
      </c>
      <c r="L60" s="3"/>
      <c r="M60" s="3"/>
      <c r="N60" s="3"/>
      <c r="O60" s="3"/>
      <c r="P60" s="3"/>
      <c r="Q60" s="3"/>
      <c r="R60" s="3"/>
      <c r="S60" s="3"/>
      <c r="T60" s="3"/>
      <c r="U60" s="3"/>
      <c r="V60" s="3"/>
      <c r="W60" s="3"/>
      <c r="X60" s="3"/>
      <c r="Y60" s="3"/>
      <c r="Z60" s="3"/>
    </row>
    <row r="61">
      <c r="A61" s="1" t="s">
        <v>38</v>
      </c>
      <c r="B61" s="7">
        <v>15243.9</v>
      </c>
      <c r="C61" s="7">
        <v>17425.1</v>
      </c>
      <c r="D61" s="7">
        <v>19664.6</v>
      </c>
      <c r="E61" s="7">
        <v>31943.7</v>
      </c>
      <c r="F61" s="7">
        <v>36974.1</v>
      </c>
      <c r="G61" s="7">
        <v>42754.0</v>
      </c>
      <c r="H61" s="7">
        <v>45033.1</v>
      </c>
      <c r="I61" s="7">
        <v>47748.7</v>
      </c>
      <c r="J61" s="7">
        <v>55725.6</v>
      </c>
      <c r="K61" s="7">
        <v>61330.0</v>
      </c>
      <c r="L61" s="3"/>
      <c r="M61" s="3"/>
      <c r="N61" s="3"/>
      <c r="O61" s="3"/>
      <c r="P61" s="3"/>
      <c r="Q61" s="3"/>
      <c r="R61" s="3"/>
      <c r="S61" s="3"/>
      <c r="T61" s="3"/>
      <c r="U61" s="3"/>
      <c r="V61" s="3"/>
      <c r="W61" s="3"/>
      <c r="X61" s="3"/>
      <c r="Y61" s="3"/>
      <c r="Z61" s="3"/>
    </row>
    <row r="62">
      <c r="A62" s="3" t="s">
        <v>39</v>
      </c>
      <c r="B62" s="7">
        <v>5918.9</v>
      </c>
      <c r="C62" s="7">
        <v>6128.9</v>
      </c>
      <c r="D62" s="7">
        <v>7146.9</v>
      </c>
      <c r="E62" s="7">
        <v>12192.6</v>
      </c>
      <c r="F62" s="7">
        <v>14712.3</v>
      </c>
      <c r="G62" s="7">
        <v>18422.7</v>
      </c>
      <c r="H62" s="7">
        <v>20750.1</v>
      </c>
      <c r="I62" s="7">
        <v>20099.1</v>
      </c>
      <c r="J62" s="7">
        <v>21411.2</v>
      </c>
      <c r="K62" s="7">
        <v>23146.9</v>
      </c>
      <c r="L62" s="3"/>
      <c r="M62" s="3"/>
      <c r="N62" s="3"/>
      <c r="O62" s="3"/>
      <c r="P62" s="3"/>
      <c r="Q62" s="3"/>
      <c r="R62" s="3"/>
      <c r="S62" s="3"/>
      <c r="T62" s="3"/>
      <c r="U62" s="3"/>
      <c r="V62" s="3"/>
      <c r="W62" s="3"/>
      <c r="X62" s="3"/>
      <c r="Y62" s="3"/>
      <c r="Z62" s="3"/>
    </row>
    <row r="63">
      <c r="A63" s="3" t="s">
        <v>40</v>
      </c>
      <c r="B63" s="7">
        <v>647.1</v>
      </c>
      <c r="C63" s="7">
        <v>955.8</v>
      </c>
      <c r="D63" s="7">
        <v>1397.0</v>
      </c>
      <c r="E63" s="7">
        <v>1934.8</v>
      </c>
      <c r="F63" s="7">
        <v>2584.9</v>
      </c>
      <c r="G63" s="7">
        <v>1066.8</v>
      </c>
      <c r="H63" s="7">
        <v>851.8</v>
      </c>
      <c r="I63" s="7">
        <v>876.9</v>
      </c>
      <c r="J63" s="7">
        <v>1309.7</v>
      </c>
      <c r="K63" s="7">
        <v>1477.9</v>
      </c>
      <c r="L63" s="3"/>
      <c r="M63" s="3"/>
      <c r="N63" s="3"/>
      <c r="O63" s="3"/>
      <c r="P63" s="3"/>
      <c r="Q63" s="3"/>
      <c r="R63" s="3"/>
      <c r="S63" s="3"/>
      <c r="T63" s="3"/>
      <c r="U63" s="3"/>
      <c r="V63" s="3"/>
      <c r="W63" s="3"/>
      <c r="X63" s="3"/>
      <c r="Y63" s="3"/>
      <c r="Z63" s="3"/>
    </row>
    <row r="64">
      <c r="A64" s="3" t="s">
        <v>41</v>
      </c>
      <c r="B64" s="7">
        <v>74.9</v>
      </c>
      <c r="C64" s="11">
        <v>64.9</v>
      </c>
      <c r="D64" s="7">
        <v>589.7</v>
      </c>
      <c r="E64" s="7">
        <v>473.7</v>
      </c>
      <c r="F64" s="7">
        <v>791.6</v>
      </c>
      <c r="G64" s="7">
        <v>855.4</v>
      </c>
      <c r="H64" s="7">
        <v>796.1</v>
      </c>
      <c r="I64" s="7">
        <v>846.5</v>
      </c>
      <c r="J64" s="7">
        <v>6461.7</v>
      </c>
      <c r="K64" s="7">
        <v>6289.9</v>
      </c>
      <c r="L64" s="3"/>
      <c r="M64" s="3"/>
      <c r="N64" s="3"/>
      <c r="O64" s="3"/>
      <c r="P64" s="3"/>
      <c r="Q64" s="3"/>
      <c r="R64" s="3"/>
      <c r="S64" s="3"/>
      <c r="T64" s="3"/>
      <c r="U64" s="3"/>
      <c r="V64" s="3"/>
      <c r="W64" s="3"/>
      <c r="X64" s="3"/>
      <c r="Y64" s="3"/>
      <c r="Z64" s="3"/>
    </row>
    <row r="65">
      <c r="A65" s="3" t="s">
        <v>42</v>
      </c>
      <c r="B65" s="7">
        <v>8603.0</v>
      </c>
      <c r="C65" s="7">
        <v>10275.5</v>
      </c>
      <c r="D65" s="7">
        <v>10531.0</v>
      </c>
      <c r="E65" s="7">
        <v>17342.6</v>
      </c>
      <c r="F65" s="7">
        <v>18885.3</v>
      </c>
      <c r="G65" s="7">
        <v>22409.1</v>
      </c>
      <c r="H65" s="7">
        <v>22635.1</v>
      </c>
      <c r="I65" s="7">
        <v>25926.2</v>
      </c>
      <c r="J65" s="7">
        <v>26543.0</v>
      </c>
      <c r="K65" s="7">
        <v>30415.3</v>
      </c>
      <c r="L65" s="3"/>
      <c r="M65" s="3"/>
      <c r="N65" s="3"/>
      <c r="O65" s="3"/>
      <c r="P65" s="3"/>
      <c r="Q65" s="3"/>
      <c r="R65" s="3"/>
      <c r="S65" s="3"/>
      <c r="T65" s="3"/>
      <c r="U65" s="3"/>
      <c r="V65" s="3"/>
      <c r="W65" s="3"/>
      <c r="X65" s="3"/>
      <c r="Y65" s="3"/>
      <c r="Z65" s="3"/>
    </row>
    <row r="66">
      <c r="A66" s="1" t="s">
        <v>38</v>
      </c>
      <c r="B66" s="7">
        <v>15243.9</v>
      </c>
      <c r="C66" s="7">
        <v>17425.1</v>
      </c>
      <c r="D66" s="7">
        <v>19664.6</v>
      </c>
      <c r="E66" s="7">
        <v>31943.7</v>
      </c>
      <c r="F66" s="7">
        <v>36974.1</v>
      </c>
      <c r="G66" s="7">
        <v>42754.0</v>
      </c>
      <c r="H66" s="7">
        <v>45033.1</v>
      </c>
      <c r="I66" s="7">
        <v>47748.7</v>
      </c>
      <c r="J66" s="7">
        <v>55725.6</v>
      </c>
      <c r="K66" s="7">
        <v>61330.0</v>
      </c>
      <c r="L66" s="3"/>
      <c r="M66" s="3"/>
      <c r="N66" s="3"/>
      <c r="O66" s="3"/>
      <c r="P66" s="3"/>
      <c r="Q66" s="3"/>
      <c r="R66" s="3"/>
      <c r="S66" s="3"/>
      <c r="T66" s="3"/>
      <c r="U66" s="3"/>
      <c r="V66" s="3"/>
      <c r="W66" s="3"/>
      <c r="X66" s="3"/>
      <c r="Y66" s="3"/>
      <c r="Z66" s="3"/>
    </row>
    <row r="67">
      <c r="A67" s="3" t="s">
        <v>43</v>
      </c>
      <c r="B67" s="7">
        <v>3238.4</v>
      </c>
      <c r="C67" s="7">
        <v>3014.4</v>
      </c>
      <c r="D67" s="7">
        <v>4653.7</v>
      </c>
      <c r="E67" s="7">
        <v>4655.2</v>
      </c>
      <c r="F67" s="7">
        <v>5623.6</v>
      </c>
      <c r="G67" s="7">
        <v>6166.3</v>
      </c>
      <c r="H67" s="7">
        <v>5178.4</v>
      </c>
      <c r="I67" s="7">
        <v>5693.1</v>
      </c>
      <c r="J67" s="7">
        <v>6573.1</v>
      </c>
      <c r="K67" s="7">
        <v>8513.5</v>
      </c>
      <c r="L67" s="3"/>
      <c r="M67" s="3"/>
      <c r="N67" s="3"/>
      <c r="O67" s="3"/>
      <c r="P67" s="3"/>
      <c r="Q67" s="3"/>
      <c r="R67" s="3"/>
      <c r="S67" s="3"/>
      <c r="T67" s="3"/>
      <c r="U67" s="3"/>
      <c r="V67" s="3"/>
      <c r="W67" s="3"/>
      <c r="X67" s="3"/>
      <c r="Y67" s="3"/>
      <c r="Z67" s="3"/>
    </row>
    <row r="68">
      <c r="A68" s="3" t="s">
        <v>44</v>
      </c>
      <c r="B68" s="11">
        <v>3282.2</v>
      </c>
      <c r="C68" s="11">
        <v>3750.0</v>
      </c>
      <c r="D68" s="11">
        <v>2285.0</v>
      </c>
      <c r="E68" s="11">
        <v>3071.6</v>
      </c>
      <c r="F68" s="11">
        <v>4013.2</v>
      </c>
      <c r="G68" s="11">
        <v>4663.4</v>
      </c>
      <c r="H68" s="11">
        <v>5156.6</v>
      </c>
      <c r="I68" s="11">
        <v>4995.6</v>
      </c>
      <c r="J68" s="11">
        <v>6441.7</v>
      </c>
      <c r="K68" s="11">
        <v>7822.8</v>
      </c>
      <c r="L68" s="3"/>
      <c r="M68" s="3"/>
      <c r="N68" s="3"/>
      <c r="O68" s="3"/>
      <c r="P68" s="3"/>
      <c r="Q68" s="3"/>
      <c r="R68" s="3"/>
      <c r="S68" s="3"/>
      <c r="T68" s="3"/>
      <c r="U68" s="3"/>
      <c r="V68" s="3"/>
      <c r="W68" s="3"/>
      <c r="X68" s="3"/>
      <c r="Y68" s="3"/>
      <c r="Z68" s="3"/>
    </row>
    <row r="69">
      <c r="A69" s="3" t="s">
        <v>45</v>
      </c>
      <c r="B69" s="7">
        <v>906.1</v>
      </c>
      <c r="C69" s="7">
        <v>1891.9</v>
      </c>
      <c r="D69" s="7">
        <v>1771.7</v>
      </c>
      <c r="E69" s="7">
        <v>4886.6</v>
      </c>
      <c r="F69" s="7">
        <v>2781.5</v>
      </c>
      <c r="G69" s="7">
        <v>3546.9</v>
      </c>
      <c r="H69" s="7">
        <v>4878.9</v>
      </c>
      <c r="I69" s="7">
        <v>5906.2</v>
      </c>
      <c r="J69" s="7">
        <v>4999.4</v>
      </c>
      <c r="K69" s="7">
        <v>4698.7</v>
      </c>
      <c r="L69" s="3"/>
      <c r="M69" s="3"/>
      <c r="N69" s="3"/>
      <c r="O69" s="3"/>
      <c r="P69" s="3"/>
      <c r="Q69" s="3"/>
      <c r="R69" s="3"/>
      <c r="S69" s="3"/>
      <c r="T69" s="3"/>
      <c r="U69" s="3"/>
      <c r="V69" s="3"/>
      <c r="W69" s="3"/>
      <c r="X69" s="3"/>
      <c r="Y69" s="3"/>
      <c r="Z69" s="3"/>
    </row>
    <row r="70">
      <c r="A70" s="3" t="s">
        <v>46</v>
      </c>
      <c r="B70" s="7">
        <v>8.8191936E8</v>
      </c>
      <c r="C70" s="7">
        <v>8.8191936E8</v>
      </c>
      <c r="D70" s="7">
        <v>1.32287904E9</v>
      </c>
      <c r="E70" s="7">
        <v>1.403526327E9</v>
      </c>
      <c r="F70" s="7">
        <v>2.105289491E9</v>
      </c>
      <c r="G70" s="7">
        <v>3.157934237E9</v>
      </c>
      <c r="H70" s="7">
        <v>3.157934237E9</v>
      </c>
      <c r="I70" s="7">
        <v>3.157934237E9</v>
      </c>
      <c r="J70" s="7">
        <v>4.517614244E9</v>
      </c>
      <c r="K70" s="7">
        <v>6.776421367E9</v>
      </c>
      <c r="L70" s="3"/>
      <c r="M70" s="3"/>
      <c r="N70" s="3"/>
      <c r="O70" s="3"/>
      <c r="P70" s="3"/>
      <c r="Q70" s="3"/>
      <c r="R70" s="3"/>
      <c r="S70" s="3"/>
      <c r="T70" s="3"/>
      <c r="U70" s="3"/>
      <c r="V70" s="3"/>
      <c r="W70" s="3"/>
      <c r="X70" s="3"/>
      <c r="Y70" s="3"/>
      <c r="Z70" s="3"/>
    </row>
    <row r="71">
      <c r="A71" s="15" t="s">
        <v>47</v>
      </c>
      <c r="B71" s="16"/>
      <c r="C71" s="16"/>
      <c r="D71" s="17">
        <v>4.4095968E8</v>
      </c>
      <c r="E71" s="17"/>
      <c r="F71" s="17">
        <v>7.01763164E8</v>
      </c>
      <c r="G71" s="17">
        <v>1.052644746E9</v>
      </c>
      <c r="H71" s="17"/>
      <c r="I71" s="17"/>
      <c r="J71" s="17"/>
      <c r="K71" s="3"/>
      <c r="L71" s="3"/>
      <c r="M71" s="3"/>
      <c r="N71" s="3"/>
      <c r="O71" s="3"/>
      <c r="P71" s="3"/>
      <c r="Q71" s="3"/>
      <c r="R71" s="3"/>
      <c r="S71" s="3"/>
      <c r="T71" s="3"/>
      <c r="U71" s="3"/>
      <c r="V71" s="3"/>
      <c r="W71" s="3"/>
      <c r="X71" s="3"/>
      <c r="Y71" s="3"/>
      <c r="Z71" s="3"/>
    </row>
    <row r="72">
      <c r="A72" s="3" t="s">
        <v>48</v>
      </c>
      <c r="B72" s="7">
        <v>1.0</v>
      </c>
      <c r="C72" s="7">
        <v>1.0</v>
      </c>
      <c r="D72" s="7">
        <v>1.0</v>
      </c>
      <c r="E72" s="7">
        <v>1.0</v>
      </c>
      <c r="F72" s="7">
        <v>1.0</v>
      </c>
      <c r="G72" s="7">
        <v>1.0</v>
      </c>
      <c r="H72" s="7">
        <v>1.0</v>
      </c>
      <c r="I72" s="7">
        <v>1.0</v>
      </c>
      <c r="J72" s="7">
        <v>1.0</v>
      </c>
      <c r="K72" s="7">
        <v>1.0</v>
      </c>
      <c r="L72" s="3"/>
      <c r="M72" s="3"/>
      <c r="N72" s="3"/>
      <c r="O72" s="3"/>
      <c r="P72" s="3"/>
      <c r="Q72" s="3"/>
      <c r="R72" s="3"/>
      <c r="S72" s="3"/>
      <c r="T72" s="3"/>
      <c r="U72" s="3"/>
      <c r="V72" s="3"/>
      <c r="W72" s="3"/>
      <c r="X72" s="3"/>
      <c r="Y72" s="3"/>
      <c r="Z72" s="3"/>
    </row>
    <row r="73">
      <c r="A73" s="3"/>
      <c r="B73" s="3"/>
      <c r="C73" s="3"/>
      <c r="D73" s="3"/>
      <c r="E73" s="3"/>
      <c r="F73" s="3"/>
      <c r="G73" s="3"/>
      <c r="H73" s="5">
        <f t="shared" ref="H73:K73" si="6">H62-G62+H45</f>
        <v>3167.1</v>
      </c>
      <c r="I73" s="5">
        <f t="shared" si="6"/>
        <v>187.9</v>
      </c>
      <c r="J73" s="5">
        <f t="shared" si="6"/>
        <v>2179.49</v>
      </c>
      <c r="K73" s="5">
        <f t="shared" si="6"/>
        <v>2752.08</v>
      </c>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1" t="s">
        <v>49</v>
      </c>
      <c r="B80" s="3"/>
      <c r="C80" s="3"/>
      <c r="D80" s="3"/>
      <c r="E80" s="3"/>
      <c r="F80" s="3"/>
      <c r="G80" s="3"/>
      <c r="H80" s="3"/>
      <c r="I80" s="3"/>
      <c r="J80" s="3"/>
      <c r="K80" s="3"/>
      <c r="L80" s="3"/>
      <c r="M80" s="3"/>
      <c r="N80" s="3"/>
      <c r="O80" s="3"/>
      <c r="P80" s="3"/>
      <c r="Q80" s="3"/>
      <c r="R80" s="3"/>
      <c r="S80" s="3"/>
      <c r="T80" s="3"/>
      <c r="U80" s="3"/>
      <c r="V80" s="3"/>
      <c r="W80" s="3"/>
      <c r="X80" s="3"/>
      <c r="Y80" s="3"/>
      <c r="Z80" s="3"/>
    </row>
    <row r="81">
      <c r="A81" s="8" t="s">
        <v>11</v>
      </c>
      <c r="B81" s="9">
        <v>41729.0</v>
      </c>
      <c r="C81" s="9">
        <v>42094.0</v>
      </c>
      <c r="D81" s="9">
        <v>42460.0</v>
      </c>
      <c r="E81" s="9">
        <v>42825.0</v>
      </c>
      <c r="F81" s="9">
        <v>43190.0</v>
      </c>
      <c r="G81" s="9">
        <v>43555.0</v>
      </c>
      <c r="H81" s="9">
        <v>43921.0</v>
      </c>
      <c r="I81" s="9">
        <v>44286.0</v>
      </c>
      <c r="J81" s="9">
        <v>44651.0</v>
      </c>
      <c r="K81" s="9">
        <v>45016.0</v>
      </c>
      <c r="L81" s="18"/>
      <c r="M81" s="10"/>
      <c r="N81" s="10"/>
      <c r="O81" s="10"/>
      <c r="P81" s="10"/>
      <c r="Q81" s="10"/>
      <c r="R81" s="10"/>
      <c r="S81" s="10"/>
      <c r="T81" s="10"/>
      <c r="U81" s="10"/>
      <c r="V81" s="10"/>
      <c r="W81" s="10"/>
      <c r="X81" s="10"/>
      <c r="Y81" s="10"/>
      <c r="Z81" s="10"/>
    </row>
    <row r="82">
      <c r="A82" s="3" t="s">
        <v>50</v>
      </c>
      <c r="B82" s="7">
        <v>2695.0</v>
      </c>
      <c r="C82" s="7">
        <v>3389.7</v>
      </c>
      <c r="D82" s="7">
        <v>2188.4</v>
      </c>
      <c r="E82" s="7">
        <v>3799.7</v>
      </c>
      <c r="F82" s="7">
        <v>3264.0</v>
      </c>
      <c r="G82" s="7">
        <v>4312.4</v>
      </c>
      <c r="H82" s="7">
        <v>6352.0</v>
      </c>
      <c r="I82" s="7">
        <v>5051.3</v>
      </c>
      <c r="J82" s="7">
        <v>2462.7</v>
      </c>
      <c r="K82" s="7">
        <v>4643.0</v>
      </c>
      <c r="L82" s="3"/>
      <c r="M82" s="3"/>
      <c r="N82" s="3"/>
      <c r="O82" s="3"/>
      <c r="P82" s="3"/>
      <c r="Q82" s="3"/>
      <c r="R82" s="3"/>
      <c r="S82" s="3"/>
      <c r="T82" s="3"/>
      <c r="U82" s="3"/>
      <c r="V82" s="3"/>
      <c r="W82" s="3"/>
      <c r="X82" s="3"/>
      <c r="Y82" s="3"/>
      <c r="Z82" s="3"/>
    </row>
    <row r="83">
      <c r="A83" s="3" t="s">
        <v>51</v>
      </c>
      <c r="B83" s="7">
        <v>-1372.3</v>
      </c>
      <c r="C83" s="7">
        <v>-2844.4</v>
      </c>
      <c r="D83" s="7">
        <v>-1906.1</v>
      </c>
      <c r="E83" s="7">
        <v>-6145.3</v>
      </c>
      <c r="F83" s="7">
        <v>-3194.1</v>
      </c>
      <c r="G83" s="7">
        <v>-3318.5</v>
      </c>
      <c r="H83" s="7">
        <v>-2220.2</v>
      </c>
      <c r="I83" s="7">
        <v>-1886.0</v>
      </c>
      <c r="J83" s="7">
        <v>-2304.4</v>
      </c>
      <c r="K83" s="7">
        <v>-2248.4</v>
      </c>
      <c r="L83" s="3"/>
      <c r="M83" s="3"/>
      <c r="N83" s="3"/>
      <c r="O83" s="3"/>
      <c r="P83" s="3"/>
      <c r="Q83" s="3"/>
      <c r="R83" s="3"/>
      <c r="S83" s="3"/>
      <c r="T83" s="3"/>
      <c r="U83" s="3"/>
      <c r="V83" s="3"/>
      <c r="W83" s="3"/>
      <c r="X83" s="3"/>
      <c r="Y83" s="3"/>
      <c r="Z83" s="3"/>
    </row>
    <row r="84">
      <c r="A84" s="3" t="s">
        <v>52</v>
      </c>
      <c r="B84" s="7">
        <v>-1080.1</v>
      </c>
      <c r="C84" s="7">
        <v>494.5</v>
      </c>
      <c r="D84" s="7">
        <v>-263.2</v>
      </c>
      <c r="E84" s="7">
        <v>5517.6</v>
      </c>
      <c r="F84" s="7">
        <v>-2221.4</v>
      </c>
      <c r="G84" s="7">
        <v>-224.6</v>
      </c>
      <c r="H84" s="7">
        <v>-2802.9</v>
      </c>
      <c r="I84" s="7">
        <v>-2097.5</v>
      </c>
      <c r="J84" s="7">
        <v>-1217.4</v>
      </c>
      <c r="K84" s="7">
        <v>-2734.0</v>
      </c>
      <c r="L84" s="3"/>
      <c r="M84" s="3"/>
      <c r="N84" s="3"/>
      <c r="O84" s="3"/>
      <c r="P84" s="3"/>
      <c r="Q84" s="3"/>
      <c r="R84" s="3"/>
      <c r="S84" s="3"/>
      <c r="T84" s="3"/>
      <c r="U84" s="3"/>
      <c r="V84" s="3"/>
      <c r="W84" s="3"/>
      <c r="X84" s="3"/>
      <c r="Y84" s="3"/>
      <c r="Z84" s="3"/>
    </row>
    <row r="85">
      <c r="A85" s="3" t="s">
        <v>53</v>
      </c>
      <c r="B85" s="7">
        <v>242.6</v>
      </c>
      <c r="C85" s="7">
        <v>1039.8</v>
      </c>
      <c r="D85" s="7">
        <v>19.1</v>
      </c>
      <c r="E85" s="7">
        <v>3172.0</v>
      </c>
      <c r="F85" s="7">
        <v>-2151.5</v>
      </c>
      <c r="G85" s="7">
        <v>769.3</v>
      </c>
      <c r="H85" s="7">
        <v>1328.9</v>
      </c>
      <c r="I85" s="7">
        <v>1067.8</v>
      </c>
      <c r="J85" s="7">
        <v>-1059.1</v>
      </c>
      <c r="K85" s="7">
        <v>-339.4</v>
      </c>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1" t="s">
        <v>54</v>
      </c>
      <c r="B90" s="7">
        <v>41.35</v>
      </c>
      <c r="C90" s="7">
        <v>83.33</v>
      </c>
      <c r="D90" s="7">
        <v>64.67</v>
      </c>
      <c r="E90" s="7">
        <v>90.27</v>
      </c>
      <c r="F90" s="7">
        <v>113.21</v>
      </c>
      <c r="G90" s="7">
        <v>81.76</v>
      </c>
      <c r="H90" s="7">
        <v>33.34</v>
      </c>
      <c r="I90" s="7">
        <v>110.02</v>
      </c>
      <c r="J90" s="7">
        <v>92.97</v>
      </c>
      <c r="K90" s="7">
        <v>67.1</v>
      </c>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1" t="s">
        <v>55</v>
      </c>
      <c r="B92" s="3"/>
      <c r="C92" s="3"/>
      <c r="D92" s="3"/>
      <c r="E92" s="3"/>
      <c r="F92" s="3"/>
      <c r="G92" s="3"/>
      <c r="H92" s="3"/>
      <c r="I92" s="3"/>
      <c r="J92" s="3"/>
      <c r="K92" s="3"/>
      <c r="L92" s="3"/>
      <c r="M92" s="3"/>
      <c r="N92" s="3"/>
      <c r="O92" s="3"/>
      <c r="P92" s="3"/>
      <c r="Q92" s="3"/>
      <c r="R92" s="3"/>
      <c r="S92" s="3"/>
      <c r="T92" s="3"/>
      <c r="U92" s="3"/>
      <c r="V92" s="3"/>
      <c r="W92" s="3"/>
      <c r="X92" s="3"/>
      <c r="Y92" s="3"/>
      <c r="Z92" s="3"/>
    </row>
    <row r="93">
      <c r="A93" s="3" t="s">
        <v>56</v>
      </c>
      <c r="B93" s="19">
        <v>446.49</v>
      </c>
      <c r="C93" s="19">
        <v>446.49</v>
      </c>
      <c r="D93" s="19">
        <v>446.48</v>
      </c>
      <c r="E93" s="19">
        <v>473.7</v>
      </c>
      <c r="F93" s="19">
        <v>473.69</v>
      </c>
      <c r="G93" s="19">
        <v>473.69</v>
      </c>
      <c r="H93" s="19">
        <v>473.69</v>
      </c>
      <c r="I93" s="19">
        <v>473.69</v>
      </c>
      <c r="J93" s="19">
        <v>677.64</v>
      </c>
      <c r="K93" s="19">
        <v>677.64</v>
      </c>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E1:K1"/>
    <mergeCell ref="E2:K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5.0"/>
    <col customWidth="1" min="2" max="2" width="26.43"/>
  </cols>
  <sheetData>
    <row r="1">
      <c r="A1" s="20"/>
      <c r="B1" s="20"/>
      <c r="C1" s="20"/>
      <c r="D1" s="20"/>
      <c r="E1" s="20"/>
      <c r="F1" s="20"/>
      <c r="G1" s="20"/>
      <c r="H1" s="20"/>
      <c r="I1" s="20"/>
      <c r="J1" s="20"/>
      <c r="K1" s="20"/>
      <c r="L1" s="20"/>
      <c r="M1" s="20"/>
      <c r="N1" s="20"/>
      <c r="O1" s="20"/>
      <c r="P1" s="20"/>
      <c r="Q1" s="20"/>
      <c r="R1" s="20"/>
      <c r="S1" s="20"/>
      <c r="T1" s="20"/>
      <c r="U1" s="20"/>
      <c r="V1" s="20"/>
      <c r="W1" s="20"/>
      <c r="X1" s="20"/>
      <c r="Y1" s="20"/>
      <c r="Z1" s="20"/>
    </row>
    <row r="2">
      <c r="A2" s="20"/>
      <c r="B2" s="20"/>
      <c r="C2" s="20"/>
      <c r="D2" s="20"/>
      <c r="E2" s="20"/>
      <c r="F2" s="20"/>
      <c r="G2" s="20"/>
      <c r="H2" s="20"/>
      <c r="I2" s="20"/>
      <c r="J2" s="20"/>
      <c r="K2" s="20"/>
      <c r="L2" s="20"/>
      <c r="M2" s="20"/>
      <c r="N2" s="20"/>
      <c r="O2" s="20"/>
      <c r="P2" s="20"/>
      <c r="Q2" s="20"/>
      <c r="R2" s="20"/>
      <c r="S2" s="20"/>
      <c r="T2" s="20"/>
      <c r="U2" s="20"/>
      <c r="V2" s="20"/>
      <c r="W2" s="20"/>
      <c r="X2" s="20"/>
      <c r="Y2" s="20"/>
      <c r="Z2" s="20"/>
    </row>
    <row r="3">
      <c r="A3" s="20"/>
      <c r="B3" s="20"/>
      <c r="C3" s="20"/>
      <c r="D3" s="20"/>
      <c r="E3" s="20"/>
      <c r="F3" s="20"/>
      <c r="G3" s="20"/>
      <c r="H3" s="20"/>
      <c r="I3" s="20"/>
      <c r="J3" s="20"/>
      <c r="K3" s="20"/>
      <c r="L3" s="20"/>
      <c r="M3" s="20"/>
      <c r="N3" s="20"/>
      <c r="O3" s="20"/>
      <c r="P3" s="20"/>
      <c r="Q3" s="20"/>
      <c r="R3" s="20"/>
      <c r="S3" s="20"/>
      <c r="T3" s="20"/>
      <c r="U3" s="20"/>
      <c r="V3" s="20"/>
      <c r="W3" s="20"/>
      <c r="X3" s="20"/>
      <c r="Y3" s="20"/>
      <c r="Z3" s="20"/>
    </row>
    <row r="4">
      <c r="A4" s="20"/>
      <c r="B4" s="21" t="s">
        <v>57</v>
      </c>
      <c r="M4" s="20"/>
      <c r="N4" s="20"/>
      <c r="O4" s="20"/>
      <c r="P4" s="20"/>
      <c r="Q4" s="20"/>
      <c r="R4" s="20"/>
      <c r="S4" s="20"/>
      <c r="T4" s="20"/>
      <c r="U4" s="20"/>
      <c r="V4" s="20"/>
      <c r="W4" s="20"/>
      <c r="X4" s="20"/>
      <c r="Y4" s="20"/>
      <c r="Z4" s="20"/>
    </row>
    <row r="5">
      <c r="A5" s="20"/>
      <c r="M5" s="20"/>
      <c r="N5" s="20"/>
      <c r="O5" s="20"/>
      <c r="P5" s="20"/>
      <c r="Q5" s="20"/>
      <c r="R5" s="20"/>
      <c r="S5" s="20"/>
      <c r="T5" s="20"/>
      <c r="U5" s="20"/>
      <c r="V5" s="20"/>
      <c r="W5" s="20"/>
      <c r="X5" s="20"/>
      <c r="Y5" s="20"/>
      <c r="Z5" s="20"/>
    </row>
    <row r="6" ht="12.0" customHeight="1">
      <c r="A6" s="20"/>
      <c r="B6" s="20"/>
      <c r="C6" s="20"/>
      <c r="D6" s="20"/>
      <c r="E6" s="20"/>
      <c r="F6" s="20"/>
      <c r="G6" s="20"/>
      <c r="H6" s="20"/>
      <c r="I6" s="20"/>
      <c r="J6" s="20"/>
      <c r="K6" s="20"/>
      <c r="L6" s="20"/>
      <c r="M6" s="20"/>
      <c r="N6" s="20"/>
      <c r="O6" s="20"/>
      <c r="P6" s="20"/>
      <c r="Q6" s="20"/>
      <c r="R6" s="20"/>
      <c r="S6" s="20"/>
      <c r="T6" s="20"/>
      <c r="U6" s="20"/>
      <c r="V6" s="20"/>
      <c r="W6" s="20"/>
      <c r="X6" s="20"/>
      <c r="Y6" s="20"/>
      <c r="Z6" s="20"/>
    </row>
    <row r="7" ht="18.75" customHeight="1">
      <c r="A7" s="20"/>
      <c r="B7" s="22" t="s">
        <v>58</v>
      </c>
      <c r="C7" s="23"/>
      <c r="D7" s="23"/>
      <c r="E7" s="23"/>
      <c r="F7" s="23"/>
      <c r="G7" s="23"/>
      <c r="H7" s="23"/>
      <c r="I7" s="23"/>
      <c r="J7" s="23"/>
      <c r="K7" s="23"/>
      <c r="L7" s="23"/>
      <c r="M7" s="20"/>
      <c r="N7" s="20"/>
      <c r="O7" s="20"/>
      <c r="P7" s="20"/>
      <c r="Q7" s="20"/>
      <c r="R7" s="20"/>
      <c r="S7" s="20"/>
      <c r="T7" s="20"/>
      <c r="U7" s="20"/>
      <c r="V7" s="20"/>
      <c r="W7" s="20"/>
      <c r="X7" s="20"/>
      <c r="Y7" s="20"/>
      <c r="Z7" s="20"/>
    </row>
    <row r="8">
      <c r="A8" s="20"/>
      <c r="B8" s="20"/>
      <c r="C8" s="20"/>
      <c r="D8" s="20"/>
      <c r="E8" s="20"/>
      <c r="F8" s="20"/>
      <c r="G8" s="20"/>
      <c r="H8" s="20"/>
      <c r="I8" s="20"/>
      <c r="J8" s="20"/>
      <c r="K8" s="20"/>
      <c r="L8" s="20"/>
      <c r="M8" s="20"/>
      <c r="N8" s="20"/>
      <c r="O8" s="20"/>
      <c r="P8" s="20"/>
      <c r="Q8" s="20"/>
      <c r="R8" s="20"/>
      <c r="S8" s="20"/>
      <c r="T8" s="20"/>
      <c r="U8" s="20"/>
      <c r="V8" s="20"/>
      <c r="W8" s="20"/>
      <c r="X8" s="20"/>
      <c r="Y8" s="20"/>
      <c r="Z8" s="20"/>
    </row>
    <row r="9">
      <c r="A9" s="20"/>
      <c r="B9" s="24" t="str">
        <f>'Data Sheet'!$A$16</f>
        <v>Report Date</v>
      </c>
      <c r="C9" s="24">
        <f>'Data Sheet'!B$16</f>
        <v>41729</v>
      </c>
      <c r="D9" s="24">
        <f>'Data Sheet'!C$16</f>
        <v>42094</v>
      </c>
      <c r="E9" s="24">
        <f>'Data Sheet'!D$16</f>
        <v>42460</v>
      </c>
      <c r="F9" s="24">
        <f>'Data Sheet'!E$16</f>
        <v>42825</v>
      </c>
      <c r="G9" s="24">
        <f>'Data Sheet'!F$16</f>
        <v>43190</v>
      </c>
      <c r="H9" s="24">
        <f>'Data Sheet'!G$16</f>
        <v>43555</v>
      </c>
      <c r="I9" s="24">
        <f>'Data Sheet'!H$16</f>
        <v>43921</v>
      </c>
      <c r="J9" s="24">
        <f>'Data Sheet'!I$16</f>
        <v>44286</v>
      </c>
      <c r="K9" s="24">
        <f>'Data Sheet'!J$16</f>
        <v>44651</v>
      </c>
      <c r="L9" s="24">
        <f>'Data Sheet'!K$16</f>
        <v>45016</v>
      </c>
      <c r="M9" s="20"/>
      <c r="N9" s="20"/>
      <c r="O9" s="20"/>
      <c r="P9" s="20"/>
      <c r="Q9" s="20"/>
      <c r="R9" s="20"/>
      <c r="S9" s="20"/>
      <c r="T9" s="20"/>
      <c r="U9" s="20"/>
      <c r="V9" s="20"/>
      <c r="W9" s="20"/>
      <c r="X9" s="20"/>
      <c r="Y9" s="20"/>
      <c r="Z9" s="20"/>
    </row>
    <row r="10">
      <c r="A10" s="20"/>
      <c r="B10" s="25" t="s">
        <v>59</v>
      </c>
      <c r="C10" s="26">
        <f>'Data Sheet'!B17</f>
        <v>30414.4</v>
      </c>
      <c r="D10" s="26">
        <f>'Data Sheet'!C17</f>
        <v>34660.7</v>
      </c>
      <c r="E10" s="26">
        <f>'Data Sheet'!D17</f>
        <v>37216.3</v>
      </c>
      <c r="F10" s="26">
        <f>'Data Sheet'!E17</f>
        <v>42375.5</v>
      </c>
      <c r="G10" s="26">
        <f>'Data Sheet'!F17</f>
        <v>56302.8</v>
      </c>
      <c r="H10" s="26">
        <f>'Data Sheet'!G17</f>
        <v>63522.9</v>
      </c>
      <c r="I10" s="26">
        <f>'Data Sheet'!H17</f>
        <v>60728.9</v>
      </c>
      <c r="J10" s="26">
        <f>'Data Sheet'!I17</f>
        <v>57369.9</v>
      </c>
      <c r="K10" s="26">
        <f>'Data Sheet'!J17</f>
        <v>63774</v>
      </c>
      <c r="L10" s="26">
        <f>'Data Sheet'!K17</f>
        <v>78700.7</v>
      </c>
      <c r="M10" s="20"/>
      <c r="N10" s="20"/>
      <c r="O10" s="20"/>
      <c r="P10" s="20"/>
      <c r="Q10" s="20"/>
      <c r="R10" s="20"/>
      <c r="S10" s="20"/>
      <c r="T10" s="20"/>
      <c r="U10" s="20"/>
      <c r="V10" s="20"/>
      <c r="W10" s="20"/>
      <c r="X10" s="20"/>
      <c r="Y10" s="20"/>
      <c r="Z10" s="20"/>
    </row>
    <row r="11">
      <c r="A11" s="20"/>
      <c r="B11" s="25" t="s">
        <v>60</v>
      </c>
      <c r="C11" s="27"/>
      <c r="D11" s="27">
        <f t="shared" ref="D11:L11" si="1">(D10-C10)/C10</f>
        <v>0.1396147877</v>
      </c>
      <c r="E11" s="27">
        <f t="shared" si="1"/>
        <v>0.07373192117</v>
      </c>
      <c r="F11" s="27">
        <f t="shared" si="1"/>
        <v>0.1386274294</v>
      </c>
      <c r="G11" s="27">
        <f t="shared" si="1"/>
        <v>0.3286639686</v>
      </c>
      <c r="H11" s="27">
        <f t="shared" si="1"/>
        <v>0.1282369616</v>
      </c>
      <c r="I11" s="27">
        <f t="shared" si="1"/>
        <v>-0.043984138</v>
      </c>
      <c r="J11" s="27">
        <f t="shared" si="1"/>
        <v>-0.0553113921</v>
      </c>
      <c r="K11" s="27">
        <f t="shared" si="1"/>
        <v>0.1116282232</v>
      </c>
      <c r="L11" s="27">
        <f t="shared" si="1"/>
        <v>0.2340561985</v>
      </c>
      <c r="M11" s="20"/>
      <c r="N11" s="20"/>
      <c r="O11" s="20"/>
      <c r="P11" s="20"/>
      <c r="Q11" s="20"/>
      <c r="R11" s="20"/>
      <c r="S11" s="20"/>
      <c r="T11" s="20"/>
      <c r="U11" s="20"/>
      <c r="V11" s="20"/>
      <c r="W11" s="20"/>
      <c r="X11" s="20"/>
      <c r="Y11" s="20"/>
      <c r="Z11" s="20"/>
    </row>
    <row r="12">
      <c r="A12" s="20"/>
      <c r="B12" s="28" t="s">
        <v>61</v>
      </c>
      <c r="C12" s="29">
        <f>MEDIAN(D11:L11)</f>
        <v>0.1282369616</v>
      </c>
      <c r="D12" s="20"/>
      <c r="E12" s="20"/>
      <c r="F12" s="20"/>
      <c r="G12" s="20"/>
      <c r="H12" s="20"/>
      <c r="I12" s="20"/>
      <c r="J12" s="20"/>
      <c r="K12" s="20"/>
      <c r="L12" s="20"/>
      <c r="M12" s="20"/>
      <c r="N12" s="20"/>
      <c r="O12" s="20"/>
      <c r="P12" s="20"/>
      <c r="Q12" s="20"/>
      <c r="R12" s="20"/>
      <c r="S12" s="20"/>
      <c r="T12" s="20"/>
      <c r="U12" s="20"/>
      <c r="V12" s="20"/>
      <c r="W12" s="20"/>
      <c r="X12" s="20"/>
      <c r="Y12" s="20"/>
      <c r="Z12" s="20"/>
    </row>
    <row r="13">
      <c r="A13" s="20"/>
      <c r="B13" s="28" t="s">
        <v>62</v>
      </c>
      <c r="C13" s="29">
        <f>AVERAGE(D11:L11)</f>
        <v>0.1172515511</v>
      </c>
      <c r="D13" s="20"/>
      <c r="E13" s="20"/>
      <c r="F13" s="20"/>
      <c r="G13" s="20"/>
      <c r="H13" s="20"/>
      <c r="I13" s="20"/>
      <c r="J13" s="20"/>
      <c r="K13" s="20"/>
      <c r="L13" s="20"/>
      <c r="M13" s="20"/>
      <c r="N13" s="20"/>
      <c r="O13" s="20"/>
      <c r="P13" s="20"/>
      <c r="Q13" s="20"/>
      <c r="R13" s="20"/>
      <c r="S13" s="20"/>
      <c r="T13" s="20"/>
      <c r="U13" s="20"/>
      <c r="V13" s="20"/>
      <c r="W13" s="20"/>
      <c r="X13" s="20"/>
      <c r="Y13" s="20"/>
      <c r="Z13" s="20"/>
    </row>
    <row r="14">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c r="A36" s="20"/>
      <c r="B36" s="30" t="s">
        <v>63</v>
      </c>
      <c r="C36" s="23"/>
      <c r="D36" s="23"/>
      <c r="E36" s="23"/>
      <c r="F36" s="23"/>
      <c r="G36" s="23"/>
      <c r="H36" s="23"/>
      <c r="I36" s="23"/>
      <c r="J36" s="23"/>
      <c r="K36" s="23"/>
      <c r="L36" s="23"/>
      <c r="M36" s="20"/>
      <c r="N36" s="20"/>
      <c r="O36" s="20"/>
      <c r="P36" s="20"/>
      <c r="Q36" s="20"/>
      <c r="R36" s="20"/>
      <c r="S36" s="20"/>
      <c r="T36" s="20"/>
      <c r="U36" s="20"/>
      <c r="V36" s="20"/>
      <c r="W36" s="20"/>
      <c r="X36" s="20"/>
      <c r="Y36" s="20"/>
      <c r="Z36" s="20"/>
    </row>
    <row r="37" ht="15.75" customHeight="1">
      <c r="A37" s="20"/>
      <c r="B37" s="31"/>
      <c r="C37" s="31"/>
      <c r="D37" s="31"/>
      <c r="E37" s="31"/>
      <c r="F37" s="31"/>
      <c r="G37" s="31"/>
      <c r="H37" s="31"/>
      <c r="I37" s="31"/>
      <c r="J37" s="31"/>
      <c r="K37" s="31"/>
      <c r="L37" s="31"/>
      <c r="M37" s="20"/>
      <c r="N37" s="20"/>
      <c r="O37" s="20"/>
      <c r="P37" s="20"/>
      <c r="Q37" s="20"/>
      <c r="R37" s="20"/>
      <c r="S37" s="20"/>
      <c r="T37" s="20"/>
      <c r="U37" s="20"/>
      <c r="V37" s="20"/>
      <c r="W37" s="20"/>
      <c r="X37" s="20"/>
      <c r="Y37" s="20"/>
      <c r="Z37" s="20"/>
    </row>
    <row r="38" ht="15.75" customHeight="1">
      <c r="A38" s="20"/>
      <c r="B38" s="32" t="str">
        <f>'Data Sheet'!$A$16</f>
        <v>Report Date</v>
      </c>
      <c r="C38" s="33">
        <f>'Data Sheet'!B$16</f>
        <v>41729</v>
      </c>
      <c r="D38" s="33">
        <f>'Data Sheet'!C$16</f>
        <v>42094</v>
      </c>
      <c r="E38" s="33">
        <f>'Data Sheet'!D$16</f>
        <v>42460</v>
      </c>
      <c r="F38" s="33">
        <f>'Data Sheet'!E$16</f>
        <v>42825</v>
      </c>
      <c r="G38" s="33">
        <f>'Data Sheet'!F$16</f>
        <v>43190</v>
      </c>
      <c r="H38" s="33">
        <f>'Data Sheet'!G$16</f>
        <v>43555</v>
      </c>
      <c r="I38" s="33">
        <f>'Data Sheet'!H$16</f>
        <v>43921</v>
      </c>
      <c r="J38" s="33">
        <f>'Data Sheet'!I$16</f>
        <v>44286</v>
      </c>
      <c r="K38" s="33">
        <f>'Data Sheet'!J$16</f>
        <v>44651</v>
      </c>
      <c r="L38" s="33">
        <f>'Data Sheet'!K$16</f>
        <v>45016</v>
      </c>
      <c r="M38" s="20"/>
      <c r="N38" s="20"/>
      <c r="O38" s="20"/>
      <c r="P38" s="20"/>
      <c r="Q38" s="20"/>
      <c r="R38" s="20"/>
      <c r="S38" s="20"/>
      <c r="T38" s="20"/>
      <c r="U38" s="20"/>
      <c r="V38" s="20"/>
      <c r="W38" s="20"/>
      <c r="X38" s="20"/>
      <c r="Y38" s="20"/>
      <c r="Z38" s="20"/>
    </row>
    <row r="39" ht="15.75" customHeight="1">
      <c r="A39" s="20"/>
      <c r="B39" s="34" t="s">
        <v>64</v>
      </c>
      <c r="C39" s="35">
        <f>'Data Sheet'!B34/'Data Sheet'!B17</f>
        <v>0.07811760219</v>
      </c>
      <c r="D39" s="35">
        <f>'Data Sheet'!C34/'Data Sheet'!C17</f>
        <v>0.07577746554</v>
      </c>
      <c r="E39" s="35">
        <f>'Data Sheet'!D34/'Data Sheet'!D17</f>
        <v>0.08715804634</v>
      </c>
      <c r="F39" s="35">
        <f>'Data Sheet'!E34/'Data Sheet'!E17</f>
        <v>0.09200127432</v>
      </c>
      <c r="G39" s="35">
        <f>'Data Sheet'!F34/'Data Sheet'!F17</f>
        <v>0.08152702885</v>
      </c>
      <c r="H39" s="35">
        <f>'Data Sheet'!G34/'Data Sheet'!G17</f>
        <v>0.08180829276</v>
      </c>
      <c r="I39" s="35">
        <f>'Data Sheet'!H34/'Data Sheet'!H17</f>
        <v>0.08516538254</v>
      </c>
      <c r="J39" s="35">
        <f>'Data Sheet'!I34/'Data Sheet'!I17</f>
        <v>0.07682251494</v>
      </c>
      <c r="K39" s="35">
        <f>'Data Sheet'!J34/'Data Sheet'!J17</f>
        <v>0.07811176969</v>
      </c>
      <c r="L39" s="35">
        <f>'Data Sheet'!K34/'Data Sheet'!K17</f>
        <v>0.0781123929</v>
      </c>
      <c r="M39" s="20"/>
      <c r="N39" s="20"/>
      <c r="O39" s="20"/>
      <c r="P39" s="20"/>
      <c r="Q39" s="20"/>
      <c r="R39" s="20"/>
      <c r="S39" s="20"/>
      <c r="T39" s="20"/>
      <c r="U39" s="20"/>
      <c r="V39" s="20"/>
      <c r="W39" s="20"/>
      <c r="X39" s="20"/>
      <c r="Y39" s="20"/>
      <c r="Z39" s="20"/>
    </row>
    <row r="40" ht="15.75" customHeight="1">
      <c r="A40" s="20"/>
      <c r="B40" s="28" t="s">
        <v>61</v>
      </c>
      <c r="C40" s="29">
        <f>MEDIAN(C39:L39)</f>
        <v>0.07982231552</v>
      </c>
      <c r="D40" s="31"/>
      <c r="E40" s="31"/>
      <c r="F40" s="31"/>
      <c r="G40" s="31"/>
      <c r="H40" s="31"/>
      <c r="I40" s="31"/>
      <c r="J40" s="31"/>
      <c r="K40" s="31"/>
      <c r="L40" s="31"/>
      <c r="M40" s="20"/>
      <c r="N40" s="20"/>
      <c r="O40" s="20"/>
      <c r="P40" s="20"/>
      <c r="Q40" s="20"/>
      <c r="R40" s="20"/>
      <c r="S40" s="20"/>
      <c r="T40" s="20"/>
      <c r="U40" s="20"/>
      <c r="V40" s="20"/>
      <c r="W40" s="20"/>
      <c r="X40" s="20"/>
      <c r="Y40" s="20"/>
      <c r="Z40" s="20"/>
    </row>
    <row r="41" ht="15.75" customHeight="1">
      <c r="A41" s="20"/>
      <c r="B41" s="28" t="s">
        <v>62</v>
      </c>
      <c r="C41" s="29">
        <f>AVERAGE(C39:L39)</f>
        <v>0.08146017701</v>
      </c>
      <c r="D41" s="31"/>
      <c r="E41" s="31"/>
      <c r="F41" s="31"/>
      <c r="G41" s="31"/>
      <c r="H41" s="31"/>
      <c r="I41" s="31"/>
      <c r="J41" s="31"/>
      <c r="K41" s="31"/>
      <c r="L41" s="31"/>
      <c r="M41" s="20"/>
      <c r="N41" s="20"/>
      <c r="O41" s="20"/>
      <c r="P41" s="20"/>
      <c r="Q41" s="20"/>
      <c r="R41" s="20"/>
      <c r="S41" s="20"/>
      <c r="T41" s="20"/>
      <c r="U41" s="20"/>
      <c r="V41" s="20"/>
      <c r="W41" s="20"/>
      <c r="X41" s="20"/>
      <c r="Y41" s="20"/>
      <c r="Z41" s="20"/>
    </row>
    <row r="42" ht="15.75" customHeight="1">
      <c r="A42" s="20"/>
      <c r="B42" s="31"/>
      <c r="C42" s="31"/>
      <c r="D42" s="31"/>
      <c r="E42" s="31"/>
      <c r="F42" s="31"/>
      <c r="G42" s="31"/>
      <c r="H42" s="31"/>
      <c r="I42" s="31"/>
      <c r="J42" s="31"/>
      <c r="K42" s="31"/>
      <c r="L42" s="31"/>
      <c r="M42" s="20"/>
      <c r="N42" s="20"/>
      <c r="O42" s="20"/>
      <c r="P42" s="20"/>
      <c r="Q42" s="20"/>
      <c r="R42" s="20"/>
      <c r="S42" s="20"/>
      <c r="T42" s="20"/>
      <c r="U42" s="20"/>
      <c r="V42" s="20"/>
      <c r="W42" s="20"/>
      <c r="X42" s="20"/>
      <c r="Y42" s="20"/>
      <c r="Z42" s="20"/>
    </row>
    <row r="43" ht="15.75" customHeight="1">
      <c r="A43" s="20"/>
      <c r="B43" s="31"/>
      <c r="C43" s="31"/>
      <c r="D43" s="31"/>
      <c r="E43" s="31"/>
      <c r="F43" s="31"/>
      <c r="G43" s="31"/>
      <c r="H43" s="31"/>
      <c r="I43" s="31"/>
      <c r="J43" s="31"/>
      <c r="K43" s="31"/>
      <c r="L43" s="31"/>
      <c r="M43" s="20"/>
      <c r="N43" s="20"/>
      <c r="O43" s="20"/>
      <c r="P43" s="20"/>
      <c r="Q43" s="20"/>
      <c r="R43" s="20"/>
      <c r="S43" s="20"/>
      <c r="T43" s="20"/>
      <c r="U43" s="20"/>
      <c r="V43" s="20"/>
      <c r="W43" s="20"/>
      <c r="X43" s="20"/>
      <c r="Y43" s="20"/>
      <c r="Z43" s="20"/>
    </row>
    <row r="44" ht="15.75" customHeight="1">
      <c r="A44" s="20"/>
      <c r="B44" s="31"/>
      <c r="C44" s="31"/>
      <c r="D44" s="31"/>
      <c r="E44" s="31"/>
      <c r="F44" s="31"/>
      <c r="G44" s="31"/>
      <c r="H44" s="31"/>
      <c r="I44" s="31"/>
      <c r="J44" s="31"/>
      <c r="K44" s="31"/>
      <c r="L44" s="31"/>
      <c r="M44" s="20"/>
      <c r="N44" s="20"/>
      <c r="O44" s="20"/>
      <c r="P44" s="20"/>
      <c r="Q44" s="20"/>
      <c r="R44" s="20"/>
      <c r="S44" s="20"/>
      <c r="T44" s="20"/>
      <c r="U44" s="20"/>
      <c r="V44" s="20"/>
      <c r="W44" s="20"/>
      <c r="X44" s="20"/>
      <c r="Y44" s="20"/>
      <c r="Z44" s="20"/>
    </row>
    <row r="45" ht="15.75" customHeight="1">
      <c r="A45" s="20"/>
      <c r="B45" s="31"/>
      <c r="C45" s="31"/>
      <c r="D45" s="31"/>
      <c r="E45" s="31"/>
      <c r="F45" s="31"/>
      <c r="G45" s="31"/>
      <c r="H45" s="31"/>
      <c r="I45" s="31"/>
      <c r="J45" s="31"/>
      <c r="K45" s="31"/>
      <c r="L45" s="31"/>
      <c r="M45" s="20"/>
      <c r="N45" s="20"/>
      <c r="O45" s="20"/>
      <c r="P45" s="20"/>
      <c r="Q45" s="20"/>
      <c r="R45" s="20"/>
      <c r="S45" s="20"/>
      <c r="T45" s="20"/>
      <c r="U45" s="20"/>
      <c r="V45" s="20"/>
      <c r="W45" s="20"/>
      <c r="X45" s="20"/>
      <c r="Y45" s="20"/>
      <c r="Z45" s="20"/>
    </row>
    <row r="46" ht="15.75" customHeight="1">
      <c r="A46" s="20"/>
      <c r="B46" s="31"/>
      <c r="C46" s="31"/>
      <c r="D46" s="31"/>
      <c r="E46" s="31"/>
      <c r="F46" s="31"/>
      <c r="G46" s="31"/>
      <c r="H46" s="31"/>
      <c r="I46" s="31"/>
      <c r="J46" s="31"/>
      <c r="K46" s="31"/>
      <c r="L46" s="31"/>
      <c r="M46" s="20"/>
      <c r="N46" s="20"/>
      <c r="O46" s="20"/>
      <c r="P46" s="20"/>
      <c r="Q46" s="20"/>
      <c r="R46" s="20"/>
      <c r="S46" s="20"/>
      <c r="T46" s="20"/>
      <c r="U46" s="20"/>
      <c r="V46" s="20"/>
      <c r="W46" s="20"/>
      <c r="X46" s="20"/>
      <c r="Y46" s="20"/>
      <c r="Z46" s="20"/>
    </row>
    <row r="47" ht="15.75" customHeight="1">
      <c r="A47" s="20"/>
      <c r="B47" s="31"/>
      <c r="C47" s="31"/>
      <c r="D47" s="31"/>
      <c r="E47" s="31"/>
      <c r="F47" s="31"/>
      <c r="G47" s="31"/>
      <c r="H47" s="31"/>
      <c r="I47" s="31"/>
      <c r="J47" s="31"/>
      <c r="K47" s="31"/>
      <c r="L47" s="31"/>
      <c r="M47" s="20"/>
      <c r="N47" s="20"/>
      <c r="O47" s="20"/>
      <c r="P47" s="20"/>
      <c r="Q47" s="20"/>
      <c r="R47" s="20"/>
      <c r="S47" s="20"/>
      <c r="T47" s="20"/>
      <c r="U47" s="20"/>
      <c r="V47" s="20"/>
      <c r="W47" s="20"/>
      <c r="X47" s="20"/>
      <c r="Y47" s="20"/>
      <c r="Z47" s="20"/>
    </row>
    <row r="48" ht="15.75" customHeight="1">
      <c r="A48" s="20"/>
      <c r="B48" s="31"/>
      <c r="C48" s="31"/>
      <c r="D48" s="31"/>
      <c r="E48" s="31"/>
      <c r="F48" s="31"/>
      <c r="G48" s="31"/>
      <c r="H48" s="31"/>
      <c r="I48" s="31"/>
      <c r="J48" s="31"/>
      <c r="K48" s="31"/>
      <c r="L48" s="31"/>
      <c r="M48" s="20"/>
      <c r="N48" s="20"/>
      <c r="O48" s="20"/>
      <c r="P48" s="20"/>
      <c r="Q48" s="20"/>
      <c r="R48" s="20"/>
      <c r="S48" s="20"/>
      <c r="T48" s="20"/>
      <c r="U48" s="20"/>
      <c r="V48" s="20"/>
      <c r="W48" s="20"/>
      <c r="X48" s="20"/>
      <c r="Y48" s="20"/>
      <c r="Z48" s="20"/>
    </row>
    <row r="49" ht="15.75" customHeight="1">
      <c r="A49" s="20"/>
      <c r="B49" s="31"/>
      <c r="C49" s="31"/>
      <c r="D49" s="31"/>
      <c r="E49" s="31"/>
      <c r="F49" s="31"/>
      <c r="G49" s="31"/>
      <c r="H49" s="31"/>
      <c r="I49" s="31"/>
      <c r="J49" s="31"/>
      <c r="K49" s="31"/>
      <c r="L49" s="31"/>
      <c r="M49" s="20"/>
      <c r="N49" s="20"/>
      <c r="O49" s="20"/>
      <c r="P49" s="20"/>
      <c r="Q49" s="20"/>
      <c r="R49" s="20"/>
      <c r="S49" s="20"/>
      <c r="T49" s="20"/>
      <c r="U49" s="20"/>
      <c r="V49" s="20"/>
      <c r="W49" s="20"/>
      <c r="X49" s="20"/>
      <c r="Y49" s="20"/>
      <c r="Z49" s="20"/>
    </row>
    <row r="50" ht="15.75" customHeight="1">
      <c r="A50" s="20"/>
      <c r="B50" s="31"/>
      <c r="C50" s="31"/>
      <c r="D50" s="31"/>
      <c r="E50" s="31"/>
      <c r="F50" s="31"/>
      <c r="G50" s="31"/>
      <c r="H50" s="31"/>
      <c r="I50" s="31"/>
      <c r="J50" s="31"/>
      <c r="K50" s="31"/>
      <c r="L50" s="31"/>
      <c r="M50" s="20"/>
      <c r="N50" s="20"/>
      <c r="O50" s="20"/>
      <c r="P50" s="20"/>
      <c r="Q50" s="20"/>
      <c r="R50" s="20"/>
      <c r="S50" s="20"/>
      <c r="T50" s="20"/>
      <c r="U50" s="20"/>
      <c r="V50" s="20"/>
      <c r="W50" s="20"/>
      <c r="X50" s="20"/>
      <c r="Y50" s="20"/>
      <c r="Z50" s="20"/>
    </row>
    <row r="51" ht="15.75" customHeight="1">
      <c r="A51" s="20"/>
      <c r="B51" s="31"/>
      <c r="C51" s="31"/>
      <c r="D51" s="31"/>
      <c r="E51" s="31"/>
      <c r="F51" s="31"/>
      <c r="G51" s="31"/>
      <c r="H51" s="31"/>
      <c r="I51" s="31"/>
      <c r="J51" s="31"/>
      <c r="K51" s="31"/>
      <c r="L51" s="31"/>
      <c r="M51" s="20"/>
      <c r="N51" s="20"/>
      <c r="O51" s="20"/>
      <c r="P51" s="20"/>
      <c r="Q51" s="20"/>
      <c r="R51" s="20"/>
      <c r="S51" s="20"/>
      <c r="T51" s="20"/>
      <c r="U51" s="20"/>
      <c r="V51" s="20"/>
      <c r="W51" s="20"/>
      <c r="X51" s="20"/>
      <c r="Y51" s="20"/>
      <c r="Z51" s="20"/>
    </row>
    <row r="52" ht="15.75" customHeight="1">
      <c r="A52" s="20"/>
      <c r="B52" s="31"/>
      <c r="C52" s="31"/>
      <c r="D52" s="31"/>
      <c r="E52" s="31"/>
      <c r="F52" s="31"/>
      <c r="G52" s="31"/>
      <c r="H52" s="31"/>
      <c r="I52" s="31"/>
      <c r="J52" s="31"/>
      <c r="K52" s="31"/>
      <c r="L52" s="31"/>
      <c r="M52" s="20"/>
      <c r="N52" s="20"/>
      <c r="O52" s="20"/>
      <c r="P52" s="20"/>
      <c r="Q52" s="20"/>
      <c r="R52" s="20"/>
      <c r="S52" s="20"/>
      <c r="T52" s="20"/>
      <c r="U52" s="20"/>
      <c r="V52" s="20"/>
      <c r="W52" s="20"/>
      <c r="X52" s="20"/>
      <c r="Y52" s="20"/>
      <c r="Z52" s="20"/>
    </row>
    <row r="53" ht="15.75" customHeight="1">
      <c r="A53" s="20"/>
      <c r="B53" s="31"/>
      <c r="C53" s="31"/>
      <c r="D53" s="31"/>
      <c r="E53" s="31"/>
      <c r="F53" s="31"/>
      <c r="G53" s="31"/>
      <c r="H53" s="31"/>
      <c r="I53" s="31"/>
      <c r="J53" s="31"/>
      <c r="K53" s="31"/>
      <c r="L53" s="31"/>
      <c r="M53" s="20"/>
      <c r="N53" s="20"/>
      <c r="O53" s="20"/>
      <c r="P53" s="20"/>
      <c r="Q53" s="20"/>
      <c r="R53" s="20"/>
      <c r="S53" s="20"/>
      <c r="T53" s="20"/>
      <c r="U53" s="20"/>
      <c r="V53" s="20"/>
      <c r="W53" s="20"/>
      <c r="X53" s="20"/>
      <c r="Y53" s="20"/>
      <c r="Z53" s="20"/>
    </row>
    <row r="54" ht="15.75" customHeight="1">
      <c r="A54" s="20"/>
      <c r="B54" s="31"/>
      <c r="C54" s="31"/>
      <c r="D54" s="31"/>
      <c r="E54" s="31"/>
      <c r="F54" s="31"/>
      <c r="G54" s="31"/>
      <c r="H54" s="31"/>
      <c r="I54" s="31"/>
      <c r="J54" s="31"/>
      <c r="K54" s="31"/>
      <c r="L54" s="31"/>
      <c r="M54" s="20"/>
      <c r="N54" s="20"/>
      <c r="O54" s="20"/>
      <c r="P54" s="20"/>
      <c r="Q54" s="20"/>
      <c r="R54" s="20"/>
      <c r="S54" s="20"/>
      <c r="T54" s="20"/>
      <c r="U54" s="20"/>
      <c r="V54" s="20"/>
      <c r="W54" s="20"/>
      <c r="X54" s="20"/>
      <c r="Y54" s="20"/>
      <c r="Z54" s="20"/>
    </row>
    <row r="55" ht="15.75" customHeight="1">
      <c r="A55" s="20"/>
      <c r="B55" s="31"/>
      <c r="C55" s="31"/>
      <c r="D55" s="31"/>
      <c r="E55" s="31"/>
      <c r="F55" s="31"/>
      <c r="G55" s="31"/>
      <c r="H55" s="31"/>
      <c r="I55" s="31"/>
      <c r="J55" s="31"/>
      <c r="K55" s="31"/>
      <c r="L55" s="31"/>
      <c r="M55" s="20"/>
      <c r="N55" s="20"/>
      <c r="O55" s="20"/>
      <c r="P55" s="20"/>
      <c r="Q55" s="20"/>
      <c r="R55" s="20"/>
      <c r="S55" s="20"/>
      <c r="T55" s="20"/>
      <c r="U55" s="20"/>
      <c r="V55" s="20"/>
      <c r="W55" s="20"/>
      <c r="X55" s="20"/>
      <c r="Y55" s="20"/>
      <c r="Z55" s="20"/>
    </row>
    <row r="56" ht="15.75" customHeight="1">
      <c r="A56" s="20"/>
      <c r="B56" s="31"/>
      <c r="C56" s="31"/>
      <c r="D56" s="31"/>
      <c r="E56" s="31"/>
      <c r="F56" s="31"/>
      <c r="G56" s="31"/>
      <c r="H56" s="31"/>
      <c r="I56" s="31"/>
      <c r="J56" s="31"/>
      <c r="K56" s="31"/>
      <c r="L56" s="31"/>
      <c r="M56" s="20"/>
      <c r="N56" s="20"/>
      <c r="O56" s="20"/>
      <c r="P56" s="20"/>
      <c r="Q56" s="20"/>
      <c r="R56" s="20"/>
      <c r="S56" s="20"/>
      <c r="T56" s="20"/>
      <c r="U56" s="20"/>
      <c r="V56" s="20"/>
      <c r="W56" s="20"/>
      <c r="X56" s="20"/>
      <c r="Y56" s="20"/>
      <c r="Z56" s="20"/>
    </row>
    <row r="57" ht="15.75" customHeight="1">
      <c r="A57" s="20"/>
      <c r="B57" s="31"/>
      <c r="C57" s="31"/>
      <c r="D57" s="31"/>
      <c r="E57" s="31"/>
      <c r="F57" s="31"/>
      <c r="G57" s="31"/>
      <c r="H57" s="31"/>
      <c r="I57" s="31"/>
      <c r="J57" s="31"/>
      <c r="K57" s="31"/>
      <c r="L57" s="31"/>
      <c r="M57" s="20"/>
      <c r="N57" s="20"/>
      <c r="O57" s="20"/>
      <c r="P57" s="20"/>
      <c r="Q57" s="20"/>
      <c r="R57" s="20"/>
      <c r="S57" s="20"/>
      <c r="T57" s="20"/>
      <c r="U57" s="20"/>
      <c r="V57" s="20"/>
      <c r="W57" s="20"/>
      <c r="X57" s="20"/>
      <c r="Y57" s="20"/>
      <c r="Z57" s="20"/>
    </row>
    <row r="58" ht="15.75" customHeight="1">
      <c r="A58" s="20"/>
      <c r="B58" s="31"/>
      <c r="C58" s="31"/>
      <c r="D58" s="31"/>
      <c r="E58" s="31"/>
      <c r="F58" s="31"/>
      <c r="G58" s="31"/>
      <c r="H58" s="31"/>
      <c r="I58" s="31"/>
      <c r="J58" s="31"/>
      <c r="K58" s="31"/>
      <c r="L58" s="31"/>
      <c r="M58" s="20"/>
      <c r="N58" s="20"/>
      <c r="O58" s="20"/>
      <c r="P58" s="20"/>
      <c r="Q58" s="20"/>
      <c r="R58" s="20"/>
      <c r="S58" s="20"/>
      <c r="T58" s="20"/>
      <c r="U58" s="20"/>
      <c r="V58" s="20"/>
      <c r="W58" s="20"/>
      <c r="X58" s="20"/>
      <c r="Y58" s="20"/>
      <c r="Z58" s="20"/>
    </row>
    <row r="59" ht="15.75" customHeight="1">
      <c r="A59" s="20"/>
      <c r="B59" s="31"/>
      <c r="C59" s="31"/>
      <c r="D59" s="31"/>
      <c r="E59" s="31"/>
      <c r="F59" s="31"/>
      <c r="G59" s="31"/>
      <c r="H59" s="31"/>
      <c r="I59" s="31"/>
      <c r="J59" s="31"/>
      <c r="K59" s="31"/>
      <c r="L59" s="31"/>
      <c r="M59" s="20"/>
      <c r="N59" s="20"/>
      <c r="O59" s="20"/>
      <c r="P59" s="20"/>
      <c r="Q59" s="20"/>
      <c r="R59" s="20"/>
      <c r="S59" s="20"/>
      <c r="T59" s="20"/>
      <c r="U59" s="20"/>
      <c r="V59" s="20"/>
      <c r="W59" s="20"/>
      <c r="X59" s="20"/>
      <c r="Y59" s="20"/>
      <c r="Z59" s="20"/>
    </row>
    <row r="60" ht="15.75" customHeight="1">
      <c r="A60" s="20"/>
      <c r="B60" s="31"/>
      <c r="C60" s="31"/>
      <c r="D60" s="31"/>
      <c r="E60" s="31"/>
      <c r="F60" s="31"/>
      <c r="G60" s="31"/>
      <c r="H60" s="31"/>
      <c r="I60" s="31"/>
      <c r="J60" s="31"/>
      <c r="K60" s="31"/>
      <c r="L60" s="31"/>
      <c r="M60" s="20"/>
      <c r="N60" s="20"/>
      <c r="O60" s="20"/>
      <c r="P60" s="20"/>
      <c r="Q60" s="20"/>
      <c r="R60" s="20"/>
      <c r="S60" s="20"/>
      <c r="T60" s="20"/>
      <c r="U60" s="20"/>
      <c r="V60" s="20"/>
      <c r="W60" s="20"/>
      <c r="X60" s="20"/>
      <c r="Y60" s="20"/>
      <c r="Z60" s="20"/>
    </row>
    <row r="61" ht="15.75" customHeight="1">
      <c r="A61" s="20"/>
      <c r="B61" s="31"/>
      <c r="C61" s="31"/>
      <c r="D61" s="31"/>
      <c r="E61" s="31"/>
      <c r="F61" s="31"/>
      <c r="G61" s="31"/>
      <c r="H61" s="31"/>
      <c r="I61" s="31"/>
      <c r="J61" s="31"/>
      <c r="K61" s="31"/>
      <c r="L61" s="31"/>
      <c r="M61" s="20"/>
      <c r="N61" s="20"/>
      <c r="O61" s="20"/>
      <c r="P61" s="20"/>
      <c r="Q61" s="20"/>
      <c r="R61" s="20"/>
      <c r="S61" s="20"/>
      <c r="T61" s="20"/>
      <c r="U61" s="20"/>
      <c r="V61" s="20"/>
      <c r="W61" s="20"/>
      <c r="X61" s="20"/>
      <c r="Y61" s="20"/>
      <c r="Z61" s="20"/>
    </row>
    <row r="6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c r="A63" s="20"/>
      <c r="B63" s="22" t="s">
        <v>65</v>
      </c>
      <c r="C63" s="23"/>
      <c r="D63" s="23"/>
      <c r="E63" s="23"/>
      <c r="F63" s="23"/>
      <c r="G63" s="23"/>
      <c r="H63" s="23"/>
      <c r="I63" s="23"/>
      <c r="J63" s="23"/>
      <c r="K63" s="23"/>
      <c r="L63" s="23"/>
      <c r="M63" s="20"/>
      <c r="N63" s="20"/>
      <c r="O63" s="20"/>
      <c r="P63" s="20"/>
      <c r="Q63" s="20"/>
      <c r="R63" s="20"/>
      <c r="S63" s="20"/>
      <c r="T63" s="20"/>
      <c r="U63" s="20"/>
      <c r="V63" s="20"/>
      <c r="W63" s="20"/>
      <c r="X63" s="20"/>
      <c r="Y63" s="20"/>
      <c r="Z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 r="A65" s="20"/>
      <c r="B65" s="24" t="str">
        <f>'Data Sheet'!$A$16</f>
        <v>Report Date</v>
      </c>
      <c r="C65" s="24">
        <f>'Data Sheet'!B$16</f>
        <v>41729</v>
      </c>
      <c r="D65" s="24">
        <f>'Data Sheet'!C$16</f>
        <v>42094</v>
      </c>
      <c r="E65" s="24">
        <f>'Data Sheet'!D$16</f>
        <v>42460</v>
      </c>
      <c r="F65" s="24">
        <f>'Data Sheet'!E$16</f>
        <v>42825</v>
      </c>
      <c r="G65" s="24">
        <f>'Data Sheet'!F$16</f>
        <v>43190</v>
      </c>
      <c r="H65" s="24">
        <f>'Data Sheet'!G$16</f>
        <v>43555</v>
      </c>
      <c r="I65" s="24">
        <f>'Data Sheet'!H$16</f>
        <v>43921</v>
      </c>
      <c r="J65" s="24">
        <f>'Data Sheet'!I$16</f>
        <v>44286</v>
      </c>
      <c r="K65" s="24">
        <f>'Data Sheet'!J$16</f>
        <v>44651</v>
      </c>
      <c r="L65" s="24">
        <f>'Data Sheet'!K$16</f>
        <v>45016</v>
      </c>
      <c r="M65" s="20"/>
      <c r="N65" s="20"/>
      <c r="O65" s="20"/>
      <c r="P65" s="20"/>
      <c r="Q65" s="20"/>
      <c r="R65" s="20"/>
      <c r="S65" s="20"/>
      <c r="T65" s="20"/>
      <c r="U65" s="20"/>
      <c r="V65" s="20"/>
      <c r="W65" s="20"/>
      <c r="X65" s="20"/>
      <c r="Y65" s="20"/>
      <c r="Z65" s="20"/>
    </row>
    <row r="66">
      <c r="A66" s="20"/>
      <c r="B66" s="25" t="s">
        <v>29</v>
      </c>
      <c r="C66" s="26">
        <f>'Data Sheet'!B35</f>
        <v>1558.7</v>
      </c>
      <c r="D66" s="26">
        <f>'Data Sheet'!C35</f>
        <v>1705.9</v>
      </c>
      <c r="E66" s="26">
        <f>'Data Sheet'!D35</f>
        <v>2156.5</v>
      </c>
      <c r="F66" s="26">
        <f>'Data Sheet'!E35</f>
        <v>1651.63</v>
      </c>
      <c r="G66" s="26">
        <f>'Data Sheet'!F35</f>
        <v>1651.63</v>
      </c>
      <c r="H66" s="26">
        <f>'Data Sheet'!G35</f>
        <v>3138.5</v>
      </c>
      <c r="I66" s="26">
        <f>'Data Sheet'!H35</f>
        <v>2451</v>
      </c>
      <c r="J66" s="26">
        <f>'Data Sheet'!I35</f>
        <v>1481.3</v>
      </c>
      <c r="K66" s="26">
        <f>'Data Sheet'!J35</f>
        <v>2023.3</v>
      </c>
      <c r="L66" s="26">
        <f>'Data Sheet'!K35</f>
        <v>3011.7</v>
      </c>
      <c r="M66" s="20"/>
      <c r="N66" s="20"/>
      <c r="O66" s="20"/>
      <c r="P66" s="20"/>
      <c r="Q66" s="20"/>
      <c r="R66" s="20"/>
      <c r="S66" s="20"/>
      <c r="T66" s="20"/>
      <c r="U66" s="20"/>
      <c r="V66" s="20"/>
      <c r="W66" s="20"/>
      <c r="X66" s="20"/>
      <c r="Y66" s="20"/>
      <c r="Z66" s="20"/>
    </row>
    <row r="67">
      <c r="A67" s="20"/>
      <c r="B67" s="25" t="s">
        <v>66</v>
      </c>
      <c r="C67" s="27"/>
      <c r="D67" s="27">
        <f t="shared" ref="D67:L67" si="2">(D66-C66)/C66</f>
        <v>0.09443767242</v>
      </c>
      <c r="E67" s="27">
        <f t="shared" si="2"/>
        <v>0.2641420951</v>
      </c>
      <c r="F67" s="27">
        <f t="shared" si="2"/>
        <v>-0.2341154649</v>
      </c>
      <c r="G67" s="27">
        <f t="shared" si="2"/>
        <v>0</v>
      </c>
      <c r="H67" s="27">
        <f t="shared" si="2"/>
        <v>0.9002440014</v>
      </c>
      <c r="I67" s="27">
        <f t="shared" si="2"/>
        <v>-0.2190536881</v>
      </c>
      <c r="J67" s="27">
        <f t="shared" si="2"/>
        <v>-0.3956344349</v>
      </c>
      <c r="K67" s="27">
        <f t="shared" si="2"/>
        <v>0.3658948221</v>
      </c>
      <c r="L67" s="27">
        <f t="shared" si="2"/>
        <v>0.4885088716</v>
      </c>
      <c r="M67" s="20"/>
      <c r="N67" s="20"/>
      <c r="O67" s="20"/>
      <c r="P67" s="20"/>
      <c r="Q67" s="20"/>
      <c r="R67" s="20"/>
      <c r="S67" s="20"/>
      <c r="T67" s="20"/>
      <c r="U67" s="20"/>
      <c r="V67" s="20"/>
      <c r="W67" s="20"/>
      <c r="X67" s="20"/>
      <c r="Y67" s="20"/>
      <c r="Z67" s="20"/>
    </row>
    <row r="68">
      <c r="A68" s="20"/>
      <c r="B68" s="28" t="s">
        <v>61</v>
      </c>
      <c r="C68" s="29">
        <f>MEDIAN(D67:L67)</f>
        <v>0.09443767242</v>
      </c>
      <c r="D68" s="20"/>
      <c r="E68" s="20"/>
      <c r="F68" s="20"/>
      <c r="G68" s="20"/>
      <c r="H68" s="20"/>
      <c r="I68" s="20"/>
      <c r="J68" s="20"/>
      <c r="K68" s="20"/>
      <c r="L68" s="20"/>
      <c r="M68" s="20"/>
      <c r="N68" s="20"/>
      <c r="O68" s="20"/>
      <c r="P68" s="20"/>
      <c r="Q68" s="20"/>
      <c r="R68" s="20"/>
      <c r="S68" s="20"/>
      <c r="T68" s="20"/>
      <c r="U68" s="20"/>
      <c r="V68" s="20"/>
      <c r="W68" s="20"/>
      <c r="X68" s="20"/>
      <c r="Y68" s="20"/>
      <c r="Z68" s="20"/>
    </row>
    <row r="69">
      <c r="A69" s="20"/>
      <c r="B69" s="28" t="s">
        <v>62</v>
      </c>
      <c r="C69" s="29">
        <f>AVERAGE(D67:L67)</f>
        <v>0.1404915416</v>
      </c>
      <c r="D69" s="20"/>
      <c r="E69" s="20"/>
      <c r="F69" s="20"/>
      <c r="G69" s="20"/>
      <c r="H69" s="20"/>
      <c r="I69" s="20"/>
      <c r="J69" s="20"/>
      <c r="K69" s="20"/>
      <c r="L69" s="20"/>
      <c r="M69" s="20"/>
      <c r="N69" s="20"/>
      <c r="O69" s="20"/>
      <c r="P69" s="20"/>
      <c r="Q69" s="20"/>
      <c r="R69" s="20"/>
      <c r="S69" s="20"/>
      <c r="T69" s="20"/>
      <c r="U69" s="20"/>
      <c r="V69" s="20"/>
      <c r="W69" s="20"/>
      <c r="X69" s="20"/>
      <c r="Y69" s="20"/>
      <c r="Z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 r="A92" s="20"/>
      <c r="B92" s="22" t="s">
        <v>67</v>
      </c>
      <c r="C92" s="23"/>
      <c r="D92" s="23"/>
      <c r="E92" s="23"/>
      <c r="F92" s="23"/>
      <c r="G92" s="23"/>
      <c r="H92" s="23"/>
      <c r="I92" s="23"/>
      <c r="J92" s="23"/>
      <c r="K92" s="23"/>
      <c r="L92" s="23"/>
      <c r="M92" s="20"/>
      <c r="N92" s="20"/>
      <c r="O92" s="20"/>
      <c r="P92" s="20"/>
      <c r="Q92" s="20"/>
      <c r="R92" s="20"/>
      <c r="S92" s="20"/>
      <c r="T92" s="20"/>
      <c r="U92" s="20"/>
      <c r="V92" s="20"/>
      <c r="W92" s="20"/>
      <c r="X92" s="20"/>
      <c r="Y92" s="20"/>
      <c r="Z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 r="A94" s="20"/>
      <c r="B94" s="24" t="str">
        <f>'Data Sheet'!$A$16</f>
        <v>Report Date</v>
      </c>
      <c r="C94" s="24">
        <f>'Data Sheet'!B$16</f>
        <v>41729</v>
      </c>
      <c r="D94" s="24">
        <f>'Data Sheet'!C$16</f>
        <v>42094</v>
      </c>
      <c r="E94" s="24">
        <f>'Data Sheet'!D$16</f>
        <v>42460</v>
      </c>
      <c r="F94" s="24">
        <f>'Data Sheet'!E$16</f>
        <v>42825</v>
      </c>
      <c r="G94" s="24">
        <f>'Data Sheet'!F$16</f>
        <v>43190</v>
      </c>
      <c r="H94" s="24">
        <f>'Data Sheet'!G$16</f>
        <v>43555</v>
      </c>
      <c r="I94" s="24">
        <f>'Data Sheet'!H$16</f>
        <v>43921</v>
      </c>
      <c r="J94" s="24">
        <f>'Data Sheet'!I$16</f>
        <v>44286</v>
      </c>
      <c r="K94" s="24">
        <f>'Data Sheet'!J$16</f>
        <v>44651</v>
      </c>
      <c r="L94" s="24">
        <f>'Data Sheet'!K$16</f>
        <v>45016</v>
      </c>
      <c r="M94" s="20"/>
      <c r="N94" s="20"/>
      <c r="O94" s="20"/>
      <c r="P94" s="20"/>
      <c r="Q94" s="20"/>
      <c r="R94" s="20"/>
      <c r="S94" s="20"/>
      <c r="T94" s="20"/>
      <c r="U94" s="20"/>
      <c r="V94" s="20"/>
      <c r="W94" s="20"/>
      <c r="X94" s="20"/>
      <c r="Y94" s="20"/>
      <c r="Z94" s="20"/>
    </row>
    <row r="95">
      <c r="A95" s="20"/>
      <c r="B95" s="25" t="s">
        <v>68</v>
      </c>
      <c r="C95" s="36">
        <f>'Data Sheet'!B27</f>
        <v>294.3</v>
      </c>
      <c r="D95" s="36">
        <f>'Data Sheet'!C27</f>
        <v>317.8</v>
      </c>
      <c r="E95" s="36">
        <f>'Data Sheet'!D27</f>
        <v>345</v>
      </c>
      <c r="F95" s="36">
        <f>'Data Sheet'!E27</f>
        <v>374.9</v>
      </c>
      <c r="G95" s="36">
        <f>'Data Sheet'!F27</f>
        <v>410.8</v>
      </c>
      <c r="H95" s="36">
        <f>'Data Sheet'!G27</f>
        <v>423.2</v>
      </c>
      <c r="I95" s="36">
        <f>'Data Sheet'!H27</f>
        <v>592.8</v>
      </c>
      <c r="J95" s="36">
        <f>'Data Sheet'!I27</f>
        <v>511.5</v>
      </c>
      <c r="K95" s="36">
        <f>'Data Sheet'!J27</f>
        <v>542.6</v>
      </c>
      <c r="L95" s="36">
        <f>'Data Sheet'!K27</f>
        <v>780.9</v>
      </c>
      <c r="M95" s="20"/>
      <c r="N95" s="20"/>
      <c r="O95" s="20"/>
      <c r="P95" s="20"/>
      <c r="Q95" s="20"/>
      <c r="R95" s="20"/>
      <c r="S95" s="20"/>
      <c r="T95" s="20"/>
      <c r="U95" s="20"/>
      <c r="V95" s="20"/>
      <c r="W95" s="20"/>
      <c r="X95" s="20"/>
      <c r="Y95" s="20"/>
      <c r="Z95" s="20"/>
    </row>
    <row r="96">
      <c r="B96" s="25" t="s">
        <v>69</v>
      </c>
      <c r="C96" s="27"/>
      <c r="D96" s="27">
        <f t="shared" ref="D96:L96" si="3">(D95-C95)/C95</f>
        <v>0.07985049269</v>
      </c>
      <c r="E96" s="27">
        <f t="shared" si="3"/>
        <v>0.08558842039</v>
      </c>
      <c r="F96" s="27">
        <f t="shared" si="3"/>
        <v>0.08666666667</v>
      </c>
      <c r="G96" s="27">
        <f t="shared" si="3"/>
        <v>0.09575886903</v>
      </c>
      <c r="H96" s="27">
        <f t="shared" si="3"/>
        <v>0.03018500487</v>
      </c>
      <c r="I96" s="27">
        <f t="shared" si="3"/>
        <v>0.4007561437</v>
      </c>
      <c r="J96" s="27">
        <f t="shared" si="3"/>
        <v>-0.137145749</v>
      </c>
      <c r="K96" s="27">
        <f t="shared" si="3"/>
        <v>0.06080156403</v>
      </c>
      <c r="L96" s="27">
        <f t="shared" si="3"/>
        <v>0.4391817177</v>
      </c>
      <c r="M96" s="20"/>
      <c r="N96" s="20"/>
      <c r="O96" s="20"/>
      <c r="P96" s="20"/>
      <c r="Q96" s="20"/>
      <c r="R96" s="20"/>
      <c r="S96" s="20"/>
      <c r="T96" s="20"/>
      <c r="U96" s="20"/>
      <c r="V96" s="20"/>
      <c r="W96" s="20"/>
      <c r="X96" s="20"/>
      <c r="Y96" s="20"/>
      <c r="Z96" s="20"/>
    </row>
    <row r="97">
      <c r="A97" s="20"/>
      <c r="B97" s="28" t="s">
        <v>61</v>
      </c>
      <c r="C97" s="29">
        <f>MEDIAN(D96:L96)</f>
        <v>0.08558842039</v>
      </c>
      <c r="D97" s="20"/>
      <c r="E97" s="20"/>
      <c r="F97" s="20"/>
      <c r="G97" s="20"/>
      <c r="H97" s="20"/>
      <c r="I97" s="20"/>
      <c r="J97" s="20"/>
      <c r="K97" s="20"/>
      <c r="L97" s="20"/>
      <c r="M97" s="20"/>
      <c r="N97" s="20"/>
      <c r="O97" s="20"/>
      <c r="P97" s="20"/>
      <c r="Q97" s="20"/>
      <c r="R97" s="20"/>
      <c r="S97" s="20"/>
      <c r="T97" s="20"/>
      <c r="U97" s="20"/>
      <c r="V97" s="20"/>
      <c r="W97" s="20"/>
      <c r="X97" s="20"/>
      <c r="Y97" s="20"/>
      <c r="Z97" s="20"/>
    </row>
    <row r="98">
      <c r="A98" s="20"/>
      <c r="B98" s="28" t="s">
        <v>62</v>
      </c>
      <c r="C98" s="29">
        <f>AVERAGE(D96:L96)</f>
        <v>0.1268492367</v>
      </c>
      <c r="D98" s="20"/>
      <c r="E98" s="20"/>
      <c r="F98" s="20"/>
      <c r="G98" s="20"/>
      <c r="H98" s="20"/>
      <c r="I98" s="20"/>
      <c r="J98" s="20"/>
      <c r="K98" s="20"/>
      <c r="L98" s="20"/>
      <c r="M98" s="20"/>
      <c r="N98" s="20"/>
      <c r="O98" s="20"/>
      <c r="P98" s="20"/>
      <c r="Q98" s="20"/>
      <c r="R98" s="20"/>
      <c r="S98" s="20"/>
      <c r="T98" s="20"/>
      <c r="U98" s="20"/>
      <c r="V98" s="20"/>
      <c r="W98" s="20"/>
      <c r="X98" s="20"/>
      <c r="Y98" s="20"/>
      <c r="Z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20"/>
      <c r="B121" s="22" t="s">
        <v>70</v>
      </c>
      <c r="C121" s="23"/>
      <c r="D121" s="23"/>
      <c r="E121" s="23"/>
      <c r="F121" s="23"/>
      <c r="G121" s="23"/>
      <c r="H121" s="23"/>
      <c r="I121" s="23"/>
      <c r="J121" s="23"/>
      <c r="K121" s="23"/>
      <c r="L121" s="23"/>
      <c r="M121" s="20"/>
      <c r="N121" s="20"/>
      <c r="O121" s="20"/>
      <c r="P121" s="20"/>
      <c r="Q121" s="20"/>
      <c r="R121" s="20"/>
      <c r="S121" s="20"/>
      <c r="T121" s="20"/>
      <c r="U121" s="20"/>
      <c r="V121" s="20"/>
      <c r="W121" s="20"/>
      <c r="X121" s="20"/>
      <c r="Y121" s="20"/>
      <c r="Z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20"/>
      <c r="B123" s="24" t="str">
        <f>'Data Sheet'!$A$16</f>
        <v>Report Date</v>
      </c>
      <c r="C123" s="24">
        <f>'Data Sheet'!B$16</f>
        <v>41729</v>
      </c>
      <c r="D123" s="24">
        <f>'Data Sheet'!C$16</f>
        <v>42094</v>
      </c>
      <c r="E123" s="24">
        <f>'Data Sheet'!D$16</f>
        <v>42460</v>
      </c>
      <c r="F123" s="24">
        <f>'Data Sheet'!E$16</f>
        <v>42825</v>
      </c>
      <c r="G123" s="24">
        <f>'Data Sheet'!F$16</f>
        <v>43190</v>
      </c>
      <c r="H123" s="24">
        <f>'Data Sheet'!G$16</f>
        <v>43555</v>
      </c>
      <c r="I123" s="24">
        <f>'Data Sheet'!H$16</f>
        <v>43921</v>
      </c>
      <c r="J123" s="24">
        <f>'Data Sheet'!I$16</f>
        <v>44286</v>
      </c>
      <c r="K123" s="24">
        <f>'Data Sheet'!J$16</f>
        <v>44651</v>
      </c>
      <c r="L123" s="24">
        <f>'Data Sheet'!K$16</f>
        <v>45016</v>
      </c>
      <c r="M123" s="20"/>
      <c r="N123" s="20"/>
      <c r="O123" s="20"/>
      <c r="P123" s="20"/>
      <c r="Q123" s="20"/>
      <c r="R123" s="20"/>
      <c r="S123" s="20"/>
      <c r="T123" s="20"/>
      <c r="U123" s="20"/>
      <c r="V123" s="20"/>
      <c r="W123" s="20"/>
      <c r="X123" s="20"/>
      <c r="Y123" s="20"/>
      <c r="Z123" s="20"/>
    </row>
    <row r="124">
      <c r="A124" s="20"/>
      <c r="B124" s="25" t="s">
        <v>70</v>
      </c>
      <c r="C124" s="27">
        <f>'Data Sheet'!B32</f>
        <v>0.3128680616</v>
      </c>
      <c r="D124" s="27">
        <f>'Data Sheet'!C32</f>
        <v>0.289252105</v>
      </c>
      <c r="E124" s="27">
        <f>'Data Sheet'!D32</f>
        <v>0.2264381351</v>
      </c>
      <c r="F124" s="27">
        <f>'Data Sheet'!E32</f>
        <v>0.2952930872</v>
      </c>
      <c r="G124" s="27">
        <f>'Data Sheet'!F32</f>
        <v>0.3082856356</v>
      </c>
      <c r="H124" s="27">
        <f>'Data Sheet'!G32</f>
        <v>0.344405212</v>
      </c>
      <c r="I124" s="27">
        <f>'Data Sheet'!H32</f>
        <v>0.3470695047</v>
      </c>
      <c r="J124" s="27">
        <f>'Data Sheet'!I32</f>
        <v>-0.04626666667</v>
      </c>
      <c r="K124" s="27">
        <f>'Data Sheet'!J32</f>
        <v>0.3393536122</v>
      </c>
      <c r="L124" s="27">
        <f>'Data Sheet'!K32</f>
        <v>0.3057218896</v>
      </c>
      <c r="M124" s="20"/>
      <c r="N124" s="20"/>
      <c r="O124" s="20"/>
      <c r="P124" s="20"/>
      <c r="Q124" s="20"/>
      <c r="R124" s="20"/>
      <c r="S124" s="20"/>
      <c r="T124" s="20"/>
      <c r="U124" s="20"/>
      <c r="V124" s="20"/>
      <c r="W124" s="20"/>
      <c r="X124" s="20"/>
      <c r="Y124" s="20"/>
      <c r="Z124" s="20"/>
    </row>
    <row r="125">
      <c r="A125" s="20"/>
      <c r="B125" s="28" t="s">
        <v>61</v>
      </c>
      <c r="C125" s="29">
        <f>MEDIAN(C124:L124)</f>
        <v>0.3070037626</v>
      </c>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0"/>
      <c r="B126" s="28" t="s">
        <v>62</v>
      </c>
      <c r="C126" s="29">
        <f>AVERAGE(C124:L124)</f>
        <v>0.2722420576</v>
      </c>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20"/>
      <c r="M147" s="20"/>
      <c r="N147" s="20"/>
      <c r="O147" s="20"/>
      <c r="P147" s="20"/>
      <c r="Q147" s="20"/>
      <c r="R147" s="20"/>
      <c r="S147" s="20"/>
      <c r="T147" s="20"/>
      <c r="U147" s="20"/>
      <c r="V147" s="20"/>
      <c r="W147" s="20"/>
      <c r="X147" s="20"/>
      <c r="Y147" s="20"/>
      <c r="Z147" s="20"/>
    </row>
    <row r="148">
      <c r="A148" s="20"/>
      <c r="M148" s="20"/>
      <c r="N148" s="20"/>
      <c r="O148" s="20"/>
      <c r="P148" s="20"/>
      <c r="Q148" s="20"/>
      <c r="R148" s="20"/>
      <c r="S148" s="20"/>
      <c r="T148" s="20"/>
      <c r="U148" s="20"/>
      <c r="V148" s="20"/>
      <c r="W148" s="20"/>
      <c r="X148" s="20"/>
      <c r="Y148" s="20"/>
      <c r="Z148" s="20"/>
    </row>
    <row r="149">
      <c r="A149" s="20"/>
      <c r="B149" s="22" t="s">
        <v>71</v>
      </c>
      <c r="C149" s="23"/>
      <c r="D149" s="23"/>
      <c r="E149" s="23"/>
      <c r="F149" s="23"/>
      <c r="G149" s="23"/>
      <c r="H149" s="23"/>
      <c r="I149" s="23"/>
      <c r="J149" s="23"/>
      <c r="K149" s="23"/>
      <c r="L149" s="23"/>
      <c r="M149" s="20"/>
      <c r="N149" s="20"/>
      <c r="O149" s="20"/>
      <c r="P149" s="20"/>
      <c r="Q149" s="20"/>
      <c r="R149" s="20"/>
      <c r="S149" s="20"/>
      <c r="T149" s="20"/>
      <c r="U149" s="20"/>
      <c r="V149" s="20"/>
      <c r="W149" s="20"/>
      <c r="X149" s="20"/>
      <c r="Y149" s="20"/>
      <c r="Z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20"/>
      <c r="B151" s="24" t="str">
        <f>'Data Sheet'!$A$16</f>
        <v>Report Date</v>
      </c>
      <c r="C151" s="24">
        <f>'Data Sheet'!B$16</f>
        <v>41729</v>
      </c>
      <c r="D151" s="24">
        <f>'Data Sheet'!C$16</f>
        <v>42094</v>
      </c>
      <c r="E151" s="24">
        <f>'Data Sheet'!D$16</f>
        <v>42460</v>
      </c>
      <c r="F151" s="24">
        <f>'Data Sheet'!E$16</f>
        <v>42825</v>
      </c>
      <c r="G151" s="24">
        <f>'Data Sheet'!F$16</f>
        <v>43190</v>
      </c>
      <c r="H151" s="24">
        <f>'Data Sheet'!G$16</f>
        <v>43555</v>
      </c>
      <c r="I151" s="24">
        <f>'Data Sheet'!H$16</f>
        <v>43921</v>
      </c>
      <c r="J151" s="24">
        <f>'Data Sheet'!I$16</f>
        <v>44286</v>
      </c>
      <c r="K151" s="24">
        <f>'Data Sheet'!J$16</f>
        <v>44651</v>
      </c>
      <c r="L151" s="24">
        <f>'Data Sheet'!K$16</f>
        <v>45016</v>
      </c>
      <c r="M151" s="20"/>
      <c r="N151" s="20"/>
      <c r="O151" s="20"/>
      <c r="P151" s="20"/>
      <c r="Q151" s="20"/>
      <c r="R151" s="20"/>
      <c r="S151" s="20"/>
      <c r="T151" s="20"/>
      <c r="U151" s="20"/>
      <c r="V151" s="20"/>
      <c r="W151" s="20"/>
      <c r="X151" s="20"/>
      <c r="Y151" s="20"/>
      <c r="Z151" s="20"/>
    </row>
    <row r="152">
      <c r="A152" s="20"/>
      <c r="B152" s="25" t="s">
        <v>72</v>
      </c>
      <c r="C152" s="36">
        <f>'Data Sheet'!B30</f>
        <v>765</v>
      </c>
      <c r="D152" s="36">
        <f>'Data Sheet'!C30</f>
        <v>862.5</v>
      </c>
      <c r="E152" s="36">
        <f>'Data Sheet'!D30</f>
        <v>1292.3</v>
      </c>
      <c r="F152" s="36">
        <f>'Data Sheet'!E30</f>
        <v>1554.3</v>
      </c>
      <c r="G152" s="36">
        <f>'Data Sheet'!F30</f>
        <v>1597</v>
      </c>
      <c r="H152" s="36">
        <f>'Data Sheet'!G30</f>
        <v>1613.1</v>
      </c>
      <c r="I152" s="36">
        <f>'Data Sheet'!H30</f>
        <v>1170.1</v>
      </c>
      <c r="J152" s="36">
        <f>'Data Sheet'!I30</f>
        <v>1039.2</v>
      </c>
      <c r="K152" s="36">
        <f>'Data Sheet'!J30</f>
        <v>873.8</v>
      </c>
      <c r="L152" s="36">
        <f>'Data Sheet'!K30</f>
        <v>1495.6</v>
      </c>
      <c r="M152" s="20"/>
      <c r="N152" s="20"/>
      <c r="O152" s="20"/>
      <c r="P152" s="20"/>
      <c r="Q152" s="20"/>
      <c r="R152" s="20"/>
      <c r="S152" s="20"/>
      <c r="T152" s="20"/>
      <c r="U152" s="20"/>
      <c r="V152" s="20"/>
      <c r="W152" s="20"/>
      <c r="X152" s="20"/>
      <c r="Y152" s="20"/>
      <c r="Z152" s="20"/>
    </row>
    <row r="153">
      <c r="A153" s="20"/>
      <c r="B153" s="25" t="s">
        <v>73</v>
      </c>
      <c r="C153" s="37">
        <f>'Data Sheet'!B70/10000000</f>
        <v>88.191936</v>
      </c>
      <c r="D153" s="37">
        <f>'Data Sheet'!C70/10000000</f>
        <v>88.191936</v>
      </c>
      <c r="E153" s="37">
        <f>'Data Sheet'!D70/10000000</f>
        <v>132.287904</v>
      </c>
      <c r="F153" s="37">
        <f>'Data Sheet'!E70/10000000</f>
        <v>140.3526327</v>
      </c>
      <c r="G153" s="37">
        <f>'Data Sheet'!F70/10000000</f>
        <v>210.5289491</v>
      </c>
      <c r="H153" s="37">
        <f>'Data Sheet'!G70/10000000</f>
        <v>315.7934237</v>
      </c>
      <c r="I153" s="37">
        <f>'Data Sheet'!H70/10000000</f>
        <v>315.7934237</v>
      </c>
      <c r="J153" s="37">
        <f>'Data Sheet'!I70/10000000</f>
        <v>315.7934237</v>
      </c>
      <c r="K153" s="37">
        <f>'Data Sheet'!J70/10000000</f>
        <v>451.7614244</v>
      </c>
      <c r="L153" s="37">
        <f>'Data Sheet'!K70/10000000</f>
        <v>677.6421367</v>
      </c>
      <c r="M153" s="20"/>
      <c r="N153" s="20"/>
      <c r="O153" s="20"/>
      <c r="P153" s="20"/>
      <c r="Q153" s="20"/>
      <c r="R153" s="20"/>
      <c r="S153" s="20"/>
      <c r="T153" s="20"/>
      <c r="U153" s="20"/>
      <c r="V153" s="20"/>
      <c r="W153" s="20"/>
      <c r="X153" s="20"/>
      <c r="Y153" s="20"/>
      <c r="Z153" s="20"/>
    </row>
    <row r="154">
      <c r="A154" s="20"/>
      <c r="B154" s="25" t="s">
        <v>74</v>
      </c>
      <c r="C154" s="36">
        <f t="shared" ref="C154:L154" si="4">C152/C153</f>
        <v>8.674262463</v>
      </c>
      <c r="D154" s="36">
        <f t="shared" si="4"/>
        <v>9.779805718</v>
      </c>
      <c r="E154" s="36">
        <f t="shared" si="4"/>
        <v>9.768844777</v>
      </c>
      <c r="F154" s="36">
        <f t="shared" si="4"/>
        <v>11.07424898</v>
      </c>
      <c r="G154" s="36">
        <f t="shared" si="4"/>
        <v>7.585655117</v>
      </c>
      <c r="H154" s="36">
        <f t="shared" si="4"/>
        <v>5.108086106</v>
      </c>
      <c r="I154" s="36">
        <f t="shared" si="4"/>
        <v>3.70527032</v>
      </c>
      <c r="J154" s="36">
        <f t="shared" si="4"/>
        <v>3.290758838</v>
      </c>
      <c r="K154" s="36">
        <f t="shared" si="4"/>
        <v>1.934206758</v>
      </c>
      <c r="L154" s="36">
        <f t="shared" si="4"/>
        <v>2.207064642</v>
      </c>
      <c r="M154" s="20"/>
      <c r="N154" s="20"/>
      <c r="O154" s="20"/>
      <c r="P154" s="20"/>
      <c r="Q154" s="20"/>
      <c r="R154" s="20"/>
      <c r="S154" s="20"/>
      <c r="T154" s="20"/>
      <c r="U154" s="20"/>
      <c r="V154" s="20"/>
      <c r="W154" s="20"/>
      <c r="X154" s="20"/>
      <c r="Y154" s="20"/>
      <c r="Z154" s="20"/>
    </row>
    <row r="155">
      <c r="A155" s="20"/>
      <c r="M155" s="20"/>
      <c r="N155" s="20"/>
      <c r="O155" s="20"/>
      <c r="P155" s="20"/>
      <c r="Q155" s="20"/>
      <c r="R155" s="20"/>
      <c r="S155" s="20"/>
      <c r="T155" s="20"/>
      <c r="U155" s="20"/>
      <c r="V155" s="20"/>
      <c r="W155" s="20"/>
      <c r="X155" s="20"/>
      <c r="Y155" s="20"/>
      <c r="Z155" s="20"/>
    </row>
    <row r="156">
      <c r="A156" s="20"/>
      <c r="M156" s="20"/>
      <c r="N156" s="20"/>
      <c r="O156" s="20"/>
      <c r="P156" s="20"/>
      <c r="Q156" s="20"/>
      <c r="R156" s="20"/>
      <c r="S156" s="20"/>
      <c r="T156" s="20"/>
      <c r="U156" s="20"/>
      <c r="V156" s="20"/>
      <c r="W156" s="20"/>
      <c r="X156" s="20"/>
      <c r="Y156" s="20"/>
      <c r="Z156" s="20"/>
    </row>
    <row r="157">
      <c r="A157" s="20"/>
      <c r="M157" s="20"/>
      <c r="N157" s="20"/>
      <c r="O157" s="20"/>
      <c r="P157" s="20"/>
      <c r="Q157" s="20"/>
      <c r="R157" s="20"/>
      <c r="S157" s="20"/>
      <c r="T157" s="20"/>
      <c r="U157" s="20"/>
      <c r="V157" s="20"/>
      <c r="W157" s="20"/>
      <c r="X157" s="20"/>
      <c r="Y157" s="20"/>
      <c r="Z157" s="20"/>
    </row>
    <row r="158">
      <c r="A158" s="20"/>
      <c r="M158" s="20"/>
      <c r="N158" s="20"/>
      <c r="O158" s="20"/>
      <c r="P158" s="20"/>
      <c r="Q158" s="20"/>
      <c r="R158" s="20"/>
      <c r="S158" s="20"/>
      <c r="T158" s="20"/>
      <c r="U158" s="20"/>
      <c r="V158" s="20"/>
      <c r="W158" s="20"/>
      <c r="X158" s="20"/>
      <c r="Y158" s="20"/>
      <c r="Z158" s="20"/>
    </row>
    <row r="159">
      <c r="A159" s="20"/>
      <c r="M159" s="20"/>
      <c r="N159" s="20"/>
      <c r="O159" s="20"/>
      <c r="P159" s="20"/>
      <c r="Q159" s="20"/>
      <c r="R159" s="20"/>
      <c r="S159" s="20"/>
      <c r="T159" s="20"/>
      <c r="U159" s="20"/>
      <c r="V159" s="20"/>
      <c r="W159" s="20"/>
      <c r="X159" s="20"/>
      <c r="Y159" s="20"/>
      <c r="Z159" s="20"/>
    </row>
    <row r="160">
      <c r="A160" s="20"/>
      <c r="M160" s="20"/>
      <c r="N160" s="20"/>
      <c r="O160" s="20"/>
      <c r="P160" s="20"/>
      <c r="Q160" s="20"/>
      <c r="R160" s="20"/>
      <c r="S160" s="20"/>
      <c r="T160" s="20"/>
      <c r="U160" s="20"/>
      <c r="V160" s="20"/>
      <c r="W160" s="20"/>
      <c r="X160" s="20"/>
      <c r="Y160" s="20"/>
      <c r="Z160" s="20"/>
    </row>
    <row r="161">
      <c r="A161" s="20"/>
      <c r="M161" s="20"/>
      <c r="N161" s="20"/>
      <c r="O161" s="20"/>
      <c r="P161" s="20"/>
      <c r="Q161" s="20"/>
      <c r="R161" s="20"/>
      <c r="S161" s="20"/>
      <c r="T161" s="20"/>
      <c r="U161" s="20"/>
      <c r="V161" s="20"/>
      <c r="W161" s="20"/>
      <c r="X161" s="20"/>
      <c r="Y161" s="20"/>
      <c r="Z161" s="20"/>
    </row>
    <row r="162">
      <c r="A162" s="20"/>
      <c r="M162" s="20"/>
      <c r="N162" s="20"/>
      <c r="O162" s="20"/>
      <c r="P162" s="20"/>
      <c r="Q162" s="20"/>
      <c r="R162" s="20"/>
      <c r="S162" s="20"/>
      <c r="T162" s="20"/>
      <c r="U162" s="20"/>
      <c r="V162" s="20"/>
      <c r="W162" s="20"/>
      <c r="X162" s="20"/>
      <c r="Y162" s="20"/>
      <c r="Z162" s="20"/>
    </row>
    <row r="163">
      <c r="A163" s="20"/>
      <c r="M163" s="20"/>
      <c r="N163" s="20"/>
      <c r="O163" s="20"/>
      <c r="P163" s="20"/>
      <c r="Q163" s="20"/>
      <c r="R163" s="20"/>
      <c r="S163" s="20"/>
      <c r="T163" s="20"/>
      <c r="U163" s="20"/>
      <c r="V163" s="20"/>
      <c r="W163" s="20"/>
      <c r="X163" s="20"/>
      <c r="Y163" s="20"/>
      <c r="Z163" s="20"/>
    </row>
    <row r="164">
      <c r="A164" s="20"/>
      <c r="M164" s="20"/>
      <c r="N164" s="20"/>
      <c r="O164" s="20"/>
      <c r="P164" s="20"/>
      <c r="Q164" s="20"/>
      <c r="R164" s="20"/>
      <c r="S164" s="20"/>
      <c r="T164" s="20"/>
      <c r="U164" s="20"/>
      <c r="V164" s="20"/>
      <c r="W164" s="20"/>
      <c r="X164" s="20"/>
      <c r="Y164" s="20"/>
      <c r="Z164" s="20"/>
    </row>
    <row r="165">
      <c r="A165" s="20"/>
      <c r="M165" s="20"/>
      <c r="N165" s="20"/>
      <c r="O165" s="20"/>
      <c r="P165" s="20"/>
      <c r="Q165" s="20"/>
      <c r="R165" s="20"/>
      <c r="S165" s="20"/>
      <c r="T165" s="20"/>
      <c r="U165" s="20"/>
      <c r="V165" s="20"/>
      <c r="W165" s="20"/>
      <c r="X165" s="20"/>
      <c r="Y165" s="20"/>
      <c r="Z165" s="20"/>
    </row>
    <row r="166">
      <c r="A166" s="20"/>
      <c r="M166" s="20"/>
      <c r="N166" s="20"/>
      <c r="O166" s="20"/>
      <c r="P166" s="20"/>
      <c r="Q166" s="20"/>
      <c r="R166" s="20"/>
      <c r="S166" s="20"/>
      <c r="T166" s="20"/>
      <c r="U166" s="20"/>
      <c r="V166" s="20"/>
      <c r="W166" s="20"/>
      <c r="X166" s="20"/>
      <c r="Y166" s="20"/>
      <c r="Z166" s="20"/>
    </row>
    <row r="167">
      <c r="A167" s="20"/>
      <c r="M167" s="20"/>
      <c r="N167" s="20"/>
      <c r="O167" s="20"/>
      <c r="P167" s="20"/>
      <c r="Q167" s="20"/>
      <c r="R167" s="20"/>
      <c r="S167" s="20"/>
      <c r="T167" s="20"/>
      <c r="U167" s="20"/>
      <c r="V167" s="20"/>
      <c r="W167" s="20"/>
      <c r="X167" s="20"/>
      <c r="Y167" s="20"/>
      <c r="Z167" s="20"/>
    </row>
    <row r="168">
      <c r="A168" s="20"/>
      <c r="M168" s="20"/>
      <c r="N168" s="20"/>
      <c r="O168" s="20"/>
      <c r="P168" s="20"/>
      <c r="Q168" s="20"/>
      <c r="R168" s="20"/>
      <c r="S168" s="20"/>
      <c r="T168" s="20"/>
      <c r="U168" s="20"/>
      <c r="V168" s="20"/>
      <c r="W168" s="20"/>
      <c r="X168" s="20"/>
      <c r="Y168" s="20"/>
      <c r="Z168" s="20"/>
    </row>
    <row r="169">
      <c r="A169" s="20"/>
      <c r="M169" s="20"/>
      <c r="N169" s="20"/>
      <c r="O169" s="20"/>
      <c r="P169" s="20"/>
      <c r="Q169" s="20"/>
      <c r="R169" s="20"/>
      <c r="S169" s="20"/>
      <c r="T169" s="20"/>
      <c r="U169" s="20"/>
      <c r="V169" s="20"/>
      <c r="W169" s="20"/>
      <c r="X169" s="20"/>
      <c r="Y169" s="20"/>
      <c r="Z169" s="20"/>
    </row>
    <row r="170">
      <c r="A170" s="20"/>
      <c r="M170" s="20"/>
      <c r="N170" s="20"/>
      <c r="O170" s="20"/>
      <c r="P170" s="20"/>
      <c r="Q170" s="20"/>
      <c r="R170" s="20"/>
      <c r="S170" s="20"/>
      <c r="T170" s="20"/>
      <c r="U170" s="20"/>
      <c r="V170" s="20"/>
      <c r="W170" s="20"/>
      <c r="X170" s="20"/>
      <c r="Y170" s="20"/>
      <c r="Z170" s="20"/>
    </row>
    <row r="171">
      <c r="A171" s="20"/>
      <c r="M171" s="20"/>
      <c r="N171" s="20"/>
      <c r="O171" s="20"/>
      <c r="P171" s="20"/>
      <c r="Q171" s="20"/>
      <c r="R171" s="20"/>
      <c r="S171" s="20"/>
      <c r="T171" s="20"/>
      <c r="U171" s="20"/>
      <c r="V171" s="20"/>
      <c r="W171" s="20"/>
      <c r="X171" s="20"/>
      <c r="Y171" s="20"/>
      <c r="Z171" s="20"/>
    </row>
    <row r="172">
      <c r="A172" s="20"/>
      <c r="M172" s="20"/>
      <c r="N172" s="20"/>
      <c r="O172" s="20"/>
      <c r="P172" s="20"/>
      <c r="Q172" s="20"/>
      <c r="R172" s="20"/>
      <c r="S172" s="20"/>
      <c r="T172" s="20"/>
      <c r="U172" s="20"/>
      <c r="V172" s="20"/>
      <c r="W172" s="20"/>
      <c r="X172" s="20"/>
      <c r="Y172" s="20"/>
      <c r="Z172" s="20"/>
    </row>
    <row r="173">
      <c r="A173" s="20"/>
      <c r="M173" s="20"/>
      <c r="N173" s="20"/>
      <c r="O173" s="20"/>
      <c r="P173" s="20"/>
      <c r="Q173" s="20"/>
      <c r="R173" s="20"/>
      <c r="S173" s="20"/>
      <c r="T173" s="20"/>
      <c r="U173" s="20"/>
      <c r="V173" s="20"/>
      <c r="W173" s="20"/>
      <c r="X173" s="20"/>
      <c r="Y173" s="20"/>
      <c r="Z173" s="20"/>
    </row>
    <row r="174">
      <c r="A174" s="20"/>
      <c r="M174" s="20"/>
      <c r="N174" s="20"/>
      <c r="O174" s="20"/>
      <c r="P174" s="20"/>
      <c r="Q174" s="20"/>
      <c r="R174" s="20"/>
      <c r="S174" s="20"/>
      <c r="T174" s="20"/>
      <c r="U174" s="20"/>
      <c r="V174" s="20"/>
      <c r="W174" s="20"/>
      <c r="X174" s="20"/>
      <c r="Y174" s="20"/>
      <c r="Z174" s="20"/>
    </row>
    <row r="175">
      <c r="A175" s="20"/>
      <c r="M175" s="20"/>
      <c r="N175" s="20"/>
      <c r="O175" s="20"/>
      <c r="P175" s="20"/>
      <c r="Q175" s="20"/>
      <c r="R175" s="20"/>
      <c r="S175" s="20"/>
      <c r="T175" s="20"/>
      <c r="U175" s="20"/>
      <c r="V175" s="20"/>
      <c r="W175" s="20"/>
      <c r="X175" s="20"/>
      <c r="Y175" s="20"/>
      <c r="Z175" s="20"/>
    </row>
    <row r="176">
      <c r="A176" s="20"/>
      <c r="M176" s="20"/>
      <c r="N176" s="20"/>
      <c r="O176" s="20"/>
      <c r="P176" s="20"/>
      <c r="Q176" s="20"/>
      <c r="R176" s="20"/>
      <c r="S176" s="20"/>
      <c r="T176" s="20"/>
      <c r="U176" s="20"/>
      <c r="V176" s="20"/>
      <c r="W176" s="20"/>
      <c r="X176" s="20"/>
      <c r="Y176" s="20"/>
      <c r="Z176" s="20"/>
    </row>
    <row r="177">
      <c r="A177" s="20"/>
      <c r="B177" s="22" t="s">
        <v>75</v>
      </c>
      <c r="C177" s="23"/>
      <c r="D177" s="23"/>
      <c r="E177" s="23"/>
      <c r="F177" s="23"/>
      <c r="G177" s="23"/>
      <c r="H177" s="23"/>
      <c r="I177" s="23"/>
      <c r="J177" s="23"/>
      <c r="K177" s="23"/>
      <c r="L177" s="23"/>
      <c r="M177" s="20"/>
      <c r="N177" s="20"/>
      <c r="O177" s="20"/>
      <c r="P177" s="20"/>
      <c r="Q177" s="20"/>
      <c r="R177" s="20"/>
      <c r="S177" s="20"/>
      <c r="T177" s="20"/>
      <c r="U177" s="20"/>
      <c r="V177" s="20"/>
      <c r="W177" s="20"/>
      <c r="X177" s="20"/>
      <c r="Y177" s="20"/>
      <c r="Z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20"/>
      <c r="B179" s="24" t="str">
        <f>'Data Sheet'!$A$16</f>
        <v>Report Date</v>
      </c>
      <c r="C179" s="24">
        <f>'Data Sheet'!B$16</f>
        <v>41729</v>
      </c>
      <c r="D179" s="24">
        <f>'Data Sheet'!C$16</f>
        <v>42094</v>
      </c>
      <c r="E179" s="24">
        <f>'Data Sheet'!D$16</f>
        <v>42460</v>
      </c>
      <c r="F179" s="24">
        <f>'Data Sheet'!E$16</f>
        <v>42825</v>
      </c>
      <c r="G179" s="24">
        <f>'Data Sheet'!F$16</f>
        <v>43190</v>
      </c>
      <c r="H179" s="24">
        <f>'Data Sheet'!G$16</f>
        <v>43555</v>
      </c>
      <c r="I179" s="24">
        <f>'Data Sheet'!H$16</f>
        <v>43921</v>
      </c>
      <c r="J179" s="24">
        <f>'Data Sheet'!I$16</f>
        <v>44286</v>
      </c>
      <c r="K179" s="24">
        <f>'Data Sheet'!J$16</f>
        <v>44651</v>
      </c>
      <c r="L179" s="24">
        <f>'Data Sheet'!K$16</f>
        <v>45016</v>
      </c>
      <c r="M179" s="20"/>
      <c r="N179" s="20"/>
      <c r="O179" s="20"/>
      <c r="P179" s="20"/>
      <c r="Q179" s="20"/>
      <c r="R179" s="20"/>
      <c r="S179" s="20"/>
      <c r="T179" s="20"/>
      <c r="U179" s="20"/>
      <c r="V179" s="20"/>
      <c r="W179" s="20"/>
      <c r="X179" s="20"/>
      <c r="Y179" s="20"/>
      <c r="Z179" s="20"/>
    </row>
    <row r="180">
      <c r="A180" s="20"/>
      <c r="B180" s="25" t="s">
        <v>76</v>
      </c>
      <c r="C180" s="38">
        <f>'Data Sheet'!B17/('Data Sheet'!B58+'Data Sheet'!B59-'Data Sheet'!B69)</f>
        <v>4.469616589</v>
      </c>
      <c r="D180" s="38">
        <f>'Data Sheet'!C17/('Data Sheet'!C58+'Data Sheet'!C59-'Data Sheet'!C69)</f>
        <v>5.353582627</v>
      </c>
      <c r="E180" s="38">
        <f>'Data Sheet'!D17/('Data Sheet'!D58+'Data Sheet'!D59-'Data Sheet'!D69)</f>
        <v>4.346784555</v>
      </c>
      <c r="F180" s="38">
        <f>'Data Sheet'!E17/('Data Sheet'!E58+'Data Sheet'!E59-'Data Sheet'!E69)</f>
        <v>3.116991541</v>
      </c>
      <c r="G180" s="38">
        <f>'Data Sheet'!F17/('Data Sheet'!F58+'Data Sheet'!F59-'Data Sheet'!F69)</f>
        <v>3.260962486</v>
      </c>
      <c r="H180" s="38">
        <f>'Data Sheet'!G17/('Data Sheet'!G58+'Data Sheet'!G59-'Data Sheet'!G69)</f>
        <v>3.408941623</v>
      </c>
      <c r="I180" s="38">
        <f>'Data Sheet'!H17/('Data Sheet'!H58+'Data Sheet'!H59-'Data Sheet'!H69)</f>
        <v>3.162535282</v>
      </c>
      <c r="J180" s="38">
        <f>'Data Sheet'!I17/('Data Sheet'!I58+'Data Sheet'!I59-'Data Sheet'!I69)</f>
        <v>3.140424344</v>
      </c>
      <c r="K180" s="38">
        <f>'Data Sheet'!J17/('Data Sheet'!J58+'Data Sheet'!J59-'Data Sheet'!J69)</f>
        <v>2.179056132</v>
      </c>
      <c r="L180" s="38">
        <f>'Data Sheet'!K17/('Data Sheet'!K58+'Data Sheet'!K59-'Data Sheet'!K69)</f>
        <v>2.54962987</v>
      </c>
      <c r="M180" s="20"/>
      <c r="N180" s="20"/>
      <c r="O180" s="20"/>
      <c r="P180" s="20"/>
      <c r="Q180" s="20"/>
      <c r="R180" s="20"/>
      <c r="S180" s="20"/>
      <c r="T180" s="20"/>
      <c r="U180" s="20"/>
      <c r="V180" s="20"/>
      <c r="W180" s="20"/>
      <c r="X180" s="20"/>
      <c r="Y180" s="20"/>
      <c r="Z180" s="20"/>
    </row>
    <row r="181">
      <c r="A181" s="20"/>
      <c r="B181" s="28" t="s">
        <v>61</v>
      </c>
      <c r="C181" s="39">
        <f>MEDIAN(C180:L180)</f>
        <v>3.211748884</v>
      </c>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0"/>
      <c r="B182" s="28" t="s">
        <v>62</v>
      </c>
      <c r="C182" s="39">
        <f>AVERAGE(C180:L180)</f>
        <v>3.498852505</v>
      </c>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20"/>
      <c r="M183" s="20"/>
      <c r="N183" s="20"/>
      <c r="O183" s="20"/>
      <c r="P183" s="20"/>
      <c r="Q183" s="20"/>
      <c r="R183" s="20"/>
      <c r="S183" s="20"/>
      <c r="T183" s="20"/>
      <c r="U183" s="20"/>
      <c r="V183" s="20"/>
      <c r="W183" s="20"/>
      <c r="X183" s="20"/>
      <c r="Y183" s="20"/>
      <c r="Z183" s="20"/>
    </row>
    <row r="184">
      <c r="A184" s="20"/>
      <c r="M184" s="20"/>
      <c r="N184" s="20"/>
      <c r="O184" s="20"/>
      <c r="P184" s="20"/>
      <c r="Q184" s="20"/>
      <c r="R184" s="20"/>
      <c r="S184" s="20"/>
      <c r="T184" s="20"/>
      <c r="U184" s="20"/>
      <c r="V184" s="20"/>
      <c r="W184" s="20"/>
      <c r="X184" s="20"/>
      <c r="Y184" s="20"/>
      <c r="Z184" s="20"/>
    </row>
    <row r="185">
      <c r="A185" s="20"/>
      <c r="M185" s="20"/>
      <c r="N185" s="20"/>
      <c r="O185" s="20"/>
      <c r="P185" s="20"/>
      <c r="Q185" s="20"/>
      <c r="R185" s="20"/>
      <c r="S185" s="20"/>
      <c r="T185" s="20"/>
      <c r="U185" s="20"/>
      <c r="V185" s="20"/>
      <c r="W185" s="20"/>
      <c r="X185" s="20"/>
      <c r="Y185" s="20"/>
      <c r="Z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20"/>
      <c r="B205" s="22" t="s">
        <v>77</v>
      </c>
      <c r="C205" s="23"/>
      <c r="D205" s="23"/>
      <c r="E205" s="23"/>
      <c r="F205" s="23"/>
      <c r="G205" s="23"/>
      <c r="H205" s="23"/>
      <c r="I205" s="23"/>
      <c r="J205" s="23"/>
      <c r="K205" s="23"/>
      <c r="L205" s="23"/>
      <c r="M205" s="20"/>
      <c r="N205" s="20"/>
      <c r="O205" s="20"/>
      <c r="P205" s="20"/>
      <c r="Q205" s="20"/>
      <c r="R205" s="20"/>
      <c r="S205" s="20"/>
      <c r="T205" s="20"/>
      <c r="U205" s="20"/>
      <c r="V205" s="20"/>
      <c r="W205" s="20"/>
      <c r="X205" s="20"/>
      <c r="Y205" s="20"/>
      <c r="Z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20"/>
      <c r="B207" s="24" t="str">
        <f>'Data Sheet'!$A$16</f>
        <v>Report Date</v>
      </c>
      <c r="C207" s="24">
        <f>'Data Sheet'!B$16</f>
        <v>41729</v>
      </c>
      <c r="D207" s="24">
        <f>'Data Sheet'!C$16</f>
        <v>42094</v>
      </c>
      <c r="E207" s="24">
        <f>'Data Sheet'!D$16</f>
        <v>42460</v>
      </c>
      <c r="F207" s="24">
        <f>'Data Sheet'!E$16</f>
        <v>42825</v>
      </c>
      <c r="G207" s="24">
        <f>'Data Sheet'!F$16</f>
        <v>43190</v>
      </c>
      <c r="H207" s="24">
        <f>'Data Sheet'!G$16</f>
        <v>43555</v>
      </c>
      <c r="I207" s="24">
        <f>'Data Sheet'!H$16</f>
        <v>43921</v>
      </c>
      <c r="J207" s="24">
        <f>'Data Sheet'!I$16</f>
        <v>44286</v>
      </c>
      <c r="K207" s="24">
        <f>'Data Sheet'!J$16</f>
        <v>44651</v>
      </c>
      <c r="L207" s="24">
        <f>'Data Sheet'!K$16</f>
        <v>45016</v>
      </c>
      <c r="M207" s="20"/>
      <c r="N207" s="20"/>
      <c r="O207" s="20"/>
      <c r="P207" s="20"/>
      <c r="Q207" s="20"/>
      <c r="R207" s="20"/>
      <c r="S207" s="20"/>
      <c r="T207" s="20"/>
      <c r="U207" s="20"/>
      <c r="V207" s="20"/>
      <c r="W207" s="20"/>
      <c r="X207" s="20"/>
      <c r="Y207" s="20"/>
      <c r="Z207" s="20"/>
    </row>
    <row r="208">
      <c r="A208" s="20"/>
      <c r="B208" s="25" t="s">
        <v>78</v>
      </c>
      <c r="C208" s="27">
        <f>('Data Sheet'!B30-'Data Sheet'!B31)/'Data Sheet'!B30</f>
        <v>0.7117647059</v>
      </c>
      <c r="D208" s="27">
        <f>('Data Sheet'!C30-'Data Sheet'!C31)/'Data Sheet'!C30</f>
        <v>0.6932173913</v>
      </c>
      <c r="E208" s="27">
        <f>('Data Sheet'!D30-'Data Sheet'!D31)/'Data Sheet'!D30</f>
        <v>0.7440609766</v>
      </c>
      <c r="F208" s="27">
        <f>('Data Sheet'!E30-'Data Sheet'!E31)/'Data Sheet'!E30</f>
        <v>0.8193398958</v>
      </c>
      <c r="G208" s="27">
        <f>('Data Sheet'!F30-'Data Sheet'!F31)/'Data Sheet'!F30</f>
        <v>0.7034314339</v>
      </c>
      <c r="H208" s="27">
        <f>('Data Sheet'!G30-'Data Sheet'!G31)/'Data Sheet'!G30</f>
        <v>0.7063418263</v>
      </c>
      <c r="I208" s="27">
        <f>('Data Sheet'!H30-'Data Sheet'!H31)/'Data Sheet'!H30</f>
        <v>0.5951628066</v>
      </c>
      <c r="J208" s="27">
        <f>('Data Sheet'!I30-'Data Sheet'!I31)/'Data Sheet'!I30</f>
        <v>0.5441685912</v>
      </c>
      <c r="K208" s="27">
        <f>('Data Sheet'!J30-'Data Sheet'!J31)/'Data Sheet'!J30</f>
        <v>0.663916228</v>
      </c>
      <c r="L208" s="27">
        <f>('Data Sheet'!K30-'Data Sheet'!K31)/'Data Sheet'!K30</f>
        <v>0.7055094945</v>
      </c>
      <c r="M208" s="20"/>
      <c r="N208" s="20"/>
      <c r="O208" s="20"/>
      <c r="P208" s="20"/>
      <c r="Q208" s="20"/>
      <c r="R208" s="20"/>
      <c r="S208" s="20"/>
      <c r="T208" s="20"/>
      <c r="U208" s="20"/>
      <c r="V208" s="20"/>
      <c r="W208" s="20"/>
      <c r="X208" s="20"/>
      <c r="Y208" s="20"/>
      <c r="Z208" s="20"/>
    </row>
    <row r="209">
      <c r="A209" s="20"/>
      <c r="B209" s="28" t="s">
        <v>61</v>
      </c>
      <c r="C209" s="29">
        <f>MEDIAN(C208:L208)</f>
        <v>0.7044704642</v>
      </c>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0"/>
      <c r="B210" s="28" t="s">
        <v>62</v>
      </c>
      <c r="C210" s="29">
        <f>AVERAGE(C208:L208)</f>
        <v>0.688691335</v>
      </c>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20"/>
      <c r="B233" s="22" t="s">
        <v>79</v>
      </c>
      <c r="C233" s="23"/>
      <c r="D233" s="23"/>
      <c r="E233" s="23"/>
      <c r="F233" s="23"/>
      <c r="G233" s="23"/>
      <c r="H233" s="23"/>
      <c r="I233" s="23"/>
      <c r="J233" s="23"/>
      <c r="K233" s="23"/>
      <c r="L233" s="23"/>
      <c r="M233" s="20"/>
      <c r="N233" s="20"/>
      <c r="O233" s="20"/>
      <c r="P233" s="20"/>
      <c r="Q233" s="20"/>
      <c r="R233" s="20"/>
      <c r="S233" s="20"/>
      <c r="T233" s="20"/>
      <c r="U233" s="20"/>
      <c r="V233" s="20"/>
      <c r="W233" s="20"/>
      <c r="X233" s="20"/>
      <c r="Y233" s="20"/>
      <c r="Z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20"/>
      <c r="B235" s="24" t="str">
        <f>'Data Sheet'!$A$16</f>
        <v>Report Date</v>
      </c>
      <c r="C235" s="24">
        <f>'Data Sheet'!B$16</f>
        <v>41729</v>
      </c>
      <c r="D235" s="24">
        <f>'Data Sheet'!C$16</f>
        <v>42094</v>
      </c>
      <c r="E235" s="24">
        <f>'Data Sheet'!D$16</f>
        <v>42460</v>
      </c>
      <c r="F235" s="24">
        <f>'Data Sheet'!E$16</f>
        <v>42825</v>
      </c>
      <c r="G235" s="24">
        <f>'Data Sheet'!F$16</f>
        <v>43190</v>
      </c>
      <c r="H235" s="24">
        <f>'Data Sheet'!G$16</f>
        <v>43555</v>
      </c>
      <c r="I235" s="24">
        <f>'Data Sheet'!H$16</f>
        <v>43921</v>
      </c>
      <c r="J235" s="24">
        <f>'Data Sheet'!I$16</f>
        <v>44286</v>
      </c>
      <c r="K235" s="24">
        <f>'Data Sheet'!J$16</f>
        <v>44651</v>
      </c>
      <c r="L235" s="24">
        <f>'Data Sheet'!K$16</f>
        <v>45016</v>
      </c>
      <c r="M235" s="20"/>
      <c r="N235" s="20"/>
      <c r="O235" s="20"/>
      <c r="P235" s="20"/>
      <c r="Q235" s="20"/>
      <c r="R235" s="20"/>
      <c r="S235" s="20"/>
      <c r="T235" s="20"/>
      <c r="U235" s="20"/>
      <c r="V235" s="20"/>
      <c r="W235" s="20"/>
      <c r="X235" s="20"/>
      <c r="Y235" s="20"/>
      <c r="Z235" s="20"/>
    </row>
    <row r="236">
      <c r="A236" s="20"/>
      <c r="B236" s="25" t="s">
        <v>80</v>
      </c>
      <c r="C236" s="27">
        <f>'Data Sheet'!B30/'Data Sheet'!B58</f>
        <v>0.2664483996</v>
      </c>
      <c r="D236" s="27">
        <f>'Data Sheet'!C30/'Data Sheet'!C58</f>
        <v>0.2665657065</v>
      </c>
      <c r="E236" s="27">
        <f>'Data Sheet'!D30/'Data Sheet'!D58</f>
        <v>0.3030153817</v>
      </c>
      <c r="F236" s="27">
        <f>'Data Sheet'!E30/'Data Sheet'!E58</f>
        <v>0.1911267415</v>
      </c>
      <c r="G236" s="27">
        <f>'Data Sheet'!F30/'Data Sheet'!F58</f>
        <v>0.1650884883</v>
      </c>
      <c r="H236" s="27">
        <f>'Data Sheet'!G30/'Data Sheet'!G58</f>
        <v>0.1515088899</v>
      </c>
      <c r="I236" s="27">
        <f>'Data Sheet'!H30/'Data Sheet'!H58</f>
        <v>0.1069062868</v>
      </c>
      <c r="J236" s="27">
        <f>'Data Sheet'!I30/'Data Sheet'!I58</f>
        <v>0.08486867895</v>
      </c>
      <c r="K236" s="27">
        <f>'Data Sheet'!J30/'Data Sheet'!J58</f>
        <v>0.04339383706</v>
      </c>
      <c r="L236" s="27">
        <f>'Data Sheet'!K30/'Data Sheet'!K58</f>
        <v>0.06868774083</v>
      </c>
      <c r="M236" s="20"/>
      <c r="N236" s="20"/>
      <c r="O236" s="20"/>
      <c r="P236" s="20"/>
      <c r="Q236" s="20"/>
      <c r="R236" s="20"/>
      <c r="S236" s="20"/>
      <c r="T236" s="20"/>
      <c r="U236" s="20"/>
      <c r="V236" s="20"/>
      <c r="W236" s="20"/>
      <c r="X236" s="20"/>
      <c r="Y236" s="20"/>
      <c r="Z236" s="20"/>
    </row>
    <row r="237">
      <c r="A237" s="20"/>
      <c r="B237" s="28" t="s">
        <v>61</v>
      </c>
      <c r="C237" s="29">
        <f>MEDIAN(C236:L236)</f>
        <v>0.1582986891</v>
      </c>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0"/>
      <c r="B238" s="28" t="s">
        <v>62</v>
      </c>
      <c r="C238" s="29">
        <f>AVERAGE(C236:L236)</f>
        <v>0.1647610151</v>
      </c>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20"/>
      <c r="B261" s="22" t="s">
        <v>81</v>
      </c>
      <c r="C261" s="23"/>
      <c r="D261" s="23"/>
      <c r="E261" s="23"/>
      <c r="F261" s="23"/>
      <c r="G261" s="23"/>
      <c r="H261" s="23"/>
      <c r="I261" s="23"/>
      <c r="J261" s="23"/>
      <c r="K261" s="23"/>
      <c r="L261" s="23"/>
      <c r="M261" s="20"/>
      <c r="N261" s="20"/>
      <c r="O261" s="20"/>
      <c r="P261" s="20"/>
      <c r="Q261" s="20"/>
      <c r="R261" s="20"/>
      <c r="S261" s="20"/>
      <c r="T261" s="20"/>
      <c r="U261" s="20"/>
      <c r="V261" s="20"/>
      <c r="W261" s="20"/>
      <c r="X261" s="20"/>
      <c r="Y261" s="20"/>
      <c r="Z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20"/>
      <c r="B263" s="24" t="str">
        <f>'Data Sheet'!$A$16</f>
        <v>Report Date</v>
      </c>
      <c r="C263" s="24">
        <f>'Data Sheet'!B$16</f>
        <v>41729</v>
      </c>
      <c r="D263" s="24">
        <f>'Data Sheet'!C$16</f>
        <v>42094</v>
      </c>
      <c r="E263" s="24">
        <f>'Data Sheet'!D$16</f>
        <v>42460</v>
      </c>
      <c r="F263" s="24">
        <f>'Data Sheet'!E$16</f>
        <v>42825</v>
      </c>
      <c r="G263" s="24">
        <f>'Data Sheet'!F$16</f>
        <v>43190</v>
      </c>
      <c r="H263" s="24">
        <f>'Data Sheet'!G$16</f>
        <v>43555</v>
      </c>
      <c r="I263" s="24">
        <f>'Data Sheet'!H$16</f>
        <v>43921</v>
      </c>
      <c r="J263" s="24">
        <f>'Data Sheet'!I$16</f>
        <v>44286</v>
      </c>
      <c r="K263" s="24">
        <f>'Data Sheet'!J$16</f>
        <v>44651</v>
      </c>
      <c r="L263" s="24">
        <f>'Data Sheet'!K$16</f>
        <v>45016</v>
      </c>
      <c r="M263" s="20"/>
      <c r="N263" s="20"/>
      <c r="O263" s="20"/>
      <c r="P263" s="20"/>
      <c r="Q263" s="20"/>
      <c r="R263" s="20"/>
      <c r="S263" s="20"/>
      <c r="T263" s="20"/>
      <c r="U263" s="20"/>
      <c r="V263" s="20"/>
      <c r="W263" s="20"/>
      <c r="X263" s="20"/>
      <c r="Y263" s="20"/>
      <c r="Z263" s="20"/>
    </row>
    <row r="264">
      <c r="A264" s="20"/>
      <c r="B264" s="25" t="s">
        <v>82</v>
      </c>
      <c r="C264" s="27">
        <f t="shared" ref="C264:L264" si="5">C208*C236</f>
        <v>0.1896485668</v>
      </c>
      <c r="D264" s="27">
        <f t="shared" si="5"/>
        <v>0.1847879837</v>
      </c>
      <c r="E264" s="27">
        <f t="shared" si="5"/>
        <v>0.2254619208</v>
      </c>
      <c r="F264" s="27">
        <f t="shared" si="5"/>
        <v>0.1565977645</v>
      </c>
      <c r="G264" s="27">
        <f t="shared" si="5"/>
        <v>0.116128432</v>
      </c>
      <c r="H264" s="27">
        <f t="shared" si="5"/>
        <v>0.107017066</v>
      </c>
      <c r="I264" s="27">
        <f t="shared" si="5"/>
        <v>0.06362664571</v>
      </c>
      <c r="J264" s="27">
        <f t="shared" si="5"/>
        <v>0.04618286946</v>
      </c>
      <c r="K264" s="27">
        <f t="shared" si="5"/>
        <v>0.02880987262</v>
      </c>
      <c r="L264" s="27">
        <f t="shared" si="5"/>
        <v>0.04845985331</v>
      </c>
      <c r="M264" s="20"/>
      <c r="N264" s="20"/>
      <c r="O264" s="20"/>
      <c r="P264" s="20"/>
      <c r="Q264" s="20"/>
      <c r="R264" s="20"/>
      <c r="S264" s="20"/>
      <c r="T264" s="20"/>
      <c r="U264" s="20"/>
      <c r="V264" s="20"/>
      <c r="W264" s="20"/>
      <c r="X264" s="20"/>
      <c r="Y264" s="20"/>
      <c r="Z264" s="20"/>
    </row>
    <row r="265">
      <c r="A265" s="20"/>
      <c r="B265" s="25" t="s">
        <v>83</v>
      </c>
      <c r="C265" s="40">
        <v>0.2022</v>
      </c>
      <c r="D265" s="27">
        <f>('Data Sheet'!C17-'Data Sheet'!B17)/'Data Sheet'!B17</f>
        <v>0.1396147877</v>
      </c>
      <c r="E265" s="27">
        <f>('Data Sheet'!D17-'Data Sheet'!C17)/'Data Sheet'!C17</f>
        <v>0.07373192117</v>
      </c>
      <c r="F265" s="27">
        <f>('Data Sheet'!E17-'Data Sheet'!D17)/'Data Sheet'!D17</f>
        <v>0.1386274294</v>
      </c>
      <c r="G265" s="27">
        <f>('Data Sheet'!F17-'Data Sheet'!E17)/'Data Sheet'!E17</f>
        <v>0.3286639686</v>
      </c>
      <c r="H265" s="27">
        <f>('Data Sheet'!G17-'Data Sheet'!F17)/'Data Sheet'!F17</f>
        <v>0.1282369616</v>
      </c>
      <c r="I265" s="27">
        <f>('Data Sheet'!H17-'Data Sheet'!G17)/'Data Sheet'!G17</f>
        <v>-0.043984138</v>
      </c>
      <c r="J265" s="27">
        <f>('Data Sheet'!I17-'Data Sheet'!H17)/'Data Sheet'!H17</f>
        <v>-0.0553113921</v>
      </c>
      <c r="K265" s="27">
        <f>('Data Sheet'!J17-'Data Sheet'!I17)/'Data Sheet'!I17</f>
        <v>0.1116282232</v>
      </c>
      <c r="L265" s="27">
        <f>('Data Sheet'!K17-'Data Sheet'!J17)/'Data Sheet'!J17</f>
        <v>0.2340561985</v>
      </c>
      <c r="M265" s="20"/>
      <c r="N265" s="20"/>
      <c r="O265" s="20"/>
      <c r="P265" s="20"/>
      <c r="Q265" s="20"/>
      <c r="R265" s="20"/>
      <c r="S265" s="20"/>
      <c r="T265" s="20"/>
      <c r="U265" s="20"/>
      <c r="V265" s="20"/>
      <c r="W265" s="20"/>
      <c r="X265" s="20"/>
      <c r="Y265" s="20"/>
      <c r="Z265" s="20"/>
    </row>
    <row r="266">
      <c r="A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20"/>
      <c r="B267" s="41" t="s">
        <v>82</v>
      </c>
      <c r="C267" s="23"/>
      <c r="D267" s="20"/>
      <c r="E267" s="41" t="s">
        <v>83</v>
      </c>
      <c r="F267" s="23"/>
      <c r="G267" s="20"/>
      <c r="H267" s="41" t="s">
        <v>84</v>
      </c>
      <c r="I267" s="23"/>
      <c r="J267" s="23"/>
      <c r="K267" s="23"/>
      <c r="L267" s="23"/>
      <c r="M267" s="20"/>
      <c r="N267" s="20"/>
      <c r="O267" s="20"/>
      <c r="P267" s="20"/>
      <c r="Q267" s="20"/>
      <c r="R267" s="20"/>
      <c r="S267" s="20"/>
      <c r="T267" s="20"/>
      <c r="U267" s="20"/>
      <c r="V267" s="20"/>
      <c r="W267" s="20"/>
      <c r="X267" s="20"/>
      <c r="Y267" s="20"/>
      <c r="Z267" s="20"/>
    </row>
    <row r="268">
      <c r="A268" s="20"/>
      <c r="B268" s="28" t="s">
        <v>61</v>
      </c>
      <c r="C268" s="29">
        <f>MEDIAN(C264:L264)</f>
        <v>0.111572749</v>
      </c>
      <c r="D268" s="20"/>
      <c r="E268" s="28" t="s">
        <v>61</v>
      </c>
      <c r="F268" s="29">
        <f>MEDIAN(D265:L265)</f>
        <v>0.1282369616</v>
      </c>
      <c r="G268" s="20"/>
      <c r="H268" s="28" t="s">
        <v>85</v>
      </c>
      <c r="I268" s="42">
        <f>CORREL(C264:L264,C265:L265)</f>
        <v>0.2295961098</v>
      </c>
      <c r="J268" s="20"/>
      <c r="K268" s="20"/>
      <c r="L268" s="20"/>
      <c r="M268" s="20"/>
      <c r="N268" s="20"/>
      <c r="O268" s="20"/>
      <c r="P268" s="20"/>
      <c r="Q268" s="20"/>
      <c r="R268" s="20"/>
      <c r="S268" s="20"/>
      <c r="T268" s="20"/>
      <c r="U268" s="20"/>
      <c r="V268" s="20"/>
      <c r="W268" s="20"/>
      <c r="X268" s="20"/>
      <c r="Y268" s="20"/>
      <c r="Z268" s="20"/>
    </row>
    <row r="269">
      <c r="A269" s="20"/>
      <c r="B269" s="28" t="s">
        <v>62</v>
      </c>
      <c r="C269" s="29">
        <f>AVERAGE(C264:L264)</f>
        <v>0.1166720975</v>
      </c>
      <c r="D269" s="20"/>
      <c r="E269" s="28" t="s">
        <v>62</v>
      </c>
      <c r="F269" s="29">
        <f>AVERAGE(D265:L265)</f>
        <v>0.1172515511</v>
      </c>
      <c r="G269" s="20"/>
      <c r="H269" s="20"/>
      <c r="I269" s="20"/>
      <c r="J269" s="20"/>
      <c r="K269" s="20"/>
      <c r="L269" s="20"/>
      <c r="M269" s="20"/>
      <c r="N269" s="20"/>
      <c r="O269" s="20"/>
      <c r="P269" s="20"/>
      <c r="Q269" s="20"/>
      <c r="R269" s="20"/>
      <c r="S269" s="20"/>
      <c r="T269" s="20"/>
      <c r="U269" s="20"/>
      <c r="V269" s="20"/>
      <c r="W269" s="20"/>
      <c r="X269" s="20"/>
      <c r="Y269" s="20"/>
      <c r="Z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M298" s="20"/>
      <c r="N298" s="20"/>
      <c r="O298" s="20"/>
      <c r="P298" s="20"/>
      <c r="Q298" s="20"/>
      <c r="R298" s="20"/>
      <c r="S298" s="20"/>
      <c r="T298" s="20"/>
      <c r="U298" s="20"/>
      <c r="V298" s="20"/>
      <c r="W298" s="20"/>
      <c r="X298" s="20"/>
      <c r="Y298" s="20"/>
      <c r="Z298" s="20"/>
    </row>
    <row r="299">
      <c r="A299" s="20"/>
      <c r="M299" s="20"/>
      <c r="N299" s="20"/>
      <c r="O299" s="20"/>
      <c r="P299" s="20"/>
      <c r="Q299" s="20"/>
      <c r="R299" s="20"/>
      <c r="S299" s="20"/>
      <c r="T299" s="20"/>
      <c r="U299" s="20"/>
      <c r="V299" s="20"/>
      <c r="W299" s="20"/>
      <c r="X299" s="20"/>
      <c r="Y299" s="20"/>
      <c r="Z299" s="20"/>
    </row>
    <row r="300">
      <c r="A300" s="20"/>
      <c r="M300" s="20"/>
      <c r="N300" s="20"/>
      <c r="O300" s="20"/>
      <c r="P300" s="20"/>
      <c r="Q300" s="20"/>
      <c r="R300" s="20"/>
      <c r="S300" s="20"/>
      <c r="T300" s="20"/>
      <c r="U300" s="20"/>
      <c r="V300" s="20"/>
      <c r="W300" s="20"/>
      <c r="X300" s="20"/>
      <c r="Y300" s="20"/>
      <c r="Z300" s="20"/>
    </row>
    <row r="301">
      <c r="A301" s="20"/>
      <c r="M301" s="20"/>
      <c r="N301" s="20"/>
      <c r="O301" s="20"/>
      <c r="P301" s="20"/>
      <c r="Q301" s="20"/>
      <c r="R301" s="20"/>
      <c r="S301" s="20"/>
      <c r="T301" s="20"/>
      <c r="U301" s="20"/>
      <c r="V301" s="20"/>
      <c r="W301" s="20"/>
      <c r="X301" s="20"/>
      <c r="Y301" s="20"/>
      <c r="Z301" s="20"/>
    </row>
    <row r="302">
      <c r="A302" s="20"/>
      <c r="M302" s="20"/>
      <c r="N302" s="20"/>
      <c r="O302" s="20"/>
      <c r="P302" s="20"/>
      <c r="Q302" s="20"/>
      <c r="R302" s="20"/>
      <c r="S302" s="20"/>
      <c r="T302" s="20"/>
      <c r="U302" s="20"/>
      <c r="V302" s="20"/>
      <c r="W302" s="20"/>
      <c r="X302" s="20"/>
      <c r="Y302" s="20"/>
      <c r="Z302" s="20"/>
    </row>
    <row r="303">
      <c r="A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row r="10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row>
    <row r="1003">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row>
    <row r="1004">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row>
    <row r="1005">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row>
    <row r="1006">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row>
    <row r="1007">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row>
    <row r="1008">
      <c r="A1008" s="20"/>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row>
    <row r="1009">
      <c r="A1009" s="20"/>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row>
    <row r="1010">
      <c r="A1010" s="20"/>
      <c r="B1010" s="20"/>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c r="Y1010" s="20"/>
      <c r="Z1010" s="20"/>
    </row>
    <row r="1011">
      <c r="A1011" s="20"/>
      <c r="B1011" s="20"/>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c r="Y1011" s="20"/>
      <c r="Z1011" s="20"/>
    </row>
    <row r="1012">
      <c r="A1012" s="20"/>
      <c r="B1012" s="20"/>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c r="Y1012" s="20"/>
      <c r="Z1012" s="20"/>
    </row>
    <row r="1013">
      <c r="A1013" s="20"/>
      <c r="B1013" s="20"/>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c r="Y1013" s="20"/>
      <c r="Z1013" s="20"/>
    </row>
    <row r="1014">
      <c r="A1014" s="20"/>
      <c r="B1014" s="20"/>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c r="Y1014" s="20"/>
      <c r="Z1014" s="20"/>
    </row>
    <row r="1015">
      <c r="A1015" s="20"/>
      <c r="B1015" s="20"/>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c r="Y1015" s="20"/>
      <c r="Z1015" s="20"/>
    </row>
    <row r="1016">
      <c r="A1016" s="20"/>
      <c r="B1016" s="20"/>
      <c r="C1016" s="20"/>
      <c r="D1016" s="20"/>
      <c r="E1016" s="20"/>
      <c r="F1016" s="20"/>
      <c r="G1016" s="20"/>
      <c r="H1016" s="20"/>
      <c r="I1016" s="20"/>
      <c r="J1016" s="20"/>
      <c r="K1016" s="20"/>
      <c r="L1016" s="20"/>
      <c r="M1016" s="20"/>
      <c r="N1016" s="20"/>
      <c r="O1016" s="20"/>
      <c r="P1016" s="20"/>
      <c r="Q1016" s="20"/>
      <c r="R1016" s="20"/>
      <c r="S1016" s="20"/>
      <c r="T1016" s="20"/>
      <c r="U1016" s="20"/>
      <c r="V1016" s="20"/>
      <c r="W1016" s="20"/>
      <c r="X1016" s="20"/>
      <c r="Y1016" s="20"/>
      <c r="Z1016" s="20"/>
    </row>
    <row r="1017">
      <c r="A1017" s="20"/>
      <c r="B1017" s="20"/>
      <c r="C1017" s="20"/>
      <c r="D1017" s="20"/>
      <c r="E1017" s="20"/>
      <c r="F1017" s="20"/>
      <c r="G1017" s="20"/>
      <c r="H1017" s="20"/>
      <c r="I1017" s="20"/>
      <c r="J1017" s="20"/>
      <c r="K1017" s="20"/>
      <c r="L1017" s="20"/>
      <c r="M1017" s="20"/>
      <c r="N1017" s="20"/>
      <c r="O1017" s="20"/>
      <c r="P1017" s="20"/>
      <c r="Q1017" s="20"/>
      <c r="R1017" s="20"/>
      <c r="S1017" s="20"/>
      <c r="T1017" s="20"/>
      <c r="U1017" s="20"/>
      <c r="V1017" s="20"/>
      <c r="W1017" s="20"/>
      <c r="X1017" s="20"/>
      <c r="Y1017" s="20"/>
      <c r="Z1017" s="20"/>
    </row>
    <row r="1018">
      <c r="A1018" s="20"/>
      <c r="B1018" s="20"/>
      <c r="C1018" s="20"/>
      <c r="D1018" s="20"/>
      <c r="E1018" s="20"/>
      <c r="F1018" s="20"/>
      <c r="G1018" s="20"/>
      <c r="H1018" s="20"/>
      <c r="I1018" s="20"/>
      <c r="J1018" s="20"/>
      <c r="K1018" s="20"/>
      <c r="L1018" s="20"/>
      <c r="M1018" s="20"/>
      <c r="N1018" s="20"/>
      <c r="O1018" s="20"/>
      <c r="P1018" s="20"/>
      <c r="Q1018" s="20"/>
      <c r="R1018" s="20"/>
      <c r="S1018" s="20"/>
      <c r="T1018" s="20"/>
      <c r="U1018" s="20"/>
      <c r="V1018" s="20"/>
      <c r="W1018" s="20"/>
      <c r="X1018" s="20"/>
      <c r="Y1018" s="20"/>
      <c r="Z1018" s="20"/>
    </row>
    <row r="1019">
      <c r="A1019" s="20"/>
      <c r="B1019" s="20"/>
      <c r="C1019" s="20"/>
      <c r="D1019" s="20"/>
      <c r="E1019" s="20"/>
      <c r="F1019" s="20"/>
      <c r="G1019" s="20"/>
      <c r="H1019" s="20"/>
      <c r="I1019" s="20"/>
      <c r="J1019" s="20"/>
      <c r="K1019" s="20"/>
      <c r="L1019" s="20"/>
      <c r="M1019" s="20"/>
      <c r="N1019" s="20"/>
      <c r="O1019" s="20"/>
      <c r="P1019" s="20"/>
      <c r="Q1019" s="20"/>
      <c r="R1019" s="20"/>
      <c r="S1019" s="20"/>
      <c r="T1019" s="20"/>
      <c r="U1019" s="20"/>
      <c r="V1019" s="20"/>
      <c r="W1019" s="20"/>
      <c r="X1019" s="20"/>
      <c r="Y1019" s="20"/>
      <c r="Z1019" s="20"/>
    </row>
    <row r="1020">
      <c r="A1020" s="20"/>
      <c r="B1020" s="20"/>
      <c r="C1020" s="20"/>
      <c r="D1020" s="20"/>
      <c r="E1020" s="20"/>
      <c r="F1020" s="20"/>
      <c r="G1020" s="20"/>
      <c r="H1020" s="20"/>
      <c r="I1020" s="20"/>
      <c r="J1020" s="20"/>
      <c r="K1020" s="20"/>
      <c r="L1020" s="20"/>
      <c r="M1020" s="20"/>
      <c r="N1020" s="20"/>
      <c r="O1020" s="20"/>
      <c r="P1020" s="20"/>
      <c r="Q1020" s="20"/>
      <c r="R1020" s="20"/>
      <c r="S1020" s="20"/>
      <c r="T1020" s="20"/>
      <c r="U1020" s="20"/>
      <c r="V1020" s="20"/>
      <c r="W1020" s="20"/>
      <c r="X1020" s="20"/>
      <c r="Y1020" s="20"/>
      <c r="Z1020" s="20"/>
    </row>
    <row r="1021">
      <c r="A1021" s="20"/>
      <c r="B1021" s="20"/>
      <c r="C1021" s="20"/>
      <c r="D1021" s="20"/>
      <c r="E1021" s="20"/>
      <c r="F1021" s="20"/>
      <c r="G1021" s="20"/>
      <c r="H1021" s="20"/>
      <c r="I1021" s="20"/>
      <c r="J1021" s="20"/>
      <c r="K1021" s="20"/>
      <c r="L1021" s="20"/>
      <c r="M1021" s="20"/>
      <c r="N1021" s="20"/>
      <c r="O1021" s="20"/>
      <c r="P1021" s="20"/>
      <c r="Q1021" s="20"/>
      <c r="R1021" s="20"/>
      <c r="S1021" s="20"/>
      <c r="T1021" s="20"/>
      <c r="U1021" s="20"/>
      <c r="V1021" s="20"/>
      <c r="W1021" s="20"/>
      <c r="X1021" s="20"/>
      <c r="Y1021" s="20"/>
      <c r="Z1021" s="20"/>
    </row>
    <row r="1022">
      <c r="A1022" s="20"/>
      <c r="B1022" s="20"/>
      <c r="C1022" s="20"/>
      <c r="D1022" s="20"/>
      <c r="E1022" s="20"/>
      <c r="F1022" s="20"/>
      <c r="G1022" s="20"/>
      <c r="H1022" s="20"/>
      <c r="I1022" s="20"/>
      <c r="J1022" s="20"/>
      <c r="K1022" s="20"/>
      <c r="L1022" s="20"/>
      <c r="M1022" s="20"/>
      <c r="N1022" s="20"/>
      <c r="O1022" s="20"/>
      <c r="P1022" s="20"/>
      <c r="Q1022" s="20"/>
      <c r="R1022" s="20"/>
      <c r="S1022" s="20"/>
      <c r="T1022" s="20"/>
      <c r="U1022" s="20"/>
      <c r="V1022" s="20"/>
      <c r="W1022" s="20"/>
      <c r="X1022" s="20"/>
      <c r="Y1022" s="20"/>
      <c r="Z1022" s="20"/>
    </row>
    <row r="1023">
      <c r="A1023" s="20"/>
      <c r="B1023" s="20"/>
      <c r="C1023" s="20"/>
      <c r="D1023" s="20"/>
      <c r="E1023" s="20"/>
      <c r="F1023" s="20"/>
      <c r="G1023" s="20"/>
      <c r="H1023" s="20"/>
      <c r="I1023" s="20"/>
      <c r="J1023" s="20"/>
      <c r="K1023" s="20"/>
      <c r="L1023" s="20"/>
      <c r="M1023" s="20"/>
      <c r="N1023" s="20"/>
      <c r="O1023" s="20"/>
      <c r="P1023" s="20"/>
      <c r="Q1023" s="20"/>
      <c r="R1023" s="20"/>
      <c r="S1023" s="20"/>
      <c r="T1023" s="20"/>
      <c r="U1023" s="20"/>
      <c r="V1023" s="20"/>
      <c r="W1023" s="20"/>
      <c r="X1023" s="20"/>
      <c r="Y1023" s="20"/>
      <c r="Z1023" s="20"/>
    </row>
    <row r="1024">
      <c r="A1024" s="20"/>
      <c r="B1024" s="20"/>
      <c r="C1024" s="20"/>
      <c r="D1024" s="20"/>
      <c r="E1024" s="20"/>
      <c r="F1024" s="20"/>
      <c r="G1024" s="20"/>
      <c r="H1024" s="20"/>
      <c r="I1024" s="20"/>
      <c r="J1024" s="20"/>
      <c r="K1024" s="20"/>
      <c r="L1024" s="20"/>
      <c r="M1024" s="20"/>
      <c r="N1024" s="20"/>
      <c r="O1024" s="20"/>
      <c r="P1024" s="20"/>
      <c r="Q1024" s="20"/>
      <c r="R1024" s="20"/>
      <c r="S1024" s="20"/>
      <c r="T1024" s="20"/>
      <c r="U1024" s="20"/>
      <c r="V1024" s="20"/>
      <c r="W1024" s="20"/>
      <c r="X1024" s="20"/>
      <c r="Y1024" s="20"/>
      <c r="Z1024" s="20"/>
    </row>
    <row r="1025">
      <c r="A1025" s="20"/>
      <c r="B1025" s="20"/>
      <c r="C1025" s="20"/>
      <c r="D1025" s="20"/>
      <c r="E1025" s="20"/>
      <c r="F1025" s="20"/>
      <c r="G1025" s="20"/>
      <c r="H1025" s="20"/>
      <c r="I1025" s="20"/>
      <c r="J1025" s="20"/>
      <c r="K1025" s="20"/>
      <c r="L1025" s="20"/>
      <c r="M1025" s="20"/>
      <c r="N1025" s="20"/>
      <c r="O1025" s="20"/>
      <c r="P1025" s="20"/>
      <c r="Q1025" s="20"/>
      <c r="R1025" s="20"/>
      <c r="S1025" s="20"/>
      <c r="T1025" s="20"/>
      <c r="U1025" s="20"/>
      <c r="V1025" s="20"/>
      <c r="W1025" s="20"/>
      <c r="X1025" s="20"/>
      <c r="Y1025" s="20"/>
      <c r="Z1025" s="20"/>
    </row>
    <row r="1026">
      <c r="A1026" s="20"/>
      <c r="B1026" s="20"/>
      <c r="C1026" s="20"/>
      <c r="D1026" s="20"/>
      <c r="E1026" s="20"/>
      <c r="F1026" s="20"/>
      <c r="G1026" s="20"/>
      <c r="H1026" s="20"/>
      <c r="I1026" s="20"/>
      <c r="J1026" s="20"/>
      <c r="K1026" s="20"/>
      <c r="L1026" s="20"/>
      <c r="M1026" s="20"/>
      <c r="N1026" s="20"/>
      <c r="O1026" s="20"/>
      <c r="P1026" s="20"/>
      <c r="Q1026" s="20"/>
      <c r="R1026" s="20"/>
      <c r="S1026" s="20"/>
      <c r="T1026" s="20"/>
      <c r="U1026" s="20"/>
      <c r="V1026" s="20"/>
      <c r="W1026" s="20"/>
      <c r="X1026" s="20"/>
      <c r="Y1026" s="20"/>
      <c r="Z1026" s="20"/>
    </row>
    <row r="1027">
      <c r="A1027" s="20"/>
      <c r="B1027" s="20"/>
      <c r="C1027" s="20"/>
      <c r="D1027" s="20"/>
      <c r="E1027" s="20"/>
      <c r="F1027" s="20"/>
      <c r="G1027" s="20"/>
      <c r="H1027" s="20"/>
      <c r="I1027" s="20"/>
      <c r="J1027" s="20"/>
      <c r="K1027" s="20"/>
      <c r="L1027" s="20"/>
      <c r="M1027" s="20"/>
      <c r="N1027" s="20"/>
      <c r="O1027" s="20"/>
      <c r="P1027" s="20"/>
      <c r="Q1027" s="20"/>
      <c r="R1027" s="20"/>
      <c r="S1027" s="20"/>
      <c r="T1027" s="20"/>
      <c r="U1027" s="20"/>
      <c r="V1027" s="20"/>
      <c r="W1027" s="20"/>
      <c r="X1027" s="20"/>
      <c r="Y1027" s="20"/>
      <c r="Z1027" s="20"/>
    </row>
    <row r="1028">
      <c r="A1028" s="20"/>
      <c r="B1028" s="20"/>
      <c r="C1028" s="20"/>
      <c r="D1028" s="20"/>
      <c r="E1028" s="20"/>
      <c r="F1028" s="20"/>
      <c r="G1028" s="20"/>
      <c r="H1028" s="20"/>
      <c r="I1028" s="20"/>
      <c r="J1028" s="20"/>
      <c r="K1028" s="20"/>
      <c r="L1028" s="20"/>
      <c r="M1028" s="20"/>
      <c r="N1028" s="20"/>
      <c r="O1028" s="20"/>
      <c r="P1028" s="20"/>
      <c r="Q1028" s="20"/>
      <c r="R1028" s="20"/>
      <c r="S1028" s="20"/>
      <c r="T1028" s="20"/>
      <c r="U1028" s="20"/>
      <c r="V1028" s="20"/>
      <c r="W1028" s="20"/>
      <c r="X1028" s="20"/>
      <c r="Y1028" s="20"/>
      <c r="Z1028" s="20"/>
    </row>
    <row r="1029">
      <c r="A1029" s="20"/>
      <c r="B1029" s="20"/>
      <c r="C1029" s="20"/>
      <c r="D1029" s="20"/>
      <c r="E1029" s="20"/>
      <c r="F1029" s="20"/>
      <c r="G1029" s="20"/>
      <c r="H1029" s="20"/>
      <c r="I1029" s="20"/>
      <c r="J1029" s="20"/>
      <c r="K1029" s="20"/>
      <c r="L1029" s="20"/>
      <c r="M1029" s="20"/>
      <c r="N1029" s="20"/>
      <c r="O1029" s="20"/>
      <c r="P1029" s="20"/>
      <c r="Q1029" s="20"/>
      <c r="R1029" s="20"/>
      <c r="S1029" s="20"/>
      <c r="T1029" s="20"/>
      <c r="U1029" s="20"/>
      <c r="V1029" s="20"/>
      <c r="W1029" s="20"/>
      <c r="X1029" s="20"/>
      <c r="Y1029" s="20"/>
      <c r="Z1029" s="20"/>
    </row>
    <row r="1030">
      <c r="A1030" s="20"/>
      <c r="B1030" s="20"/>
      <c r="C1030" s="20"/>
      <c r="D1030" s="20"/>
      <c r="E1030" s="20"/>
      <c r="F1030" s="20"/>
      <c r="G1030" s="20"/>
      <c r="H1030" s="20"/>
      <c r="I1030" s="20"/>
      <c r="J1030" s="20"/>
      <c r="K1030" s="20"/>
      <c r="L1030" s="20"/>
      <c r="M1030" s="20"/>
      <c r="N1030" s="20"/>
      <c r="O1030" s="20"/>
      <c r="P1030" s="20"/>
      <c r="Q1030" s="20"/>
      <c r="R1030" s="20"/>
      <c r="S1030" s="20"/>
      <c r="T1030" s="20"/>
      <c r="U1030" s="20"/>
      <c r="V1030" s="20"/>
      <c r="W1030" s="20"/>
      <c r="X1030" s="20"/>
      <c r="Y1030" s="20"/>
      <c r="Z1030" s="20"/>
    </row>
    <row r="1031">
      <c r="A1031" s="20"/>
      <c r="B1031" s="20"/>
      <c r="C1031" s="20"/>
      <c r="D1031" s="20"/>
      <c r="E1031" s="20"/>
      <c r="F1031" s="20"/>
      <c r="G1031" s="20"/>
      <c r="H1031" s="20"/>
      <c r="I1031" s="20"/>
      <c r="J1031" s="20"/>
      <c r="K1031" s="20"/>
      <c r="L1031" s="20"/>
      <c r="M1031" s="20"/>
      <c r="N1031" s="20"/>
      <c r="O1031" s="20"/>
      <c r="P1031" s="20"/>
      <c r="Q1031" s="20"/>
      <c r="R1031" s="20"/>
      <c r="S1031" s="20"/>
      <c r="T1031" s="20"/>
      <c r="U1031" s="20"/>
      <c r="V1031" s="20"/>
      <c r="W1031" s="20"/>
      <c r="X1031" s="20"/>
      <c r="Y1031" s="20"/>
      <c r="Z1031" s="20"/>
    </row>
    <row r="1032">
      <c r="A1032" s="20"/>
      <c r="B1032" s="20"/>
      <c r="C1032" s="20"/>
      <c r="D1032" s="20"/>
      <c r="E1032" s="20"/>
      <c r="F1032" s="20"/>
      <c r="G1032" s="20"/>
      <c r="H1032" s="20"/>
      <c r="I1032" s="20"/>
      <c r="J1032" s="20"/>
      <c r="K1032" s="20"/>
      <c r="L1032" s="20"/>
      <c r="M1032" s="20"/>
      <c r="N1032" s="20"/>
      <c r="O1032" s="20"/>
      <c r="P1032" s="20"/>
      <c r="Q1032" s="20"/>
      <c r="R1032" s="20"/>
      <c r="S1032" s="20"/>
      <c r="T1032" s="20"/>
      <c r="U1032" s="20"/>
      <c r="V1032" s="20"/>
      <c r="W1032" s="20"/>
      <c r="X1032" s="20"/>
      <c r="Y1032" s="20"/>
      <c r="Z1032" s="20"/>
    </row>
    <row r="1033">
      <c r="A1033" s="20"/>
      <c r="B1033" s="20"/>
      <c r="C1033" s="20"/>
      <c r="D1033" s="20"/>
      <c r="E1033" s="20"/>
      <c r="F1033" s="20"/>
      <c r="G1033" s="20"/>
      <c r="H1033" s="20"/>
      <c r="I1033" s="20"/>
      <c r="J1033" s="20"/>
      <c r="K1033" s="20"/>
      <c r="L1033" s="20"/>
      <c r="M1033" s="20"/>
      <c r="N1033" s="20"/>
      <c r="O1033" s="20"/>
      <c r="P1033" s="20"/>
      <c r="Q1033" s="20"/>
      <c r="R1033" s="20"/>
      <c r="S1033" s="20"/>
      <c r="T1033" s="20"/>
      <c r="U1033" s="20"/>
      <c r="V1033" s="20"/>
      <c r="W1033" s="20"/>
      <c r="X1033" s="20"/>
      <c r="Y1033" s="20"/>
      <c r="Z1033" s="20"/>
    </row>
    <row r="1034">
      <c r="A1034" s="20"/>
      <c r="B1034" s="20"/>
      <c r="C1034" s="20"/>
      <c r="D1034" s="20"/>
      <c r="E1034" s="20"/>
      <c r="F1034" s="20"/>
      <c r="G1034" s="20"/>
      <c r="H1034" s="20"/>
      <c r="I1034" s="20"/>
      <c r="J1034" s="20"/>
      <c r="K1034" s="20"/>
      <c r="L1034" s="20"/>
      <c r="M1034" s="20"/>
      <c r="N1034" s="20"/>
      <c r="O1034" s="20"/>
      <c r="P1034" s="20"/>
      <c r="Q1034" s="20"/>
      <c r="R1034" s="20"/>
      <c r="S1034" s="20"/>
      <c r="T1034" s="20"/>
      <c r="U1034" s="20"/>
      <c r="V1034" s="20"/>
      <c r="W1034" s="20"/>
      <c r="X1034" s="20"/>
      <c r="Y1034" s="20"/>
      <c r="Z1034" s="20"/>
    </row>
    <row r="1035">
      <c r="A1035" s="20"/>
      <c r="B1035" s="20"/>
      <c r="C1035" s="20"/>
      <c r="D1035" s="20"/>
      <c r="E1035" s="20"/>
      <c r="F1035" s="20"/>
      <c r="G1035" s="20"/>
      <c r="H1035" s="20"/>
      <c r="I1035" s="20"/>
      <c r="J1035" s="20"/>
      <c r="K1035" s="20"/>
      <c r="L1035" s="20"/>
      <c r="M1035" s="20"/>
      <c r="N1035" s="20"/>
      <c r="O1035" s="20"/>
      <c r="P1035" s="20"/>
      <c r="Q1035" s="20"/>
      <c r="R1035" s="20"/>
      <c r="S1035" s="20"/>
      <c r="T1035" s="20"/>
      <c r="U1035" s="20"/>
      <c r="V1035" s="20"/>
      <c r="W1035" s="20"/>
      <c r="X1035" s="20"/>
      <c r="Y1035" s="20"/>
      <c r="Z1035" s="20"/>
    </row>
    <row r="1036">
      <c r="A1036" s="20"/>
      <c r="B1036" s="20"/>
      <c r="C1036" s="20"/>
      <c r="D1036" s="20"/>
      <c r="E1036" s="20"/>
      <c r="F1036" s="20"/>
      <c r="G1036" s="20"/>
      <c r="H1036" s="20"/>
      <c r="I1036" s="20"/>
      <c r="J1036" s="20"/>
      <c r="K1036" s="20"/>
      <c r="L1036" s="20"/>
      <c r="M1036" s="20"/>
      <c r="N1036" s="20"/>
      <c r="O1036" s="20"/>
      <c r="P1036" s="20"/>
      <c r="Q1036" s="20"/>
      <c r="R1036" s="20"/>
      <c r="S1036" s="20"/>
      <c r="T1036" s="20"/>
      <c r="U1036" s="20"/>
      <c r="V1036" s="20"/>
      <c r="W1036" s="20"/>
      <c r="X1036" s="20"/>
      <c r="Y1036" s="20"/>
      <c r="Z1036" s="20"/>
    </row>
    <row r="1037">
      <c r="A1037" s="20"/>
      <c r="B1037" s="20"/>
      <c r="C1037" s="20"/>
      <c r="D1037" s="20"/>
      <c r="E1037" s="20"/>
      <c r="F1037" s="20"/>
      <c r="G1037" s="20"/>
      <c r="H1037" s="20"/>
      <c r="I1037" s="20"/>
      <c r="J1037" s="20"/>
      <c r="K1037" s="20"/>
      <c r="L1037" s="20"/>
      <c r="M1037" s="20"/>
      <c r="N1037" s="20"/>
      <c r="O1037" s="20"/>
      <c r="P1037" s="20"/>
      <c r="Q1037" s="20"/>
      <c r="R1037" s="20"/>
      <c r="S1037" s="20"/>
      <c r="T1037" s="20"/>
      <c r="U1037" s="20"/>
      <c r="V1037" s="20"/>
      <c r="W1037" s="20"/>
      <c r="X1037" s="20"/>
      <c r="Y1037" s="20"/>
      <c r="Z1037" s="20"/>
    </row>
    <row r="1038">
      <c r="A1038" s="20"/>
      <c r="B1038" s="20"/>
      <c r="C1038" s="20"/>
      <c r="D1038" s="20"/>
      <c r="E1038" s="20"/>
      <c r="F1038" s="20"/>
      <c r="G1038" s="20"/>
      <c r="H1038" s="20"/>
      <c r="I1038" s="20"/>
      <c r="J1038" s="20"/>
      <c r="K1038" s="20"/>
      <c r="L1038" s="20"/>
      <c r="M1038" s="20"/>
      <c r="N1038" s="20"/>
      <c r="O1038" s="20"/>
      <c r="P1038" s="20"/>
      <c r="Q1038" s="20"/>
      <c r="R1038" s="20"/>
      <c r="S1038" s="20"/>
      <c r="T1038" s="20"/>
      <c r="U1038" s="20"/>
      <c r="V1038" s="20"/>
      <c r="W1038" s="20"/>
      <c r="X1038" s="20"/>
      <c r="Y1038" s="20"/>
      <c r="Z1038" s="20"/>
    </row>
    <row r="1039">
      <c r="A1039" s="20"/>
      <c r="B1039" s="20"/>
      <c r="C1039" s="20"/>
      <c r="D1039" s="20"/>
      <c r="E1039" s="20"/>
      <c r="F1039" s="20"/>
      <c r="G1039" s="20"/>
      <c r="H1039" s="20"/>
      <c r="I1039" s="20"/>
      <c r="J1039" s="20"/>
      <c r="K1039" s="20"/>
      <c r="L1039" s="20"/>
      <c r="M1039" s="20"/>
      <c r="N1039" s="20"/>
      <c r="O1039" s="20"/>
      <c r="P1039" s="20"/>
      <c r="Q1039" s="20"/>
      <c r="R1039" s="20"/>
      <c r="S1039" s="20"/>
      <c r="T1039" s="20"/>
      <c r="U1039" s="20"/>
      <c r="V1039" s="20"/>
      <c r="W1039" s="20"/>
      <c r="X1039" s="20"/>
      <c r="Y1039" s="20"/>
      <c r="Z1039" s="20"/>
    </row>
    <row r="1040">
      <c r="A1040" s="20"/>
      <c r="B1040" s="20"/>
      <c r="C1040" s="20"/>
      <c r="D1040" s="20"/>
      <c r="E1040" s="20"/>
      <c r="F1040" s="20"/>
      <c r="G1040" s="20"/>
      <c r="H1040" s="20"/>
      <c r="I1040" s="20"/>
      <c r="J1040" s="20"/>
      <c r="K1040" s="20"/>
      <c r="L1040" s="20"/>
      <c r="M1040" s="20"/>
      <c r="N1040" s="20"/>
      <c r="O1040" s="20"/>
      <c r="P1040" s="20"/>
      <c r="Q1040" s="20"/>
      <c r="R1040" s="20"/>
      <c r="S1040" s="20"/>
      <c r="T1040" s="20"/>
      <c r="U1040" s="20"/>
      <c r="V1040" s="20"/>
      <c r="W1040" s="20"/>
      <c r="X1040" s="20"/>
      <c r="Y1040" s="20"/>
      <c r="Z1040" s="20"/>
    </row>
    <row r="1041">
      <c r="A1041" s="20"/>
      <c r="B1041" s="20"/>
      <c r="C1041" s="20"/>
      <c r="D1041" s="20"/>
      <c r="E1041" s="20"/>
      <c r="F1041" s="20"/>
      <c r="G1041" s="20"/>
      <c r="H1041" s="20"/>
      <c r="I1041" s="20"/>
      <c r="J1041" s="20"/>
      <c r="K1041" s="20"/>
      <c r="L1041" s="20"/>
      <c r="M1041" s="20"/>
      <c r="N1041" s="20"/>
      <c r="O1041" s="20"/>
      <c r="P1041" s="20"/>
      <c r="Q1041" s="20"/>
      <c r="R1041" s="20"/>
      <c r="S1041" s="20"/>
      <c r="T1041" s="20"/>
      <c r="U1041" s="20"/>
      <c r="V1041" s="20"/>
      <c r="W1041" s="20"/>
      <c r="X1041" s="20"/>
      <c r="Y1041" s="20"/>
      <c r="Z1041" s="20"/>
    </row>
    <row r="1042">
      <c r="A1042" s="20"/>
      <c r="B1042" s="20"/>
      <c r="C1042" s="20"/>
      <c r="D1042" s="20"/>
      <c r="E1042" s="20"/>
      <c r="F1042" s="20"/>
      <c r="G1042" s="20"/>
      <c r="H1042" s="20"/>
      <c r="I1042" s="20"/>
      <c r="J1042" s="20"/>
      <c r="K1042" s="20"/>
      <c r="L1042" s="20"/>
      <c r="M1042" s="20"/>
      <c r="N1042" s="20"/>
      <c r="O1042" s="20"/>
      <c r="P1042" s="20"/>
      <c r="Q1042" s="20"/>
      <c r="R1042" s="20"/>
      <c r="S1042" s="20"/>
      <c r="T1042" s="20"/>
      <c r="U1042" s="20"/>
      <c r="V1042" s="20"/>
      <c r="W1042" s="20"/>
      <c r="X1042" s="20"/>
      <c r="Y1042" s="20"/>
      <c r="Z1042" s="20"/>
    </row>
    <row r="1043">
      <c r="A1043" s="20"/>
      <c r="B1043" s="20"/>
      <c r="C1043" s="20"/>
      <c r="D1043" s="20"/>
      <c r="E1043" s="20"/>
      <c r="F1043" s="20"/>
      <c r="G1043" s="20"/>
      <c r="H1043" s="20"/>
      <c r="I1043" s="20"/>
      <c r="J1043" s="20"/>
      <c r="K1043" s="20"/>
      <c r="L1043" s="20"/>
      <c r="M1043" s="20"/>
      <c r="N1043" s="20"/>
      <c r="O1043" s="20"/>
      <c r="P1043" s="20"/>
      <c r="Q1043" s="20"/>
      <c r="R1043" s="20"/>
      <c r="S1043" s="20"/>
      <c r="T1043" s="20"/>
      <c r="U1043" s="20"/>
      <c r="V1043" s="20"/>
      <c r="W1043" s="20"/>
      <c r="X1043" s="20"/>
      <c r="Y1043" s="20"/>
      <c r="Z1043" s="20"/>
    </row>
    <row r="1044">
      <c r="A1044" s="20"/>
      <c r="B1044" s="20"/>
      <c r="C1044" s="20"/>
      <c r="D1044" s="20"/>
      <c r="E1044" s="20"/>
      <c r="F1044" s="20"/>
      <c r="G1044" s="20"/>
      <c r="H1044" s="20"/>
      <c r="I1044" s="20"/>
      <c r="J1044" s="20"/>
      <c r="K1044" s="20"/>
      <c r="L1044" s="20"/>
      <c r="M1044" s="20"/>
      <c r="N1044" s="20"/>
      <c r="O1044" s="20"/>
      <c r="P1044" s="20"/>
      <c r="Q1044" s="20"/>
      <c r="R1044" s="20"/>
      <c r="S1044" s="20"/>
      <c r="T1044" s="20"/>
      <c r="U1044" s="20"/>
      <c r="V1044" s="20"/>
      <c r="W1044" s="20"/>
      <c r="X1044" s="20"/>
      <c r="Y1044" s="20"/>
      <c r="Z1044" s="20"/>
    </row>
    <row r="1045">
      <c r="A1045" s="20"/>
      <c r="B1045" s="20"/>
      <c r="C1045" s="20"/>
      <c r="D1045" s="20"/>
      <c r="E1045" s="20"/>
      <c r="F1045" s="20"/>
      <c r="G1045" s="20"/>
      <c r="H1045" s="20"/>
      <c r="I1045" s="20"/>
      <c r="J1045" s="20"/>
      <c r="K1045" s="20"/>
      <c r="L1045" s="20"/>
      <c r="M1045" s="20"/>
      <c r="N1045" s="20"/>
      <c r="O1045" s="20"/>
      <c r="P1045" s="20"/>
      <c r="Q1045" s="20"/>
      <c r="R1045" s="20"/>
      <c r="S1045" s="20"/>
      <c r="T1045" s="20"/>
      <c r="U1045" s="20"/>
      <c r="V1045" s="20"/>
      <c r="W1045" s="20"/>
      <c r="X1045" s="20"/>
      <c r="Y1045" s="20"/>
      <c r="Z1045" s="20"/>
    </row>
    <row r="1046">
      <c r="A1046" s="20"/>
      <c r="B1046" s="20"/>
      <c r="C1046" s="20"/>
      <c r="D1046" s="20"/>
      <c r="E1046" s="20"/>
      <c r="F1046" s="20"/>
      <c r="G1046" s="20"/>
      <c r="H1046" s="20"/>
      <c r="I1046" s="20"/>
      <c r="J1046" s="20"/>
      <c r="K1046" s="20"/>
      <c r="L1046" s="20"/>
      <c r="M1046" s="20"/>
      <c r="N1046" s="20"/>
      <c r="O1046" s="20"/>
      <c r="P1046" s="20"/>
      <c r="Q1046" s="20"/>
      <c r="R1046" s="20"/>
      <c r="S1046" s="20"/>
      <c r="T1046" s="20"/>
      <c r="U1046" s="20"/>
      <c r="V1046" s="20"/>
      <c r="W1046" s="20"/>
      <c r="X1046" s="20"/>
      <c r="Y1046" s="20"/>
      <c r="Z1046" s="20"/>
    </row>
    <row r="1047">
      <c r="A1047" s="20"/>
      <c r="B1047" s="20"/>
      <c r="C1047" s="20"/>
      <c r="D1047" s="20"/>
      <c r="E1047" s="20"/>
      <c r="F1047" s="20"/>
      <c r="G1047" s="20"/>
      <c r="H1047" s="20"/>
      <c r="I1047" s="20"/>
      <c r="J1047" s="20"/>
      <c r="K1047" s="20"/>
      <c r="L1047" s="20"/>
      <c r="M1047" s="20"/>
      <c r="N1047" s="20"/>
      <c r="O1047" s="20"/>
      <c r="P1047" s="20"/>
      <c r="Q1047" s="20"/>
      <c r="R1047" s="20"/>
      <c r="S1047" s="20"/>
      <c r="T1047" s="20"/>
      <c r="U1047" s="20"/>
      <c r="V1047" s="20"/>
      <c r="W1047" s="20"/>
      <c r="X1047" s="20"/>
      <c r="Y1047" s="20"/>
      <c r="Z1047" s="20"/>
    </row>
    <row r="1048">
      <c r="A1048" s="20"/>
      <c r="B1048" s="20"/>
      <c r="C1048" s="20"/>
      <c r="D1048" s="20"/>
      <c r="E1048" s="20"/>
      <c r="F1048" s="20"/>
      <c r="G1048" s="20"/>
      <c r="H1048" s="20"/>
      <c r="I1048" s="20"/>
      <c r="J1048" s="20"/>
      <c r="K1048" s="20"/>
      <c r="L1048" s="20"/>
      <c r="M1048" s="20"/>
      <c r="N1048" s="20"/>
      <c r="O1048" s="20"/>
      <c r="P1048" s="20"/>
      <c r="Q1048" s="20"/>
      <c r="R1048" s="20"/>
      <c r="S1048" s="20"/>
      <c r="T1048" s="20"/>
      <c r="U1048" s="20"/>
      <c r="V1048" s="20"/>
      <c r="W1048" s="20"/>
      <c r="X1048" s="20"/>
      <c r="Y1048" s="20"/>
      <c r="Z1048" s="20"/>
    </row>
    <row r="1049">
      <c r="A1049" s="20"/>
      <c r="B1049" s="20"/>
      <c r="C1049" s="20"/>
      <c r="D1049" s="20"/>
      <c r="E1049" s="20"/>
      <c r="F1049" s="20"/>
      <c r="G1049" s="20"/>
      <c r="H1049" s="20"/>
      <c r="I1049" s="20"/>
      <c r="J1049" s="20"/>
      <c r="K1049" s="20"/>
      <c r="L1049" s="20"/>
      <c r="M1049" s="20"/>
      <c r="N1049" s="20"/>
      <c r="O1049" s="20"/>
      <c r="P1049" s="20"/>
      <c r="Q1049" s="20"/>
      <c r="R1049" s="20"/>
      <c r="S1049" s="20"/>
      <c r="T1049" s="20"/>
      <c r="U1049" s="20"/>
      <c r="V1049" s="20"/>
      <c r="W1049" s="20"/>
      <c r="X1049" s="20"/>
      <c r="Y1049" s="20"/>
      <c r="Z1049" s="20"/>
    </row>
    <row r="1050">
      <c r="A1050" s="20"/>
      <c r="B1050" s="20"/>
      <c r="C1050" s="20"/>
      <c r="D1050" s="20"/>
      <c r="E1050" s="20"/>
      <c r="F1050" s="20"/>
      <c r="G1050" s="20"/>
      <c r="H1050" s="20"/>
      <c r="I1050" s="20"/>
      <c r="J1050" s="20"/>
      <c r="K1050" s="20"/>
      <c r="L1050" s="20"/>
      <c r="M1050" s="20"/>
      <c r="N1050" s="20"/>
      <c r="O1050" s="20"/>
      <c r="P1050" s="20"/>
      <c r="Q1050" s="20"/>
      <c r="R1050" s="20"/>
      <c r="S1050" s="20"/>
      <c r="T1050" s="20"/>
      <c r="U1050" s="20"/>
      <c r="V1050" s="20"/>
      <c r="W1050" s="20"/>
      <c r="X1050" s="20"/>
      <c r="Y1050" s="20"/>
      <c r="Z1050" s="20"/>
    </row>
    <row r="1051">
      <c r="A1051" s="20"/>
      <c r="B1051" s="20"/>
      <c r="C1051" s="20"/>
      <c r="D1051" s="20"/>
      <c r="E1051" s="20"/>
      <c r="F1051" s="20"/>
      <c r="G1051" s="20"/>
      <c r="H1051" s="20"/>
      <c r="I1051" s="20"/>
      <c r="J1051" s="20"/>
      <c r="K1051" s="20"/>
      <c r="L1051" s="20"/>
      <c r="M1051" s="20"/>
      <c r="N1051" s="20"/>
      <c r="O1051" s="20"/>
      <c r="P1051" s="20"/>
      <c r="Q1051" s="20"/>
      <c r="R1051" s="20"/>
      <c r="S1051" s="20"/>
      <c r="T1051" s="20"/>
      <c r="U1051" s="20"/>
      <c r="V1051" s="20"/>
      <c r="W1051" s="20"/>
      <c r="X1051" s="20"/>
      <c r="Y1051" s="20"/>
      <c r="Z1051" s="20"/>
    </row>
    <row r="1052">
      <c r="A1052" s="20"/>
      <c r="B1052" s="20"/>
      <c r="C1052" s="20"/>
      <c r="D1052" s="20"/>
      <c r="E1052" s="20"/>
      <c r="F1052" s="20"/>
      <c r="G1052" s="20"/>
      <c r="H1052" s="20"/>
      <c r="I1052" s="20"/>
      <c r="J1052" s="20"/>
      <c r="K1052" s="20"/>
      <c r="L1052" s="20"/>
      <c r="M1052" s="20"/>
      <c r="N1052" s="20"/>
      <c r="O1052" s="20"/>
      <c r="P1052" s="20"/>
      <c r="Q1052" s="20"/>
      <c r="R1052" s="20"/>
      <c r="S1052" s="20"/>
      <c r="T1052" s="20"/>
      <c r="U1052" s="20"/>
      <c r="V1052" s="20"/>
      <c r="W1052" s="20"/>
      <c r="X1052" s="20"/>
      <c r="Y1052" s="20"/>
      <c r="Z1052" s="20"/>
    </row>
    <row r="1053">
      <c r="A1053" s="20"/>
      <c r="B1053" s="20"/>
      <c r="C1053" s="20"/>
      <c r="D1053" s="20"/>
      <c r="E1053" s="20"/>
      <c r="F1053" s="20"/>
      <c r="G1053" s="20"/>
      <c r="H1053" s="20"/>
      <c r="I1053" s="20"/>
      <c r="J1053" s="20"/>
      <c r="K1053" s="20"/>
      <c r="L1053" s="20"/>
      <c r="M1053" s="20"/>
      <c r="N1053" s="20"/>
      <c r="O1053" s="20"/>
      <c r="P1053" s="20"/>
      <c r="Q1053" s="20"/>
      <c r="R1053" s="20"/>
      <c r="S1053" s="20"/>
      <c r="T1053" s="20"/>
      <c r="U1053" s="20"/>
      <c r="V1053" s="20"/>
      <c r="W1053" s="20"/>
      <c r="X1053" s="20"/>
      <c r="Y1053" s="20"/>
      <c r="Z1053" s="20"/>
    </row>
    <row r="1054">
      <c r="A1054" s="20"/>
      <c r="B1054" s="20"/>
      <c r="C1054" s="20"/>
      <c r="D1054" s="20"/>
      <c r="E1054" s="20"/>
      <c r="F1054" s="20"/>
      <c r="G1054" s="20"/>
      <c r="H1054" s="20"/>
      <c r="I1054" s="20"/>
      <c r="J1054" s="20"/>
      <c r="K1054" s="20"/>
      <c r="L1054" s="20"/>
      <c r="M1054" s="20"/>
      <c r="N1054" s="20"/>
      <c r="O1054" s="20"/>
      <c r="P1054" s="20"/>
      <c r="Q1054" s="20"/>
      <c r="R1054" s="20"/>
      <c r="S1054" s="20"/>
      <c r="T1054" s="20"/>
      <c r="U1054" s="20"/>
      <c r="V1054" s="20"/>
      <c r="W1054" s="20"/>
      <c r="X1054" s="20"/>
      <c r="Y1054" s="20"/>
      <c r="Z1054" s="20"/>
    </row>
    <row r="1055">
      <c r="A1055" s="20"/>
      <c r="B1055" s="20"/>
      <c r="C1055" s="20"/>
      <c r="D1055" s="20"/>
      <c r="E1055" s="20"/>
      <c r="F1055" s="20"/>
      <c r="G1055" s="20"/>
      <c r="H1055" s="20"/>
      <c r="I1055" s="20"/>
      <c r="J1055" s="20"/>
      <c r="K1055" s="20"/>
      <c r="L1055" s="20"/>
      <c r="M1055" s="20"/>
      <c r="N1055" s="20"/>
      <c r="O1055" s="20"/>
      <c r="P1055" s="20"/>
      <c r="Q1055" s="20"/>
      <c r="R1055" s="20"/>
      <c r="S1055" s="20"/>
      <c r="T1055" s="20"/>
      <c r="U1055" s="20"/>
      <c r="V1055" s="20"/>
      <c r="W1055" s="20"/>
      <c r="X1055" s="20"/>
      <c r="Y1055" s="20"/>
      <c r="Z1055" s="20"/>
    </row>
    <row r="1056">
      <c r="A1056" s="20"/>
      <c r="B1056" s="20"/>
      <c r="C1056" s="20"/>
      <c r="D1056" s="20"/>
      <c r="E1056" s="20"/>
      <c r="F1056" s="20"/>
      <c r="G1056" s="20"/>
      <c r="H1056" s="20"/>
      <c r="I1056" s="20"/>
      <c r="J1056" s="20"/>
      <c r="K1056" s="20"/>
      <c r="L1056" s="20"/>
      <c r="M1056" s="20"/>
      <c r="N1056" s="20"/>
      <c r="O1056" s="20"/>
      <c r="P1056" s="20"/>
      <c r="Q1056" s="20"/>
      <c r="R1056" s="20"/>
      <c r="S1056" s="20"/>
      <c r="T1056" s="20"/>
      <c r="U1056" s="20"/>
      <c r="V1056" s="20"/>
      <c r="W1056" s="20"/>
      <c r="X1056" s="20"/>
      <c r="Y1056" s="20"/>
      <c r="Z1056" s="20"/>
    </row>
    <row r="1057">
      <c r="A1057" s="20"/>
      <c r="B1057" s="20"/>
      <c r="C1057" s="20"/>
      <c r="D1057" s="20"/>
      <c r="E1057" s="20"/>
      <c r="F1057" s="20"/>
      <c r="G1057" s="20"/>
      <c r="H1057" s="20"/>
      <c r="I1057" s="20"/>
      <c r="J1057" s="20"/>
      <c r="K1057" s="20"/>
      <c r="L1057" s="20"/>
      <c r="M1057" s="20"/>
      <c r="N1057" s="20"/>
      <c r="O1057" s="20"/>
      <c r="P1057" s="20"/>
      <c r="Q1057" s="20"/>
      <c r="R1057" s="20"/>
      <c r="S1057" s="20"/>
      <c r="T1057" s="20"/>
      <c r="U1057" s="20"/>
      <c r="V1057" s="20"/>
      <c r="W1057" s="20"/>
      <c r="X1057" s="20"/>
      <c r="Y1057" s="20"/>
      <c r="Z1057" s="20"/>
    </row>
    <row r="1058">
      <c r="A1058" s="20"/>
      <c r="B1058" s="20"/>
      <c r="C1058" s="20"/>
      <c r="D1058" s="20"/>
      <c r="E1058" s="20"/>
      <c r="F1058" s="20"/>
      <c r="G1058" s="20"/>
      <c r="H1058" s="20"/>
      <c r="I1058" s="20"/>
      <c r="J1058" s="20"/>
      <c r="K1058" s="20"/>
      <c r="L1058" s="20"/>
      <c r="M1058" s="20"/>
      <c r="N1058" s="20"/>
      <c r="O1058" s="20"/>
      <c r="P1058" s="20"/>
      <c r="Q1058" s="20"/>
      <c r="R1058" s="20"/>
      <c r="S1058" s="20"/>
      <c r="T1058" s="20"/>
      <c r="U1058" s="20"/>
      <c r="V1058" s="20"/>
      <c r="W1058" s="20"/>
      <c r="X1058" s="20"/>
      <c r="Y1058" s="20"/>
      <c r="Z1058" s="20"/>
    </row>
    <row r="1059">
      <c r="A1059" s="20"/>
      <c r="B1059" s="20"/>
      <c r="C1059" s="20"/>
      <c r="D1059" s="20"/>
      <c r="E1059" s="20"/>
      <c r="F1059" s="20"/>
      <c r="G1059" s="20"/>
      <c r="H1059" s="20"/>
      <c r="I1059" s="20"/>
      <c r="J1059" s="20"/>
      <c r="K1059" s="20"/>
      <c r="L1059" s="20"/>
      <c r="M1059" s="20"/>
      <c r="N1059" s="20"/>
      <c r="O1059" s="20"/>
      <c r="P1059" s="20"/>
      <c r="Q1059" s="20"/>
      <c r="R1059" s="20"/>
      <c r="S1059" s="20"/>
      <c r="T1059" s="20"/>
      <c r="U1059" s="20"/>
      <c r="V1059" s="20"/>
      <c r="W1059" s="20"/>
      <c r="X1059" s="20"/>
      <c r="Y1059" s="20"/>
      <c r="Z1059" s="20"/>
    </row>
    <row r="1060">
      <c r="A1060" s="20"/>
      <c r="B1060" s="20"/>
      <c r="C1060" s="20"/>
      <c r="D1060" s="20"/>
      <c r="E1060" s="20"/>
      <c r="F1060" s="20"/>
      <c r="G1060" s="20"/>
      <c r="H1060" s="20"/>
      <c r="I1060" s="20"/>
      <c r="J1060" s="20"/>
      <c r="K1060" s="20"/>
      <c r="L1060" s="20"/>
      <c r="M1060" s="20"/>
      <c r="N1060" s="20"/>
      <c r="O1060" s="20"/>
      <c r="P1060" s="20"/>
      <c r="Q1060" s="20"/>
      <c r="R1060" s="20"/>
      <c r="S1060" s="20"/>
      <c r="T1060" s="20"/>
      <c r="U1060" s="20"/>
      <c r="V1060" s="20"/>
      <c r="W1060" s="20"/>
      <c r="X1060" s="20"/>
      <c r="Y1060" s="20"/>
      <c r="Z1060" s="20"/>
    </row>
    <row r="1061">
      <c r="A1061" s="20"/>
      <c r="B1061" s="20"/>
      <c r="C1061" s="20"/>
      <c r="D1061" s="20"/>
      <c r="E1061" s="20"/>
      <c r="F1061" s="20"/>
      <c r="G1061" s="20"/>
      <c r="H1061" s="20"/>
      <c r="I1061" s="20"/>
      <c r="J1061" s="20"/>
      <c r="K1061" s="20"/>
      <c r="L1061" s="20"/>
      <c r="M1061" s="20"/>
      <c r="N1061" s="20"/>
      <c r="O1061" s="20"/>
      <c r="P1061" s="20"/>
      <c r="Q1061" s="20"/>
      <c r="R1061" s="20"/>
      <c r="S1061" s="20"/>
      <c r="T1061" s="20"/>
      <c r="U1061" s="20"/>
      <c r="V1061" s="20"/>
      <c r="W1061" s="20"/>
      <c r="X1061" s="20"/>
      <c r="Y1061" s="20"/>
      <c r="Z1061" s="20"/>
    </row>
    <row r="1062">
      <c r="A1062" s="20"/>
      <c r="B1062" s="20"/>
      <c r="C1062" s="20"/>
      <c r="D1062" s="20"/>
      <c r="E1062" s="20"/>
      <c r="F1062" s="20"/>
      <c r="G1062" s="20"/>
      <c r="H1062" s="20"/>
      <c r="I1062" s="20"/>
      <c r="J1062" s="20"/>
      <c r="K1062" s="20"/>
      <c r="L1062" s="20"/>
      <c r="M1062" s="20"/>
      <c r="N1062" s="20"/>
      <c r="O1062" s="20"/>
      <c r="P1062" s="20"/>
      <c r="Q1062" s="20"/>
      <c r="R1062" s="20"/>
      <c r="S1062" s="20"/>
      <c r="T1062" s="20"/>
      <c r="U1062" s="20"/>
      <c r="V1062" s="20"/>
      <c r="W1062" s="20"/>
      <c r="X1062" s="20"/>
      <c r="Y1062" s="20"/>
      <c r="Z1062" s="20"/>
    </row>
    <row r="1063">
      <c r="A1063" s="20"/>
      <c r="B1063" s="20"/>
      <c r="C1063" s="20"/>
      <c r="D1063" s="20"/>
      <c r="E1063" s="20"/>
      <c r="F1063" s="20"/>
      <c r="G1063" s="20"/>
      <c r="H1063" s="20"/>
      <c r="I1063" s="20"/>
      <c r="J1063" s="20"/>
      <c r="K1063" s="20"/>
      <c r="L1063" s="20"/>
      <c r="M1063" s="20"/>
      <c r="N1063" s="20"/>
      <c r="O1063" s="20"/>
      <c r="P1063" s="20"/>
      <c r="Q1063" s="20"/>
      <c r="R1063" s="20"/>
      <c r="S1063" s="20"/>
      <c r="T1063" s="20"/>
      <c r="U1063" s="20"/>
      <c r="V1063" s="20"/>
      <c r="W1063" s="20"/>
      <c r="X1063" s="20"/>
      <c r="Y1063" s="20"/>
      <c r="Z1063" s="20"/>
    </row>
    <row r="1064">
      <c r="A1064" s="20"/>
      <c r="B1064" s="20"/>
      <c r="C1064" s="20"/>
      <c r="D1064" s="20"/>
      <c r="E1064" s="20"/>
      <c r="F1064" s="20"/>
      <c r="G1064" s="20"/>
      <c r="H1064" s="20"/>
      <c r="I1064" s="20"/>
      <c r="J1064" s="20"/>
      <c r="K1064" s="20"/>
      <c r="L1064" s="20"/>
      <c r="M1064" s="20"/>
      <c r="N1064" s="20"/>
      <c r="O1064" s="20"/>
      <c r="P1064" s="20"/>
      <c r="Q1064" s="20"/>
      <c r="R1064" s="20"/>
      <c r="S1064" s="20"/>
      <c r="T1064" s="20"/>
      <c r="U1064" s="20"/>
      <c r="V1064" s="20"/>
      <c r="W1064" s="20"/>
      <c r="X1064" s="20"/>
      <c r="Y1064" s="20"/>
      <c r="Z1064" s="20"/>
    </row>
    <row r="1065">
      <c r="A1065" s="20"/>
      <c r="B1065" s="20"/>
      <c r="C1065" s="20"/>
      <c r="D1065" s="20"/>
      <c r="E1065" s="20"/>
      <c r="F1065" s="20"/>
      <c r="G1065" s="20"/>
      <c r="H1065" s="20"/>
      <c r="I1065" s="20"/>
      <c r="J1065" s="20"/>
      <c r="K1065" s="20"/>
      <c r="L1065" s="20"/>
      <c r="M1065" s="20"/>
      <c r="N1065" s="20"/>
      <c r="O1065" s="20"/>
      <c r="P1065" s="20"/>
      <c r="Q1065" s="20"/>
      <c r="R1065" s="20"/>
      <c r="S1065" s="20"/>
      <c r="T1065" s="20"/>
      <c r="U1065" s="20"/>
      <c r="V1065" s="20"/>
      <c r="W1065" s="20"/>
      <c r="X1065" s="20"/>
      <c r="Y1065" s="20"/>
      <c r="Z1065" s="20"/>
    </row>
    <row r="1066">
      <c r="A1066" s="20"/>
      <c r="B1066" s="20"/>
      <c r="C1066" s="20"/>
      <c r="D1066" s="20"/>
      <c r="E1066" s="20"/>
      <c r="F1066" s="20"/>
      <c r="G1066" s="20"/>
      <c r="H1066" s="20"/>
      <c r="I1066" s="20"/>
      <c r="J1066" s="20"/>
      <c r="K1066" s="20"/>
      <c r="L1066" s="20"/>
      <c r="M1066" s="20"/>
      <c r="N1066" s="20"/>
      <c r="O1066" s="20"/>
      <c r="P1066" s="20"/>
      <c r="Q1066" s="20"/>
      <c r="R1066" s="20"/>
      <c r="S1066" s="20"/>
      <c r="T1066" s="20"/>
      <c r="U1066" s="20"/>
      <c r="V1066" s="20"/>
      <c r="W1066" s="20"/>
      <c r="X1066" s="20"/>
      <c r="Y1066" s="20"/>
      <c r="Z1066" s="20"/>
    </row>
    <row r="1067">
      <c r="A1067" s="20"/>
      <c r="B1067" s="20"/>
      <c r="C1067" s="20"/>
      <c r="D1067" s="20"/>
      <c r="E1067" s="20"/>
      <c r="F1067" s="20"/>
      <c r="G1067" s="20"/>
      <c r="H1067" s="20"/>
      <c r="I1067" s="20"/>
      <c r="J1067" s="20"/>
      <c r="K1067" s="20"/>
      <c r="L1067" s="20"/>
      <c r="M1067" s="20"/>
      <c r="N1067" s="20"/>
      <c r="O1067" s="20"/>
      <c r="P1067" s="20"/>
      <c r="Q1067" s="20"/>
      <c r="R1067" s="20"/>
      <c r="S1067" s="20"/>
      <c r="T1067" s="20"/>
      <c r="U1067" s="20"/>
      <c r="V1067" s="20"/>
      <c r="W1067" s="20"/>
      <c r="X1067" s="20"/>
      <c r="Y1067" s="20"/>
      <c r="Z1067" s="20"/>
    </row>
    <row r="1068">
      <c r="A1068" s="20"/>
      <c r="B1068" s="20"/>
      <c r="C1068" s="20"/>
      <c r="D1068" s="20"/>
      <c r="E1068" s="20"/>
      <c r="F1068" s="20"/>
      <c r="G1068" s="20"/>
      <c r="H1068" s="20"/>
      <c r="I1068" s="20"/>
      <c r="J1068" s="20"/>
      <c r="K1068" s="20"/>
      <c r="L1068" s="20"/>
      <c r="M1068" s="20"/>
      <c r="N1068" s="20"/>
      <c r="O1068" s="20"/>
      <c r="P1068" s="20"/>
      <c r="Q1068" s="20"/>
      <c r="R1068" s="20"/>
      <c r="S1068" s="20"/>
      <c r="T1068" s="20"/>
      <c r="U1068" s="20"/>
      <c r="V1068" s="20"/>
      <c r="W1068" s="20"/>
      <c r="X1068" s="20"/>
      <c r="Y1068" s="20"/>
      <c r="Z1068" s="20"/>
    </row>
    <row r="1069">
      <c r="A1069" s="20"/>
      <c r="B1069" s="20"/>
      <c r="C1069" s="20"/>
      <c r="D1069" s="20"/>
      <c r="E1069" s="20"/>
      <c r="F1069" s="20"/>
      <c r="G1069" s="20"/>
      <c r="H1069" s="20"/>
      <c r="I1069" s="20"/>
      <c r="J1069" s="20"/>
      <c r="K1069" s="20"/>
      <c r="L1069" s="20"/>
      <c r="M1069" s="20"/>
      <c r="N1069" s="20"/>
      <c r="O1069" s="20"/>
      <c r="P1069" s="20"/>
      <c r="Q1069" s="20"/>
      <c r="R1069" s="20"/>
      <c r="S1069" s="20"/>
      <c r="T1069" s="20"/>
      <c r="U1069" s="20"/>
      <c r="V1069" s="20"/>
      <c r="W1069" s="20"/>
      <c r="X1069" s="20"/>
      <c r="Y1069" s="20"/>
      <c r="Z1069" s="20"/>
    </row>
    <row r="1070">
      <c r="A1070" s="20"/>
      <c r="B1070" s="20"/>
      <c r="C1070" s="20"/>
      <c r="D1070" s="20"/>
      <c r="E1070" s="20"/>
      <c r="F1070" s="20"/>
      <c r="G1070" s="20"/>
      <c r="H1070" s="20"/>
      <c r="I1070" s="20"/>
      <c r="J1070" s="20"/>
      <c r="K1070" s="20"/>
      <c r="L1070" s="20"/>
      <c r="M1070" s="20"/>
      <c r="N1070" s="20"/>
      <c r="O1070" s="20"/>
      <c r="P1070" s="20"/>
      <c r="Q1070" s="20"/>
      <c r="R1070" s="20"/>
      <c r="S1070" s="20"/>
      <c r="T1070" s="20"/>
      <c r="U1070" s="20"/>
      <c r="V1070" s="20"/>
      <c r="W1070" s="20"/>
      <c r="X1070" s="20"/>
      <c r="Y1070" s="20"/>
      <c r="Z1070" s="20"/>
    </row>
    <row r="1071">
      <c r="A1071" s="20"/>
      <c r="B1071" s="20"/>
      <c r="C1071" s="20"/>
      <c r="D1071" s="20"/>
      <c r="E1071" s="20"/>
      <c r="F1071" s="20"/>
      <c r="G1071" s="20"/>
      <c r="H1071" s="20"/>
      <c r="I1071" s="20"/>
      <c r="J1071" s="20"/>
      <c r="K1071" s="20"/>
      <c r="L1071" s="20"/>
      <c r="M1071" s="20"/>
      <c r="N1071" s="20"/>
      <c r="O1071" s="20"/>
      <c r="P1071" s="20"/>
      <c r="Q1071" s="20"/>
      <c r="R1071" s="20"/>
      <c r="S1071" s="20"/>
      <c r="T1071" s="20"/>
      <c r="U1071" s="20"/>
      <c r="V1071" s="20"/>
      <c r="W1071" s="20"/>
      <c r="X1071" s="20"/>
      <c r="Y1071" s="20"/>
      <c r="Z1071" s="20"/>
    </row>
    <row r="1072">
      <c r="A1072" s="20"/>
      <c r="B1072" s="20"/>
      <c r="C1072" s="20"/>
      <c r="D1072" s="20"/>
      <c r="E1072" s="20"/>
      <c r="F1072" s="20"/>
      <c r="G1072" s="20"/>
      <c r="H1072" s="20"/>
      <c r="I1072" s="20"/>
      <c r="J1072" s="20"/>
      <c r="K1072" s="20"/>
      <c r="L1072" s="20"/>
      <c r="M1072" s="20"/>
      <c r="N1072" s="20"/>
      <c r="O1072" s="20"/>
      <c r="P1072" s="20"/>
      <c r="Q1072" s="20"/>
      <c r="R1072" s="20"/>
      <c r="S1072" s="20"/>
      <c r="T1072" s="20"/>
      <c r="U1072" s="20"/>
      <c r="V1072" s="20"/>
      <c r="W1072" s="20"/>
      <c r="X1072" s="20"/>
      <c r="Y1072" s="20"/>
      <c r="Z1072" s="20"/>
    </row>
    <row r="1073">
      <c r="A1073" s="20"/>
      <c r="B1073" s="20"/>
      <c r="C1073" s="20"/>
      <c r="D1073" s="20"/>
      <c r="E1073" s="20"/>
      <c r="F1073" s="20"/>
      <c r="G1073" s="20"/>
      <c r="H1073" s="20"/>
      <c r="I1073" s="20"/>
      <c r="J1073" s="20"/>
      <c r="K1073" s="20"/>
      <c r="L1073" s="20"/>
      <c r="M1073" s="20"/>
      <c r="N1073" s="20"/>
      <c r="O1073" s="20"/>
      <c r="P1073" s="20"/>
      <c r="Q1073" s="20"/>
      <c r="R1073" s="20"/>
      <c r="S1073" s="20"/>
      <c r="T1073" s="20"/>
      <c r="U1073" s="20"/>
      <c r="V1073" s="20"/>
      <c r="W1073" s="20"/>
      <c r="X1073" s="20"/>
      <c r="Y1073" s="20"/>
      <c r="Z1073" s="20"/>
    </row>
    <row r="1074">
      <c r="A1074" s="20"/>
      <c r="B1074" s="20"/>
      <c r="C1074" s="20"/>
      <c r="D1074" s="20"/>
      <c r="E1074" s="20"/>
      <c r="F1074" s="20"/>
      <c r="G1074" s="20"/>
      <c r="H1074" s="20"/>
      <c r="I1074" s="20"/>
      <c r="J1074" s="20"/>
      <c r="K1074" s="20"/>
      <c r="L1074" s="20"/>
      <c r="M1074" s="20"/>
      <c r="N1074" s="20"/>
      <c r="O1074" s="20"/>
      <c r="P1074" s="20"/>
      <c r="Q1074" s="20"/>
      <c r="R1074" s="20"/>
      <c r="S1074" s="20"/>
      <c r="T1074" s="20"/>
      <c r="U1074" s="20"/>
      <c r="V1074" s="20"/>
      <c r="W1074" s="20"/>
      <c r="X1074" s="20"/>
      <c r="Y1074" s="20"/>
      <c r="Z1074" s="20"/>
    </row>
    <row r="1075">
      <c r="A1075" s="20"/>
      <c r="B1075" s="20"/>
      <c r="C1075" s="20"/>
      <c r="D1075" s="20"/>
      <c r="E1075" s="20"/>
      <c r="F1075" s="20"/>
      <c r="G1075" s="20"/>
      <c r="H1075" s="20"/>
      <c r="I1075" s="20"/>
      <c r="J1075" s="20"/>
      <c r="K1075" s="20"/>
      <c r="L1075" s="20"/>
      <c r="M1075" s="20"/>
      <c r="N1075" s="20"/>
      <c r="O1075" s="20"/>
      <c r="P1075" s="20"/>
      <c r="Q1075" s="20"/>
      <c r="R1075" s="20"/>
      <c r="S1075" s="20"/>
      <c r="T1075" s="20"/>
      <c r="U1075" s="20"/>
      <c r="V1075" s="20"/>
      <c r="W1075" s="20"/>
      <c r="X1075" s="20"/>
      <c r="Y1075" s="20"/>
      <c r="Z1075" s="20"/>
    </row>
    <row r="1076">
      <c r="A1076" s="20"/>
      <c r="B1076" s="20"/>
      <c r="C1076" s="20"/>
      <c r="D1076" s="20"/>
      <c r="E1076" s="20"/>
      <c r="F1076" s="20"/>
      <c r="G1076" s="20"/>
      <c r="H1076" s="20"/>
      <c r="I1076" s="20"/>
      <c r="J1076" s="20"/>
      <c r="K1076" s="20"/>
      <c r="L1076" s="20"/>
      <c r="M1076" s="20"/>
      <c r="N1076" s="20"/>
      <c r="O1076" s="20"/>
      <c r="P1076" s="20"/>
      <c r="Q1076" s="20"/>
      <c r="R1076" s="20"/>
      <c r="S1076" s="20"/>
      <c r="T1076" s="20"/>
      <c r="U1076" s="20"/>
      <c r="V1076" s="20"/>
      <c r="W1076" s="20"/>
      <c r="X1076" s="20"/>
      <c r="Y1076" s="20"/>
      <c r="Z1076" s="20"/>
    </row>
    <row r="1077">
      <c r="A1077" s="20"/>
      <c r="B1077" s="20"/>
      <c r="C1077" s="20"/>
      <c r="D1077" s="20"/>
      <c r="E1077" s="20"/>
      <c r="F1077" s="20"/>
      <c r="G1077" s="20"/>
      <c r="H1077" s="20"/>
      <c r="I1077" s="20"/>
      <c r="J1077" s="20"/>
      <c r="K1077" s="20"/>
      <c r="L1077" s="20"/>
      <c r="M1077" s="20"/>
      <c r="N1077" s="20"/>
      <c r="O1077" s="20"/>
      <c r="P1077" s="20"/>
      <c r="Q1077" s="20"/>
      <c r="R1077" s="20"/>
      <c r="S1077" s="20"/>
      <c r="T1077" s="20"/>
      <c r="U1077" s="20"/>
      <c r="V1077" s="20"/>
      <c r="W1077" s="20"/>
      <c r="X1077" s="20"/>
      <c r="Y1077" s="20"/>
      <c r="Z1077" s="20"/>
    </row>
    <row r="1078">
      <c r="A1078" s="20"/>
      <c r="B1078" s="20"/>
      <c r="C1078" s="20"/>
      <c r="D1078" s="20"/>
      <c r="E1078" s="20"/>
      <c r="F1078" s="20"/>
      <c r="G1078" s="20"/>
      <c r="H1078" s="20"/>
      <c r="I1078" s="20"/>
      <c r="J1078" s="20"/>
      <c r="K1078" s="20"/>
      <c r="L1078" s="20"/>
      <c r="M1078" s="20"/>
      <c r="N1078" s="20"/>
      <c r="O1078" s="20"/>
      <c r="P1078" s="20"/>
      <c r="Q1078" s="20"/>
      <c r="R1078" s="20"/>
      <c r="S1078" s="20"/>
      <c r="T1078" s="20"/>
      <c r="U1078" s="20"/>
      <c r="V1078" s="20"/>
      <c r="W1078" s="20"/>
      <c r="X1078" s="20"/>
      <c r="Y1078" s="20"/>
      <c r="Z1078" s="20"/>
    </row>
    <row r="1079">
      <c r="A1079" s="20"/>
      <c r="B1079" s="20"/>
      <c r="C1079" s="20"/>
      <c r="D1079" s="20"/>
      <c r="E1079" s="20"/>
      <c r="F1079" s="20"/>
      <c r="G1079" s="20"/>
      <c r="H1079" s="20"/>
      <c r="I1079" s="20"/>
      <c r="J1079" s="20"/>
      <c r="K1079" s="20"/>
      <c r="L1079" s="20"/>
      <c r="M1079" s="20"/>
      <c r="N1079" s="20"/>
      <c r="O1079" s="20"/>
      <c r="P1079" s="20"/>
      <c r="Q1079" s="20"/>
      <c r="R1079" s="20"/>
      <c r="S1079" s="20"/>
      <c r="T1079" s="20"/>
      <c r="U1079" s="20"/>
      <c r="V1079" s="20"/>
      <c r="W1079" s="20"/>
      <c r="X1079" s="20"/>
      <c r="Y1079" s="20"/>
      <c r="Z1079" s="20"/>
    </row>
    <row r="1080">
      <c r="A1080" s="20"/>
      <c r="B1080" s="20"/>
      <c r="C1080" s="20"/>
      <c r="D1080" s="20"/>
      <c r="E1080" s="20"/>
      <c r="F1080" s="20"/>
      <c r="G1080" s="20"/>
      <c r="H1080" s="20"/>
      <c r="I1080" s="20"/>
      <c r="J1080" s="20"/>
      <c r="K1080" s="20"/>
      <c r="L1080" s="20"/>
      <c r="M1080" s="20"/>
      <c r="N1080" s="20"/>
      <c r="O1080" s="20"/>
      <c r="P1080" s="20"/>
      <c r="Q1080" s="20"/>
      <c r="R1080" s="20"/>
      <c r="S1080" s="20"/>
      <c r="T1080" s="20"/>
      <c r="U1080" s="20"/>
      <c r="V1080" s="20"/>
      <c r="W1080" s="20"/>
      <c r="X1080" s="20"/>
      <c r="Y1080" s="20"/>
      <c r="Z1080" s="20"/>
    </row>
    <row r="1081">
      <c r="A1081" s="20"/>
      <c r="B1081" s="20"/>
      <c r="C1081" s="20"/>
      <c r="D1081" s="20"/>
      <c r="E1081" s="20"/>
      <c r="F1081" s="20"/>
      <c r="G1081" s="20"/>
      <c r="H1081" s="20"/>
      <c r="I1081" s="20"/>
      <c r="J1081" s="20"/>
      <c r="K1081" s="20"/>
      <c r="L1081" s="20"/>
      <c r="M1081" s="20"/>
      <c r="N1081" s="20"/>
      <c r="O1081" s="20"/>
      <c r="P1081" s="20"/>
      <c r="Q1081" s="20"/>
      <c r="R1081" s="20"/>
      <c r="S1081" s="20"/>
      <c r="T1081" s="20"/>
      <c r="U1081" s="20"/>
      <c r="V1081" s="20"/>
      <c r="W1081" s="20"/>
      <c r="X1081" s="20"/>
      <c r="Y1081" s="20"/>
      <c r="Z1081" s="20"/>
    </row>
    <row r="1082">
      <c r="A1082" s="20"/>
      <c r="B1082" s="20"/>
      <c r="C1082" s="20"/>
      <c r="D1082" s="20"/>
      <c r="E1082" s="20"/>
      <c r="F1082" s="20"/>
      <c r="G1082" s="20"/>
      <c r="H1082" s="20"/>
      <c r="I1082" s="20"/>
      <c r="J1082" s="20"/>
      <c r="K1082" s="20"/>
      <c r="L1082" s="20"/>
      <c r="M1082" s="20"/>
      <c r="N1082" s="20"/>
      <c r="O1082" s="20"/>
      <c r="P1082" s="20"/>
      <c r="Q1082" s="20"/>
      <c r="R1082" s="20"/>
      <c r="S1082" s="20"/>
      <c r="T1082" s="20"/>
      <c r="U1082" s="20"/>
      <c r="V1082" s="20"/>
      <c r="W1082" s="20"/>
      <c r="X1082" s="20"/>
      <c r="Y1082" s="20"/>
      <c r="Z1082" s="20"/>
    </row>
    <row r="1083">
      <c r="A1083" s="20"/>
      <c r="B1083" s="20"/>
      <c r="C1083" s="20"/>
      <c r="D1083" s="20"/>
      <c r="E1083" s="20"/>
      <c r="F1083" s="20"/>
      <c r="G1083" s="20"/>
      <c r="H1083" s="20"/>
      <c r="I1083" s="20"/>
      <c r="J1083" s="20"/>
      <c r="K1083" s="20"/>
      <c r="L1083" s="20"/>
      <c r="M1083" s="20"/>
      <c r="N1083" s="20"/>
      <c r="O1083" s="20"/>
      <c r="P1083" s="20"/>
      <c r="Q1083" s="20"/>
      <c r="R1083" s="20"/>
      <c r="S1083" s="20"/>
      <c r="T1083" s="20"/>
      <c r="U1083" s="20"/>
      <c r="V1083" s="20"/>
      <c r="W1083" s="20"/>
      <c r="X1083" s="20"/>
      <c r="Y1083" s="20"/>
      <c r="Z1083" s="20"/>
    </row>
    <row r="1084">
      <c r="A1084" s="20"/>
      <c r="B1084" s="20"/>
      <c r="C1084" s="20"/>
      <c r="D1084" s="20"/>
      <c r="E1084" s="20"/>
      <c r="F1084" s="20"/>
      <c r="G1084" s="20"/>
      <c r="H1084" s="20"/>
      <c r="I1084" s="20"/>
      <c r="J1084" s="20"/>
      <c r="K1084" s="20"/>
      <c r="L1084" s="20"/>
      <c r="M1084" s="20"/>
      <c r="N1084" s="20"/>
      <c r="O1084" s="20"/>
      <c r="P1084" s="20"/>
      <c r="Q1084" s="20"/>
      <c r="R1084" s="20"/>
      <c r="S1084" s="20"/>
      <c r="T1084" s="20"/>
      <c r="U1084" s="20"/>
      <c r="V1084" s="20"/>
      <c r="W1084" s="20"/>
      <c r="X1084" s="20"/>
      <c r="Y1084" s="20"/>
      <c r="Z1084" s="20"/>
    </row>
    <row r="1085">
      <c r="A1085" s="20"/>
      <c r="B1085" s="20"/>
      <c r="C1085" s="20"/>
      <c r="D1085" s="20"/>
      <c r="E1085" s="20"/>
      <c r="F1085" s="20"/>
      <c r="G1085" s="20"/>
      <c r="H1085" s="20"/>
      <c r="I1085" s="20"/>
      <c r="J1085" s="20"/>
      <c r="K1085" s="20"/>
      <c r="L1085" s="20"/>
      <c r="M1085" s="20"/>
      <c r="N1085" s="20"/>
      <c r="O1085" s="20"/>
      <c r="P1085" s="20"/>
      <c r="Q1085" s="20"/>
      <c r="R1085" s="20"/>
      <c r="S1085" s="20"/>
      <c r="T1085" s="20"/>
      <c r="U1085" s="20"/>
      <c r="V1085" s="20"/>
      <c r="W1085" s="20"/>
      <c r="X1085" s="20"/>
      <c r="Y1085" s="20"/>
      <c r="Z1085" s="20"/>
    </row>
    <row r="1086">
      <c r="A1086" s="20"/>
      <c r="B1086" s="20"/>
      <c r="C1086" s="20"/>
      <c r="D1086" s="20"/>
      <c r="E1086" s="20"/>
      <c r="F1086" s="20"/>
      <c r="G1086" s="20"/>
      <c r="H1086" s="20"/>
      <c r="I1086" s="20"/>
      <c r="J1086" s="20"/>
      <c r="K1086" s="20"/>
      <c r="L1086" s="20"/>
      <c r="M1086" s="20"/>
      <c r="N1086" s="20"/>
      <c r="O1086" s="20"/>
      <c r="P1086" s="20"/>
      <c r="Q1086" s="20"/>
      <c r="R1086" s="20"/>
      <c r="S1086" s="20"/>
      <c r="T1086" s="20"/>
      <c r="U1086" s="20"/>
      <c r="V1086" s="20"/>
      <c r="W1086" s="20"/>
      <c r="X1086" s="20"/>
      <c r="Y1086" s="20"/>
      <c r="Z1086" s="20"/>
    </row>
    <row r="1087">
      <c r="A1087" s="20"/>
      <c r="B1087" s="20"/>
      <c r="C1087" s="20"/>
      <c r="D1087" s="20"/>
      <c r="E1087" s="20"/>
      <c r="F1087" s="20"/>
      <c r="G1087" s="20"/>
      <c r="H1087" s="20"/>
      <c r="I1087" s="20"/>
      <c r="J1087" s="20"/>
      <c r="K1087" s="20"/>
      <c r="L1087" s="20"/>
      <c r="M1087" s="20"/>
      <c r="N1087" s="20"/>
      <c r="O1087" s="20"/>
      <c r="P1087" s="20"/>
      <c r="Q1087" s="20"/>
      <c r="R1087" s="20"/>
      <c r="S1087" s="20"/>
      <c r="T1087" s="20"/>
      <c r="U1087" s="20"/>
      <c r="V1087" s="20"/>
      <c r="W1087" s="20"/>
      <c r="X1087" s="20"/>
      <c r="Y1087" s="20"/>
      <c r="Z1087" s="20"/>
    </row>
    <row r="1088">
      <c r="A1088" s="20"/>
      <c r="B1088" s="20"/>
      <c r="C1088" s="20"/>
      <c r="D1088" s="20"/>
      <c r="E1088" s="20"/>
      <c r="F1088" s="20"/>
      <c r="G1088" s="20"/>
      <c r="H1088" s="20"/>
      <c r="I1088" s="20"/>
      <c r="J1088" s="20"/>
      <c r="K1088" s="20"/>
      <c r="L1088" s="20"/>
      <c r="M1088" s="20"/>
      <c r="N1088" s="20"/>
      <c r="O1088" s="20"/>
      <c r="P1088" s="20"/>
      <c r="Q1088" s="20"/>
      <c r="R1088" s="20"/>
      <c r="S1088" s="20"/>
      <c r="T1088" s="20"/>
      <c r="U1088" s="20"/>
      <c r="V1088" s="20"/>
      <c r="W1088" s="20"/>
      <c r="X1088" s="20"/>
      <c r="Y1088" s="20"/>
      <c r="Z1088" s="20"/>
    </row>
    <row r="1089">
      <c r="A1089" s="20"/>
      <c r="B1089" s="20"/>
      <c r="C1089" s="20"/>
      <c r="D1089" s="20"/>
      <c r="E1089" s="20"/>
      <c r="F1089" s="20"/>
      <c r="G1089" s="20"/>
      <c r="H1089" s="20"/>
      <c r="I1089" s="20"/>
      <c r="J1089" s="20"/>
      <c r="K1089" s="20"/>
      <c r="L1089" s="20"/>
      <c r="M1089" s="20"/>
      <c r="N1089" s="20"/>
      <c r="O1089" s="20"/>
      <c r="P1089" s="20"/>
      <c r="Q1089" s="20"/>
      <c r="R1089" s="20"/>
      <c r="S1089" s="20"/>
      <c r="T1089" s="20"/>
      <c r="U1089" s="20"/>
      <c r="V1089" s="20"/>
      <c r="W1089" s="20"/>
      <c r="X1089" s="20"/>
      <c r="Y1089" s="20"/>
      <c r="Z1089" s="20"/>
    </row>
    <row r="1090">
      <c r="A1090" s="20"/>
      <c r="B1090" s="20"/>
      <c r="C1090" s="20"/>
      <c r="D1090" s="20"/>
      <c r="E1090" s="20"/>
      <c r="F1090" s="20"/>
      <c r="G1090" s="20"/>
      <c r="H1090" s="20"/>
      <c r="I1090" s="20"/>
      <c r="J1090" s="20"/>
      <c r="K1090" s="20"/>
      <c r="L1090" s="20"/>
      <c r="M1090" s="20"/>
      <c r="N1090" s="20"/>
      <c r="O1090" s="20"/>
      <c r="P1090" s="20"/>
      <c r="Q1090" s="20"/>
      <c r="R1090" s="20"/>
      <c r="S1090" s="20"/>
      <c r="T1090" s="20"/>
      <c r="U1090" s="20"/>
      <c r="V1090" s="20"/>
      <c r="W1090" s="20"/>
      <c r="X1090" s="20"/>
      <c r="Y1090" s="20"/>
      <c r="Z1090" s="20"/>
    </row>
    <row r="1091">
      <c r="A1091" s="20"/>
      <c r="B1091" s="20"/>
      <c r="C1091" s="20"/>
      <c r="D1091" s="20"/>
      <c r="E1091" s="20"/>
      <c r="F1091" s="20"/>
      <c r="G1091" s="20"/>
      <c r="H1091" s="20"/>
      <c r="I1091" s="20"/>
      <c r="J1091" s="20"/>
      <c r="K1091" s="20"/>
      <c r="L1091" s="20"/>
      <c r="M1091" s="20"/>
      <c r="N1091" s="20"/>
      <c r="O1091" s="20"/>
      <c r="P1091" s="20"/>
      <c r="Q1091" s="20"/>
      <c r="R1091" s="20"/>
      <c r="S1091" s="20"/>
      <c r="T1091" s="20"/>
      <c r="U1091" s="20"/>
      <c r="V1091" s="20"/>
      <c r="W1091" s="20"/>
      <c r="X1091" s="20"/>
      <c r="Y1091" s="20"/>
      <c r="Z1091" s="20"/>
    </row>
    <row r="1092">
      <c r="A1092" s="20"/>
      <c r="B1092" s="20"/>
      <c r="C1092" s="20"/>
      <c r="D1092" s="20"/>
      <c r="E1092" s="20"/>
      <c r="F1092" s="20"/>
      <c r="G1092" s="20"/>
      <c r="H1092" s="20"/>
      <c r="I1092" s="20"/>
      <c r="J1092" s="20"/>
      <c r="K1092" s="20"/>
      <c r="L1092" s="20"/>
      <c r="M1092" s="20"/>
      <c r="N1092" s="20"/>
      <c r="O1092" s="20"/>
      <c r="P1092" s="20"/>
      <c r="Q1092" s="20"/>
      <c r="R1092" s="20"/>
      <c r="S1092" s="20"/>
      <c r="T1092" s="20"/>
      <c r="U1092" s="20"/>
      <c r="V1092" s="20"/>
      <c r="W1092" s="20"/>
      <c r="X1092" s="20"/>
      <c r="Y1092" s="20"/>
      <c r="Z1092" s="20"/>
    </row>
    <row r="1093">
      <c r="A1093" s="20"/>
      <c r="B1093" s="20"/>
      <c r="C1093" s="20"/>
      <c r="D1093" s="20"/>
      <c r="E1093" s="20"/>
      <c r="F1093" s="20"/>
      <c r="G1093" s="20"/>
      <c r="H1093" s="20"/>
      <c r="I1093" s="20"/>
      <c r="J1093" s="20"/>
      <c r="K1093" s="20"/>
      <c r="L1093" s="20"/>
      <c r="M1093" s="20"/>
      <c r="N1093" s="20"/>
      <c r="O1093" s="20"/>
      <c r="P1093" s="20"/>
      <c r="Q1093" s="20"/>
      <c r="R1093" s="20"/>
      <c r="S1093" s="20"/>
      <c r="T1093" s="20"/>
      <c r="U1093" s="20"/>
      <c r="V1093" s="20"/>
      <c r="W1093" s="20"/>
      <c r="X1093" s="20"/>
      <c r="Y1093" s="20"/>
      <c r="Z1093" s="20"/>
    </row>
    <row r="1094">
      <c r="A1094" s="20"/>
      <c r="B1094" s="20"/>
      <c r="C1094" s="20"/>
      <c r="D1094" s="20"/>
      <c r="E1094" s="20"/>
      <c r="F1094" s="20"/>
      <c r="G1094" s="20"/>
      <c r="H1094" s="20"/>
      <c r="I1094" s="20"/>
      <c r="J1094" s="20"/>
      <c r="K1094" s="20"/>
      <c r="L1094" s="20"/>
      <c r="M1094" s="20"/>
      <c r="N1094" s="20"/>
      <c r="O1094" s="20"/>
      <c r="P1094" s="20"/>
      <c r="Q1094" s="20"/>
      <c r="R1094" s="20"/>
      <c r="S1094" s="20"/>
      <c r="T1094" s="20"/>
      <c r="U1094" s="20"/>
      <c r="V1094" s="20"/>
      <c r="W1094" s="20"/>
      <c r="X1094" s="20"/>
      <c r="Y1094" s="20"/>
      <c r="Z1094" s="20"/>
    </row>
    <row r="1095">
      <c r="A1095" s="20"/>
      <c r="B1095" s="20"/>
      <c r="C1095" s="20"/>
      <c r="D1095" s="20"/>
      <c r="E1095" s="20"/>
      <c r="F1095" s="20"/>
      <c r="G1095" s="20"/>
      <c r="H1095" s="20"/>
      <c r="I1095" s="20"/>
      <c r="J1095" s="20"/>
      <c r="K1095" s="20"/>
      <c r="L1095" s="20"/>
      <c r="M1095" s="20"/>
      <c r="N1095" s="20"/>
      <c r="O1095" s="20"/>
      <c r="P1095" s="20"/>
      <c r="Q1095" s="20"/>
      <c r="R1095" s="20"/>
      <c r="S1095" s="20"/>
      <c r="T1095" s="20"/>
      <c r="U1095" s="20"/>
      <c r="V1095" s="20"/>
      <c r="W1095" s="20"/>
      <c r="X1095" s="20"/>
      <c r="Y1095" s="20"/>
      <c r="Z1095" s="20"/>
    </row>
    <row r="1096">
      <c r="A1096" s="20"/>
      <c r="B1096" s="20"/>
      <c r="C1096" s="20"/>
      <c r="D1096" s="20"/>
      <c r="E1096" s="20"/>
      <c r="F1096" s="20"/>
      <c r="G1096" s="20"/>
      <c r="H1096" s="20"/>
      <c r="I1096" s="20"/>
      <c r="J1096" s="20"/>
      <c r="K1096" s="20"/>
      <c r="L1096" s="20"/>
      <c r="M1096" s="20"/>
      <c r="N1096" s="20"/>
      <c r="O1096" s="20"/>
      <c r="P1096" s="20"/>
      <c r="Q1096" s="20"/>
      <c r="R1096" s="20"/>
      <c r="S1096" s="20"/>
      <c r="T1096" s="20"/>
      <c r="U1096" s="20"/>
      <c r="V1096" s="20"/>
      <c r="W1096" s="20"/>
      <c r="X1096" s="20"/>
      <c r="Y1096" s="20"/>
      <c r="Z1096" s="20"/>
    </row>
    <row r="1097">
      <c r="A1097" s="20"/>
      <c r="B1097" s="20"/>
      <c r="C1097" s="20"/>
      <c r="D1097" s="20"/>
      <c r="E1097" s="20"/>
      <c r="F1097" s="20"/>
      <c r="G1097" s="20"/>
      <c r="H1097" s="20"/>
      <c r="I1097" s="20"/>
      <c r="J1097" s="20"/>
      <c r="K1097" s="20"/>
      <c r="L1097" s="20"/>
      <c r="M1097" s="20"/>
      <c r="N1097" s="20"/>
      <c r="O1097" s="20"/>
      <c r="P1097" s="20"/>
      <c r="Q1097" s="20"/>
      <c r="R1097" s="20"/>
      <c r="S1097" s="20"/>
      <c r="T1097" s="20"/>
      <c r="U1097" s="20"/>
      <c r="V1097" s="20"/>
      <c r="W1097" s="20"/>
      <c r="X1097" s="20"/>
      <c r="Y1097" s="20"/>
      <c r="Z1097" s="20"/>
    </row>
    <row r="1098">
      <c r="A1098" s="20"/>
      <c r="B1098" s="20"/>
      <c r="C1098" s="20"/>
      <c r="D1098" s="20"/>
      <c r="E1098" s="20"/>
      <c r="F1098" s="20"/>
      <c r="G1098" s="20"/>
      <c r="H1098" s="20"/>
      <c r="I1098" s="20"/>
      <c r="J1098" s="20"/>
      <c r="K1098" s="20"/>
      <c r="L1098" s="20"/>
      <c r="M1098" s="20"/>
      <c r="N1098" s="20"/>
      <c r="O1098" s="20"/>
      <c r="P1098" s="20"/>
      <c r="Q1098" s="20"/>
      <c r="R1098" s="20"/>
      <c r="S1098" s="20"/>
      <c r="T1098" s="20"/>
      <c r="U1098" s="20"/>
      <c r="V1098" s="20"/>
      <c r="W1098" s="20"/>
      <c r="X1098" s="20"/>
      <c r="Y1098" s="20"/>
      <c r="Z1098" s="20"/>
    </row>
    <row r="1099">
      <c r="A1099" s="20"/>
      <c r="B1099" s="20"/>
      <c r="C1099" s="20"/>
      <c r="D1099" s="20"/>
      <c r="E1099" s="20"/>
      <c r="F1099" s="20"/>
      <c r="G1099" s="20"/>
      <c r="H1099" s="20"/>
      <c r="I1099" s="20"/>
      <c r="J1099" s="20"/>
      <c r="K1099" s="20"/>
      <c r="L1099" s="20"/>
      <c r="M1099" s="20"/>
      <c r="N1099" s="20"/>
      <c r="O1099" s="20"/>
      <c r="P1099" s="20"/>
      <c r="Q1099" s="20"/>
      <c r="R1099" s="20"/>
      <c r="S1099" s="20"/>
      <c r="T1099" s="20"/>
      <c r="U1099" s="20"/>
      <c r="V1099" s="20"/>
      <c r="W1099" s="20"/>
      <c r="X1099" s="20"/>
      <c r="Y1099" s="20"/>
      <c r="Z1099" s="20"/>
    </row>
    <row r="1100">
      <c r="A1100" s="20"/>
      <c r="B1100" s="20"/>
      <c r="C1100" s="20"/>
      <c r="D1100" s="20"/>
      <c r="E1100" s="20"/>
      <c r="F1100" s="20"/>
      <c r="G1100" s="20"/>
      <c r="H1100" s="20"/>
      <c r="I1100" s="20"/>
      <c r="J1100" s="20"/>
      <c r="K1100" s="20"/>
      <c r="L1100" s="20"/>
      <c r="M1100" s="20"/>
      <c r="N1100" s="20"/>
      <c r="O1100" s="20"/>
      <c r="P1100" s="20"/>
      <c r="Q1100" s="20"/>
      <c r="R1100" s="20"/>
      <c r="S1100" s="20"/>
      <c r="T1100" s="20"/>
      <c r="U1100" s="20"/>
      <c r="V1100" s="20"/>
      <c r="W1100" s="20"/>
      <c r="X1100" s="20"/>
      <c r="Y1100" s="20"/>
      <c r="Z1100" s="20"/>
    </row>
    <row r="1101">
      <c r="A1101" s="20"/>
      <c r="B1101" s="20"/>
      <c r="C1101" s="20"/>
      <c r="D1101" s="20"/>
      <c r="E1101" s="20"/>
      <c r="F1101" s="20"/>
      <c r="G1101" s="20"/>
      <c r="H1101" s="20"/>
      <c r="I1101" s="20"/>
      <c r="J1101" s="20"/>
      <c r="K1101" s="20"/>
      <c r="L1101" s="20"/>
      <c r="M1101" s="20"/>
      <c r="N1101" s="20"/>
      <c r="O1101" s="20"/>
      <c r="P1101" s="20"/>
      <c r="Q1101" s="20"/>
      <c r="R1101" s="20"/>
      <c r="S1101" s="20"/>
      <c r="T1101" s="20"/>
      <c r="U1101" s="20"/>
      <c r="V1101" s="20"/>
      <c r="W1101" s="20"/>
      <c r="X1101" s="20"/>
      <c r="Y1101" s="20"/>
      <c r="Z1101" s="20"/>
    </row>
    <row r="1102">
      <c r="A1102" s="20"/>
      <c r="B1102" s="20"/>
      <c r="C1102" s="20"/>
      <c r="D1102" s="20"/>
      <c r="E1102" s="20"/>
      <c r="F1102" s="20"/>
      <c r="G1102" s="20"/>
      <c r="H1102" s="20"/>
      <c r="I1102" s="20"/>
      <c r="J1102" s="20"/>
      <c r="K1102" s="20"/>
      <c r="L1102" s="20"/>
      <c r="M1102" s="20"/>
      <c r="N1102" s="20"/>
      <c r="O1102" s="20"/>
      <c r="P1102" s="20"/>
      <c r="Q1102" s="20"/>
      <c r="R1102" s="20"/>
      <c r="S1102" s="20"/>
      <c r="T1102" s="20"/>
      <c r="U1102" s="20"/>
      <c r="V1102" s="20"/>
      <c r="W1102" s="20"/>
      <c r="X1102" s="20"/>
      <c r="Y1102" s="20"/>
      <c r="Z1102" s="20"/>
    </row>
    <row r="1103">
      <c r="A1103" s="20"/>
      <c r="B1103" s="20"/>
      <c r="C1103" s="20"/>
      <c r="D1103" s="20"/>
      <c r="E1103" s="20"/>
      <c r="F1103" s="20"/>
      <c r="G1103" s="20"/>
      <c r="H1103" s="20"/>
      <c r="I1103" s="20"/>
      <c r="J1103" s="20"/>
      <c r="K1103" s="20"/>
      <c r="L1103" s="20"/>
      <c r="M1103" s="20"/>
      <c r="N1103" s="20"/>
      <c r="O1103" s="20"/>
      <c r="P1103" s="20"/>
      <c r="Q1103" s="20"/>
      <c r="R1103" s="20"/>
      <c r="S1103" s="20"/>
      <c r="T1103" s="20"/>
      <c r="U1103" s="20"/>
      <c r="V1103" s="20"/>
      <c r="W1103" s="20"/>
      <c r="X1103" s="20"/>
      <c r="Y1103" s="20"/>
      <c r="Z1103" s="20"/>
    </row>
    <row r="1104">
      <c r="A1104" s="20"/>
      <c r="B1104" s="20"/>
      <c r="C1104" s="20"/>
      <c r="D1104" s="20"/>
      <c r="E1104" s="20"/>
      <c r="F1104" s="20"/>
      <c r="G1104" s="20"/>
      <c r="H1104" s="20"/>
      <c r="I1104" s="20"/>
      <c r="J1104" s="20"/>
      <c r="K1104" s="20"/>
      <c r="L1104" s="20"/>
      <c r="M1104" s="20"/>
      <c r="N1104" s="20"/>
      <c r="O1104" s="20"/>
      <c r="P1104" s="20"/>
      <c r="Q1104" s="20"/>
      <c r="R1104" s="20"/>
      <c r="S1104" s="20"/>
      <c r="T1104" s="20"/>
      <c r="U1104" s="20"/>
      <c r="V1104" s="20"/>
      <c r="W1104" s="20"/>
      <c r="X1104" s="20"/>
      <c r="Y1104" s="20"/>
      <c r="Z1104" s="20"/>
    </row>
    <row r="1105">
      <c r="A1105" s="20"/>
      <c r="B1105" s="20"/>
      <c r="C1105" s="20"/>
      <c r="D1105" s="20"/>
      <c r="E1105" s="20"/>
      <c r="F1105" s="20"/>
      <c r="G1105" s="20"/>
      <c r="H1105" s="20"/>
      <c r="I1105" s="20"/>
      <c r="J1105" s="20"/>
      <c r="K1105" s="20"/>
      <c r="L1105" s="20"/>
      <c r="M1105" s="20"/>
      <c r="N1105" s="20"/>
      <c r="O1105" s="20"/>
      <c r="P1105" s="20"/>
      <c r="Q1105" s="20"/>
      <c r="R1105" s="20"/>
      <c r="S1105" s="20"/>
      <c r="T1105" s="20"/>
      <c r="U1105" s="20"/>
      <c r="V1105" s="20"/>
      <c r="W1105" s="20"/>
      <c r="X1105" s="20"/>
      <c r="Y1105" s="20"/>
      <c r="Z1105" s="20"/>
    </row>
    <row r="1106">
      <c r="A1106" s="20"/>
      <c r="B1106" s="20"/>
      <c r="C1106" s="20"/>
      <c r="D1106" s="20"/>
      <c r="E1106" s="20"/>
      <c r="F1106" s="20"/>
      <c r="G1106" s="20"/>
      <c r="H1106" s="20"/>
      <c r="I1106" s="20"/>
      <c r="J1106" s="20"/>
      <c r="K1106" s="20"/>
      <c r="L1106" s="20"/>
      <c r="M1106" s="20"/>
      <c r="N1106" s="20"/>
      <c r="O1106" s="20"/>
      <c r="P1106" s="20"/>
      <c r="Q1106" s="20"/>
      <c r="R1106" s="20"/>
      <c r="S1106" s="20"/>
      <c r="T1106" s="20"/>
      <c r="U1106" s="20"/>
      <c r="V1106" s="20"/>
      <c r="W1106" s="20"/>
      <c r="X1106" s="20"/>
      <c r="Y1106" s="20"/>
      <c r="Z1106" s="20"/>
    </row>
    <row r="1107">
      <c r="A1107" s="20"/>
      <c r="B1107" s="20"/>
      <c r="C1107" s="20"/>
      <c r="D1107" s="20"/>
      <c r="E1107" s="20"/>
      <c r="F1107" s="20"/>
      <c r="G1107" s="20"/>
      <c r="H1107" s="20"/>
      <c r="I1107" s="20"/>
      <c r="J1107" s="20"/>
      <c r="K1107" s="20"/>
      <c r="L1107" s="20"/>
      <c r="M1107" s="20"/>
      <c r="N1107" s="20"/>
      <c r="O1107" s="20"/>
      <c r="P1107" s="20"/>
      <c r="Q1107" s="20"/>
      <c r="R1107" s="20"/>
      <c r="S1107" s="20"/>
      <c r="T1107" s="20"/>
      <c r="U1107" s="20"/>
      <c r="V1107" s="20"/>
      <c r="W1107" s="20"/>
      <c r="X1107" s="20"/>
      <c r="Y1107" s="20"/>
      <c r="Z1107" s="20"/>
    </row>
    <row r="1108">
      <c r="A1108" s="20"/>
      <c r="B1108" s="20"/>
      <c r="C1108" s="20"/>
      <c r="D1108" s="20"/>
      <c r="E1108" s="20"/>
      <c r="F1108" s="20"/>
      <c r="G1108" s="20"/>
      <c r="H1108" s="20"/>
      <c r="I1108" s="20"/>
      <c r="J1108" s="20"/>
      <c r="K1108" s="20"/>
      <c r="L1108" s="20"/>
      <c r="M1108" s="20"/>
      <c r="N1108" s="20"/>
      <c r="O1108" s="20"/>
      <c r="P1108" s="20"/>
      <c r="Q1108" s="20"/>
      <c r="R1108" s="20"/>
      <c r="S1108" s="20"/>
      <c r="T1108" s="20"/>
      <c r="U1108" s="20"/>
      <c r="V1108" s="20"/>
      <c r="W1108" s="20"/>
      <c r="X1108" s="20"/>
      <c r="Y1108" s="20"/>
      <c r="Z1108" s="20"/>
    </row>
    <row r="1109">
      <c r="A1109" s="20"/>
      <c r="B1109" s="20"/>
      <c r="C1109" s="20"/>
      <c r="D1109" s="20"/>
      <c r="E1109" s="20"/>
      <c r="F1109" s="20"/>
      <c r="G1109" s="20"/>
      <c r="H1109" s="20"/>
      <c r="I1109" s="20"/>
      <c r="J1109" s="20"/>
      <c r="K1109" s="20"/>
      <c r="L1109" s="20"/>
      <c r="M1109" s="20"/>
      <c r="N1109" s="20"/>
      <c r="O1109" s="20"/>
      <c r="P1109" s="20"/>
      <c r="Q1109" s="20"/>
      <c r="R1109" s="20"/>
      <c r="S1109" s="20"/>
      <c r="T1109" s="20"/>
      <c r="U1109" s="20"/>
      <c r="V1109" s="20"/>
      <c r="W1109" s="20"/>
      <c r="X1109" s="20"/>
      <c r="Y1109" s="20"/>
      <c r="Z1109" s="20"/>
    </row>
    <row r="1110">
      <c r="A1110" s="20"/>
      <c r="B1110" s="20"/>
      <c r="C1110" s="20"/>
      <c r="D1110" s="20"/>
      <c r="E1110" s="20"/>
      <c r="F1110" s="20"/>
      <c r="G1110" s="20"/>
      <c r="H1110" s="20"/>
      <c r="I1110" s="20"/>
      <c r="J1110" s="20"/>
      <c r="K1110" s="20"/>
      <c r="L1110" s="20"/>
      <c r="M1110" s="20"/>
      <c r="N1110" s="20"/>
      <c r="O1110" s="20"/>
      <c r="P1110" s="20"/>
      <c r="Q1110" s="20"/>
      <c r="R1110" s="20"/>
      <c r="S1110" s="20"/>
      <c r="T1110" s="20"/>
      <c r="U1110" s="20"/>
      <c r="V1110" s="20"/>
      <c r="W1110" s="20"/>
      <c r="X1110" s="20"/>
      <c r="Y1110" s="20"/>
      <c r="Z1110" s="20"/>
    </row>
    <row r="1111">
      <c r="A1111" s="20"/>
      <c r="B1111" s="20"/>
      <c r="C1111" s="20"/>
      <c r="D1111" s="20"/>
      <c r="E1111" s="20"/>
      <c r="F1111" s="20"/>
      <c r="G1111" s="20"/>
      <c r="H1111" s="20"/>
      <c r="I1111" s="20"/>
      <c r="J1111" s="20"/>
      <c r="K1111" s="20"/>
      <c r="L1111" s="20"/>
      <c r="M1111" s="20"/>
      <c r="N1111" s="20"/>
      <c r="O1111" s="20"/>
      <c r="P1111" s="20"/>
      <c r="Q1111" s="20"/>
      <c r="R1111" s="20"/>
      <c r="S1111" s="20"/>
      <c r="T1111" s="20"/>
      <c r="U1111" s="20"/>
      <c r="V1111" s="20"/>
      <c r="W1111" s="20"/>
      <c r="X1111" s="20"/>
      <c r="Y1111" s="20"/>
      <c r="Z1111" s="20"/>
    </row>
    <row r="1112">
      <c r="A1112" s="20"/>
      <c r="B1112" s="20"/>
      <c r="C1112" s="20"/>
      <c r="D1112" s="20"/>
      <c r="E1112" s="20"/>
      <c r="F1112" s="20"/>
      <c r="G1112" s="20"/>
      <c r="H1112" s="20"/>
      <c r="I1112" s="20"/>
      <c r="J1112" s="20"/>
      <c r="K1112" s="20"/>
      <c r="L1112" s="20"/>
      <c r="M1112" s="20"/>
      <c r="N1112" s="20"/>
      <c r="O1112" s="20"/>
      <c r="P1112" s="20"/>
      <c r="Q1112" s="20"/>
      <c r="R1112" s="20"/>
      <c r="S1112" s="20"/>
      <c r="T1112" s="20"/>
      <c r="U1112" s="20"/>
      <c r="V1112" s="20"/>
      <c r="W1112" s="20"/>
      <c r="X1112" s="20"/>
      <c r="Y1112" s="20"/>
      <c r="Z1112" s="20"/>
    </row>
    <row r="1113">
      <c r="A1113" s="20"/>
      <c r="B1113" s="20"/>
      <c r="C1113" s="20"/>
      <c r="D1113" s="20"/>
      <c r="E1113" s="20"/>
      <c r="F1113" s="20"/>
      <c r="G1113" s="20"/>
      <c r="H1113" s="20"/>
      <c r="I1113" s="20"/>
      <c r="J1113" s="20"/>
      <c r="K1113" s="20"/>
      <c r="L1113" s="20"/>
      <c r="M1113" s="20"/>
      <c r="N1113" s="20"/>
      <c r="O1113" s="20"/>
      <c r="P1113" s="20"/>
      <c r="Q1113" s="20"/>
      <c r="R1113" s="20"/>
      <c r="S1113" s="20"/>
      <c r="T1113" s="20"/>
      <c r="U1113" s="20"/>
      <c r="V1113" s="20"/>
      <c r="W1113" s="20"/>
      <c r="X1113" s="20"/>
      <c r="Y1113" s="20"/>
      <c r="Z1113" s="20"/>
    </row>
    <row r="1114">
      <c r="A1114" s="20"/>
      <c r="B1114" s="20"/>
      <c r="C1114" s="20"/>
      <c r="D1114" s="20"/>
      <c r="E1114" s="20"/>
      <c r="F1114" s="20"/>
      <c r="G1114" s="20"/>
      <c r="H1114" s="20"/>
      <c r="I1114" s="20"/>
      <c r="J1114" s="20"/>
      <c r="K1114" s="20"/>
      <c r="L1114" s="20"/>
      <c r="M1114" s="20"/>
      <c r="N1114" s="20"/>
      <c r="O1114" s="20"/>
      <c r="P1114" s="20"/>
      <c r="Q1114" s="20"/>
      <c r="R1114" s="20"/>
      <c r="S1114" s="20"/>
      <c r="T1114" s="20"/>
      <c r="U1114" s="20"/>
      <c r="V1114" s="20"/>
      <c r="W1114" s="20"/>
      <c r="X1114" s="20"/>
      <c r="Y1114" s="20"/>
      <c r="Z1114" s="20"/>
    </row>
    <row r="1115">
      <c r="A1115" s="20"/>
      <c r="B1115" s="20"/>
      <c r="C1115" s="20"/>
      <c r="D1115" s="20"/>
      <c r="E1115" s="20"/>
      <c r="F1115" s="20"/>
      <c r="G1115" s="20"/>
      <c r="H1115" s="20"/>
      <c r="I1115" s="20"/>
      <c r="J1115" s="20"/>
      <c r="K1115" s="20"/>
      <c r="L1115" s="20"/>
      <c r="M1115" s="20"/>
      <c r="N1115" s="20"/>
      <c r="O1115" s="20"/>
      <c r="P1115" s="20"/>
      <c r="Q1115" s="20"/>
      <c r="R1115" s="20"/>
      <c r="S1115" s="20"/>
      <c r="T1115" s="20"/>
      <c r="U1115" s="20"/>
      <c r="V1115" s="20"/>
      <c r="W1115" s="20"/>
      <c r="X1115" s="20"/>
      <c r="Y1115" s="20"/>
      <c r="Z1115" s="20"/>
    </row>
    <row r="1116">
      <c r="A1116" s="20"/>
      <c r="B1116" s="20"/>
      <c r="C1116" s="20"/>
      <c r="D1116" s="20"/>
      <c r="E1116" s="20"/>
      <c r="F1116" s="20"/>
      <c r="G1116" s="20"/>
      <c r="H1116" s="20"/>
      <c r="I1116" s="20"/>
      <c r="J1116" s="20"/>
      <c r="K1116" s="20"/>
      <c r="L1116" s="20"/>
      <c r="M1116" s="20"/>
      <c r="N1116" s="20"/>
      <c r="O1116" s="20"/>
      <c r="P1116" s="20"/>
      <c r="Q1116" s="20"/>
      <c r="R1116" s="20"/>
      <c r="S1116" s="20"/>
      <c r="T1116" s="20"/>
      <c r="U1116" s="20"/>
      <c r="V1116" s="20"/>
      <c r="W1116" s="20"/>
      <c r="X1116" s="20"/>
      <c r="Y1116" s="20"/>
      <c r="Z1116" s="20"/>
    </row>
    <row r="1117">
      <c r="A1117" s="20"/>
      <c r="B1117" s="20"/>
      <c r="C1117" s="20"/>
      <c r="D1117" s="20"/>
      <c r="E1117" s="20"/>
      <c r="F1117" s="20"/>
      <c r="G1117" s="20"/>
      <c r="H1117" s="20"/>
      <c r="I1117" s="20"/>
      <c r="J1117" s="20"/>
      <c r="K1117" s="20"/>
      <c r="L1117" s="20"/>
      <c r="M1117" s="20"/>
      <c r="N1117" s="20"/>
      <c r="O1117" s="20"/>
      <c r="P1117" s="20"/>
      <c r="Q1117" s="20"/>
      <c r="R1117" s="20"/>
      <c r="S1117" s="20"/>
      <c r="T1117" s="20"/>
      <c r="U1117" s="20"/>
      <c r="V1117" s="20"/>
      <c r="W1117" s="20"/>
      <c r="X1117" s="20"/>
      <c r="Y1117" s="20"/>
      <c r="Z1117" s="20"/>
    </row>
    <row r="1118">
      <c r="A1118" s="20"/>
      <c r="B1118" s="20"/>
      <c r="C1118" s="20"/>
      <c r="D1118" s="20"/>
      <c r="E1118" s="20"/>
      <c r="F1118" s="20"/>
      <c r="G1118" s="20"/>
      <c r="H1118" s="20"/>
      <c r="I1118" s="20"/>
      <c r="J1118" s="20"/>
      <c r="K1118" s="20"/>
      <c r="L1118" s="20"/>
      <c r="M1118" s="20"/>
      <c r="N1118" s="20"/>
      <c r="O1118" s="20"/>
      <c r="P1118" s="20"/>
      <c r="Q1118" s="20"/>
      <c r="R1118" s="20"/>
      <c r="S1118" s="20"/>
      <c r="T1118" s="20"/>
      <c r="U1118" s="20"/>
      <c r="V1118" s="20"/>
      <c r="W1118" s="20"/>
      <c r="X1118" s="20"/>
      <c r="Y1118" s="20"/>
      <c r="Z1118" s="20"/>
    </row>
    <row r="1119">
      <c r="A1119" s="20"/>
      <c r="B1119" s="20"/>
      <c r="C1119" s="20"/>
      <c r="D1119" s="20"/>
      <c r="E1119" s="20"/>
      <c r="F1119" s="20"/>
      <c r="G1119" s="20"/>
      <c r="H1119" s="20"/>
      <c r="I1119" s="20"/>
      <c r="J1119" s="20"/>
      <c r="K1119" s="20"/>
      <c r="L1119" s="20"/>
      <c r="M1119" s="20"/>
      <c r="N1119" s="20"/>
      <c r="O1119" s="20"/>
      <c r="P1119" s="20"/>
      <c r="Q1119" s="20"/>
      <c r="R1119" s="20"/>
      <c r="S1119" s="20"/>
      <c r="T1119" s="20"/>
      <c r="U1119" s="20"/>
      <c r="V1119" s="20"/>
      <c r="W1119" s="20"/>
      <c r="X1119" s="20"/>
      <c r="Y1119" s="20"/>
      <c r="Z1119" s="20"/>
    </row>
  </sheetData>
  <mergeCells count="14">
    <mergeCell ref="B205:L205"/>
    <mergeCell ref="B233:L233"/>
    <mergeCell ref="B261:L261"/>
    <mergeCell ref="B267:C267"/>
    <mergeCell ref="E267:F267"/>
    <mergeCell ref="H267:L267"/>
    <mergeCell ref="B4:L5"/>
    <mergeCell ref="B7:L7"/>
    <mergeCell ref="B36:L36"/>
    <mergeCell ref="B63:L63"/>
    <mergeCell ref="B92:L92"/>
    <mergeCell ref="B121:L121"/>
    <mergeCell ref="B149:L149"/>
    <mergeCell ref="B177:L17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0"/>
    <col customWidth="1" min="2" max="2" width="58.43"/>
    <col customWidth="1" min="3" max="3" width="26.43"/>
    <col customWidth="1" min="4" max="4" width="23.14"/>
    <col customWidth="1" min="5" max="5" width="32.57"/>
    <col customWidth="1" min="6" max="6" width="12.71"/>
    <col customWidth="1" min="7" max="7" width="12.43"/>
    <col customWidth="1" min="8" max="8" width="13.14"/>
    <col customWidth="1" min="9" max="9" width="17.43"/>
    <col customWidth="1" min="10" max="10" width="10.86"/>
    <col customWidth="1" min="11" max="11" width="18.14"/>
    <col customWidth="1" min="12" max="12" width="13.43"/>
    <col customWidth="1" min="13" max="13" width="12.14"/>
    <col customWidth="1" min="14" max="14" width="16.86"/>
    <col customWidth="1" min="15" max="15" width="15.0"/>
    <col customWidth="1" min="16" max="16" width="13.43"/>
    <col customWidth="1" min="17" max="21" width="10.71"/>
    <col customWidth="1" min="22" max="26" width="58.43"/>
  </cols>
  <sheetData>
    <row r="1">
      <c r="A1" s="43"/>
      <c r="B1" s="44"/>
      <c r="C1" s="44"/>
      <c r="D1" s="44"/>
      <c r="E1" s="44"/>
      <c r="F1" s="44"/>
      <c r="G1" s="44"/>
      <c r="H1" s="44"/>
      <c r="I1" s="44"/>
      <c r="J1" s="44"/>
      <c r="K1" s="44"/>
      <c r="L1" s="44"/>
      <c r="M1" s="44"/>
      <c r="N1" s="44"/>
      <c r="O1" s="44"/>
      <c r="P1" s="44"/>
      <c r="Q1" s="44"/>
      <c r="R1" s="44"/>
      <c r="S1" s="44"/>
      <c r="T1" s="44"/>
      <c r="U1" s="44"/>
      <c r="V1" s="44"/>
      <c r="W1" s="44"/>
      <c r="X1" s="44"/>
      <c r="Y1" s="44"/>
      <c r="Z1" s="44"/>
    </row>
    <row r="2">
      <c r="A2" s="43"/>
      <c r="B2" s="45" t="s">
        <v>86</v>
      </c>
      <c r="C2" s="46"/>
      <c r="D2" s="46"/>
      <c r="E2" s="46"/>
      <c r="F2" s="44"/>
      <c r="G2" s="44"/>
      <c r="H2" s="44"/>
      <c r="I2" s="44"/>
      <c r="J2" s="44"/>
      <c r="K2" s="44"/>
      <c r="L2" s="44"/>
      <c r="M2" s="44"/>
      <c r="N2" s="44"/>
      <c r="O2" s="44"/>
      <c r="P2" s="44"/>
      <c r="Q2" s="44"/>
      <c r="R2" s="44"/>
      <c r="S2" s="44"/>
      <c r="T2" s="44"/>
      <c r="U2" s="44"/>
      <c r="V2" s="44"/>
      <c r="W2" s="44"/>
      <c r="X2" s="44"/>
      <c r="Y2" s="44"/>
      <c r="Z2" s="44"/>
    </row>
    <row r="3">
      <c r="A3" s="43"/>
      <c r="B3" s="43"/>
      <c r="C3" s="47"/>
      <c r="D3" s="44"/>
      <c r="E3" s="44"/>
      <c r="F3" s="44"/>
      <c r="G3" s="44"/>
      <c r="H3" s="44"/>
      <c r="I3" s="44"/>
      <c r="J3" s="44"/>
      <c r="K3" s="44"/>
      <c r="L3" s="44"/>
      <c r="M3" s="44"/>
      <c r="N3" s="44"/>
      <c r="O3" s="44"/>
      <c r="P3" s="44"/>
      <c r="Q3" s="44"/>
      <c r="R3" s="44"/>
      <c r="S3" s="44"/>
      <c r="T3" s="44"/>
      <c r="U3" s="44"/>
      <c r="V3" s="44"/>
      <c r="W3" s="44"/>
      <c r="X3" s="44"/>
      <c r="Y3" s="44"/>
      <c r="Z3" s="44"/>
    </row>
    <row r="4">
      <c r="A4" s="43"/>
      <c r="D4" s="44"/>
      <c r="E4" s="44"/>
      <c r="F4" s="44"/>
      <c r="G4" s="44"/>
      <c r="H4" s="44"/>
      <c r="I4" s="44"/>
      <c r="J4" s="44"/>
      <c r="K4" s="44"/>
      <c r="L4" s="44"/>
      <c r="M4" s="44"/>
      <c r="N4" s="44"/>
      <c r="O4" s="44"/>
      <c r="P4" s="44"/>
      <c r="Q4" s="44"/>
      <c r="R4" s="44"/>
      <c r="S4" s="44"/>
      <c r="T4" s="44"/>
      <c r="U4" s="44"/>
      <c r="V4" s="44"/>
      <c r="W4" s="44"/>
      <c r="X4" s="44"/>
      <c r="Y4" s="44"/>
      <c r="Z4" s="44"/>
    </row>
    <row r="5">
      <c r="A5" s="43"/>
      <c r="D5" s="44"/>
      <c r="E5" s="44"/>
      <c r="F5" s="44"/>
      <c r="G5" s="44"/>
      <c r="H5" s="44"/>
      <c r="I5" s="44"/>
      <c r="J5" s="44"/>
      <c r="K5" s="44"/>
      <c r="L5" s="44"/>
      <c r="M5" s="44"/>
      <c r="N5" s="44"/>
      <c r="O5" s="44"/>
      <c r="P5" s="44"/>
      <c r="Q5" s="44"/>
      <c r="R5" s="44"/>
      <c r="S5" s="44"/>
      <c r="T5" s="44"/>
      <c r="U5" s="44"/>
      <c r="V5" s="44"/>
      <c r="W5" s="44"/>
      <c r="X5" s="44"/>
      <c r="Y5" s="44"/>
      <c r="Z5" s="44"/>
    </row>
    <row r="6">
      <c r="A6" s="43"/>
      <c r="B6" s="48" t="s">
        <v>87</v>
      </c>
      <c r="C6" s="49">
        <v>45418.0</v>
      </c>
      <c r="F6" s="44"/>
      <c r="G6" s="44"/>
      <c r="H6" s="44"/>
      <c r="I6" s="44"/>
      <c r="J6" s="44"/>
      <c r="K6" s="44"/>
      <c r="L6" s="44"/>
      <c r="M6" s="44"/>
      <c r="N6" s="44"/>
      <c r="O6" s="44"/>
      <c r="P6" s="44"/>
      <c r="Q6" s="44"/>
      <c r="R6" s="44"/>
      <c r="S6" s="44"/>
      <c r="T6" s="44"/>
      <c r="U6" s="44"/>
      <c r="V6" s="44"/>
      <c r="W6" s="44"/>
      <c r="X6" s="44"/>
      <c r="Y6" s="44"/>
      <c r="Z6" s="44"/>
    </row>
    <row r="7">
      <c r="A7" s="43"/>
      <c r="B7" s="48" t="s">
        <v>88</v>
      </c>
      <c r="C7" s="50" t="s">
        <v>89</v>
      </c>
      <c r="L7" s="44"/>
      <c r="M7" s="44"/>
      <c r="N7" s="44"/>
      <c r="O7" s="44"/>
      <c r="P7" s="44"/>
      <c r="Q7" s="44"/>
      <c r="R7" s="44"/>
      <c r="S7" s="44"/>
      <c r="T7" s="44"/>
      <c r="U7" s="44"/>
      <c r="V7" s="44"/>
      <c r="W7" s="44"/>
      <c r="X7" s="44"/>
      <c r="Y7" s="44"/>
      <c r="Z7" s="44"/>
    </row>
    <row r="8">
      <c r="A8" s="44"/>
      <c r="B8" s="48" t="s">
        <v>90</v>
      </c>
      <c r="C8" s="51" t="s">
        <v>91</v>
      </c>
      <c r="D8" s="43"/>
      <c r="E8" s="44"/>
      <c r="F8" s="44"/>
      <c r="G8" s="44"/>
      <c r="H8" s="44"/>
      <c r="I8" s="44"/>
      <c r="J8" s="44"/>
      <c r="K8" s="44"/>
      <c r="L8" s="44"/>
      <c r="M8" s="44"/>
      <c r="N8" s="44"/>
      <c r="O8" s="44"/>
      <c r="P8" s="44"/>
      <c r="Q8" s="44"/>
      <c r="R8" s="44"/>
      <c r="S8" s="44"/>
      <c r="T8" s="44"/>
      <c r="U8" s="44"/>
      <c r="V8" s="44"/>
      <c r="W8" s="44"/>
      <c r="X8" s="44"/>
      <c r="Y8" s="44"/>
      <c r="Z8" s="44"/>
    </row>
    <row r="9">
      <c r="A9" s="44"/>
      <c r="B9" s="48" t="s">
        <v>92</v>
      </c>
      <c r="C9" s="51" t="s">
        <v>93</v>
      </c>
      <c r="D9" s="52"/>
      <c r="E9" s="44"/>
      <c r="F9" s="44"/>
      <c r="G9" s="44"/>
      <c r="H9" s="44"/>
      <c r="I9" s="44"/>
      <c r="J9" s="44"/>
      <c r="K9" s="44"/>
      <c r="L9" s="44"/>
      <c r="M9" s="44"/>
      <c r="N9" s="44"/>
      <c r="O9" s="44"/>
      <c r="P9" s="44"/>
      <c r="Q9" s="44"/>
      <c r="R9" s="44"/>
      <c r="S9" s="44"/>
      <c r="T9" s="44"/>
      <c r="U9" s="44"/>
      <c r="V9" s="44"/>
      <c r="W9" s="44"/>
      <c r="X9" s="44"/>
      <c r="Y9" s="44"/>
      <c r="Z9" s="44"/>
    </row>
    <row r="10">
      <c r="A10" s="44"/>
      <c r="B10" s="48" t="s">
        <v>94</v>
      </c>
      <c r="C10" s="51" t="s">
        <v>93</v>
      </c>
      <c r="F10" s="44"/>
      <c r="G10" s="44"/>
      <c r="H10" s="44"/>
      <c r="I10" s="44"/>
      <c r="J10" s="44"/>
      <c r="K10" s="44"/>
      <c r="L10" s="44"/>
      <c r="M10" s="44"/>
      <c r="N10" s="44"/>
      <c r="O10" s="44"/>
      <c r="P10" s="44"/>
      <c r="Q10" s="44"/>
      <c r="R10" s="44"/>
      <c r="S10" s="44"/>
      <c r="T10" s="44"/>
      <c r="U10" s="44"/>
      <c r="V10" s="44"/>
      <c r="W10" s="44"/>
      <c r="X10" s="44"/>
      <c r="Y10" s="44"/>
      <c r="Z10" s="44"/>
    </row>
    <row r="11">
      <c r="A11" s="44"/>
      <c r="B11" s="44"/>
      <c r="C11" s="53"/>
      <c r="D11" s="53"/>
      <c r="E11" s="54"/>
      <c r="F11" s="44"/>
      <c r="G11" s="44"/>
      <c r="H11" s="44"/>
      <c r="I11" s="44"/>
      <c r="J11" s="44"/>
      <c r="K11" s="44"/>
      <c r="L11" s="44"/>
      <c r="M11" s="44"/>
      <c r="N11" s="44"/>
      <c r="O11" s="44"/>
      <c r="P11" s="44"/>
      <c r="Q11" s="44"/>
      <c r="R11" s="44"/>
      <c r="S11" s="44"/>
      <c r="T11" s="44"/>
      <c r="U11" s="44"/>
      <c r="V11" s="44"/>
      <c r="W11" s="44"/>
      <c r="X11" s="44"/>
      <c r="Y11" s="44"/>
      <c r="Z11" s="44"/>
    </row>
    <row r="12">
      <c r="A12" s="44"/>
      <c r="B12" s="55" t="s">
        <v>95</v>
      </c>
      <c r="C12" s="55" t="s">
        <v>96</v>
      </c>
      <c r="D12" s="55" t="s">
        <v>97</v>
      </c>
      <c r="E12" s="56" t="s">
        <v>98</v>
      </c>
      <c r="F12" s="44"/>
      <c r="G12" s="44"/>
      <c r="H12" s="44"/>
      <c r="I12" s="44"/>
      <c r="J12" s="44"/>
      <c r="K12" s="44"/>
      <c r="L12" s="44"/>
      <c r="M12" s="44"/>
      <c r="N12" s="44"/>
      <c r="O12" s="44"/>
      <c r="P12" s="44"/>
      <c r="Q12" s="44"/>
      <c r="R12" s="44"/>
      <c r="S12" s="44"/>
      <c r="T12" s="44"/>
      <c r="U12" s="44"/>
      <c r="V12" s="44"/>
      <c r="W12" s="44"/>
      <c r="X12" s="44"/>
      <c r="Y12" s="44"/>
      <c r="Z12" s="44"/>
    </row>
    <row r="13">
      <c r="A13" s="44"/>
      <c r="B13" s="57" t="s">
        <v>99</v>
      </c>
      <c r="C13" s="58">
        <v>94110.0</v>
      </c>
      <c r="D13" s="58">
        <v>78701.0</v>
      </c>
      <c r="E13" s="59">
        <v>0.75</v>
      </c>
      <c r="F13" s="44"/>
      <c r="G13" s="44"/>
      <c r="H13" s="44"/>
      <c r="I13" s="44"/>
      <c r="J13" s="44"/>
      <c r="K13" s="44"/>
      <c r="L13" s="44"/>
      <c r="M13" s="44"/>
      <c r="N13" s="44"/>
      <c r="O13" s="44"/>
      <c r="P13" s="44"/>
      <c r="Q13" s="44"/>
      <c r="R13" s="44"/>
      <c r="S13" s="44"/>
      <c r="T13" s="44"/>
      <c r="U13" s="44"/>
      <c r="V13" s="44"/>
      <c r="W13" s="44"/>
      <c r="X13" s="44"/>
      <c r="Y13" s="44"/>
      <c r="Z13" s="44"/>
    </row>
    <row r="14">
      <c r="A14" s="44"/>
      <c r="B14" s="57" t="s">
        <v>100</v>
      </c>
      <c r="C14" s="60">
        <f>3236+1639</f>
        <v>4875</v>
      </c>
      <c r="D14" s="60">
        <f>2405+781</f>
        <v>3186</v>
      </c>
      <c r="E14" s="61"/>
      <c r="F14" s="44"/>
      <c r="G14" s="44"/>
      <c r="H14" s="44"/>
      <c r="I14" s="44"/>
      <c r="J14" s="44"/>
      <c r="K14" s="44"/>
      <c r="L14" s="44"/>
      <c r="M14" s="44"/>
      <c r="N14" s="44"/>
      <c r="O14" s="44"/>
      <c r="P14" s="44"/>
      <c r="Q14" s="44"/>
      <c r="R14" s="44"/>
      <c r="S14" s="44"/>
      <c r="T14" s="44"/>
      <c r="U14" s="44"/>
      <c r="V14" s="44"/>
      <c r="W14" s="44"/>
      <c r="X14" s="44"/>
      <c r="Y14" s="44"/>
      <c r="Z14" s="44"/>
    </row>
    <row r="15">
      <c r="A15" s="44"/>
      <c r="B15" s="62" t="s">
        <v>101</v>
      </c>
      <c r="C15" s="60">
        <f>1639</f>
        <v>1639</v>
      </c>
      <c r="D15" s="60">
        <v>781.0</v>
      </c>
      <c r="E15" s="61"/>
      <c r="F15" s="44"/>
      <c r="G15" s="44"/>
      <c r="H15" s="44"/>
      <c r="I15" s="44"/>
      <c r="J15" s="44"/>
      <c r="K15" s="44"/>
      <c r="L15" s="44"/>
      <c r="M15" s="44"/>
      <c r="N15" s="44"/>
      <c r="O15" s="44"/>
      <c r="P15" s="44"/>
      <c r="Q15" s="44"/>
      <c r="R15" s="44"/>
      <c r="S15" s="44"/>
      <c r="T15" s="44"/>
      <c r="U15" s="44"/>
      <c r="V15" s="44"/>
      <c r="W15" s="44"/>
      <c r="X15" s="44"/>
      <c r="Y15" s="44"/>
      <c r="Z15" s="44"/>
    </row>
    <row r="16">
      <c r="A16" s="44"/>
      <c r="B16" s="62" t="s">
        <v>102</v>
      </c>
      <c r="C16" s="60">
        <v>21858.0</v>
      </c>
      <c r="D16" s="60">
        <v>21778.0</v>
      </c>
      <c r="E16" s="61"/>
      <c r="F16" s="44"/>
      <c r="G16" s="44"/>
      <c r="H16" s="44"/>
      <c r="I16" s="44"/>
      <c r="J16" s="44"/>
      <c r="K16" s="44"/>
      <c r="L16" s="44"/>
      <c r="M16" s="44"/>
      <c r="N16" s="44"/>
      <c r="O16" s="44"/>
      <c r="P16" s="44"/>
      <c r="Q16" s="44"/>
      <c r="R16" s="44"/>
      <c r="S16" s="44"/>
      <c r="T16" s="44"/>
      <c r="U16" s="44"/>
      <c r="V16" s="44"/>
      <c r="W16" s="44"/>
      <c r="X16" s="44"/>
      <c r="Y16" s="44"/>
      <c r="Z16" s="44"/>
    </row>
    <row r="17">
      <c r="A17" s="44"/>
      <c r="B17" s="62" t="s">
        <v>103</v>
      </c>
      <c r="C17" s="60">
        <v>21750.0</v>
      </c>
      <c r="D17" s="60">
        <v>13792.0</v>
      </c>
      <c r="E17" s="61"/>
      <c r="F17" s="44"/>
      <c r="G17" s="44"/>
      <c r="H17" s="44"/>
      <c r="I17" s="44"/>
      <c r="J17" s="44"/>
      <c r="K17" s="44"/>
      <c r="L17" s="44"/>
      <c r="M17" s="44"/>
      <c r="N17" s="44"/>
      <c r="O17" s="44"/>
      <c r="P17" s="44"/>
      <c r="Q17" s="44"/>
      <c r="R17" s="44"/>
      <c r="S17" s="44"/>
      <c r="T17" s="44"/>
      <c r="U17" s="44"/>
      <c r="V17" s="44"/>
      <c r="W17" s="44"/>
      <c r="X17" s="44"/>
      <c r="Y17" s="44"/>
      <c r="Z17" s="44"/>
    </row>
    <row r="18">
      <c r="A18" s="44"/>
      <c r="B18" s="62" t="s">
        <v>104</v>
      </c>
      <c r="C18" s="60">
        <v>5818.0</v>
      </c>
      <c r="D18" s="60">
        <v>4699.0</v>
      </c>
      <c r="E18" s="61"/>
      <c r="F18" s="44"/>
      <c r="G18" s="44"/>
      <c r="H18" s="44"/>
      <c r="I18" s="44"/>
      <c r="J18" s="44"/>
      <c r="K18" s="44"/>
      <c r="L18" s="44"/>
      <c r="M18" s="44"/>
      <c r="N18" s="44"/>
      <c r="O18" s="44"/>
      <c r="P18" s="44"/>
      <c r="Q18" s="44"/>
      <c r="R18" s="44"/>
      <c r="S18" s="44"/>
      <c r="T18" s="44"/>
      <c r="U18" s="44"/>
      <c r="V18" s="44"/>
      <c r="W18" s="44"/>
      <c r="X18" s="44"/>
      <c r="Y18" s="44"/>
      <c r="Z18" s="44"/>
    </row>
    <row r="19">
      <c r="A19" s="44"/>
      <c r="B19" s="62" t="s">
        <v>105</v>
      </c>
      <c r="C19" s="60">
        <v>4300.0</v>
      </c>
      <c r="D19" s="60">
        <v>4281.0</v>
      </c>
      <c r="E19" s="61"/>
      <c r="F19" s="44"/>
      <c r="G19" s="44"/>
      <c r="H19" s="44"/>
      <c r="I19" s="44"/>
      <c r="J19" s="44"/>
      <c r="K19" s="44"/>
      <c r="L19" s="44"/>
      <c r="M19" s="44"/>
      <c r="N19" s="44"/>
      <c r="O19" s="44"/>
      <c r="P19" s="44"/>
      <c r="Q19" s="44"/>
      <c r="R19" s="44"/>
      <c r="S19" s="44"/>
      <c r="T19" s="44"/>
      <c r="U19" s="44"/>
      <c r="V19" s="44"/>
      <c r="W19" s="44"/>
      <c r="X19" s="44"/>
      <c r="Y19" s="44"/>
      <c r="Z19" s="44"/>
    </row>
    <row r="20">
      <c r="A20" s="44"/>
      <c r="B20" s="62" t="s">
        <v>106</v>
      </c>
      <c r="C20" s="60">
        <v>1950.0</v>
      </c>
      <c r="D20" s="60">
        <v>1925.0</v>
      </c>
      <c r="E20" s="63"/>
      <c r="F20" s="44"/>
      <c r="G20" s="44"/>
      <c r="H20" s="44"/>
      <c r="I20" s="44"/>
      <c r="J20" s="44"/>
      <c r="K20" s="44"/>
      <c r="L20" s="44"/>
      <c r="M20" s="44"/>
      <c r="N20" s="44"/>
      <c r="O20" s="44"/>
      <c r="P20" s="44"/>
      <c r="Q20" s="44"/>
      <c r="R20" s="44"/>
      <c r="S20" s="44"/>
      <c r="T20" s="44"/>
      <c r="U20" s="44"/>
      <c r="V20" s="44"/>
      <c r="W20" s="44"/>
      <c r="X20" s="44"/>
      <c r="Y20" s="44"/>
      <c r="Z20" s="44"/>
    </row>
    <row r="21">
      <c r="A21" s="44"/>
      <c r="B21" s="57" t="s">
        <v>107</v>
      </c>
      <c r="C21" s="64">
        <v>0.3</v>
      </c>
      <c r="E21" s="65"/>
      <c r="F21" s="44"/>
      <c r="G21" s="44"/>
      <c r="H21" s="44"/>
      <c r="I21" s="44"/>
      <c r="J21" s="44"/>
      <c r="K21" s="44"/>
      <c r="L21" s="44"/>
      <c r="M21" s="44"/>
      <c r="N21" s="44"/>
      <c r="O21" s="44"/>
      <c r="P21" s="44"/>
      <c r="Q21" s="44"/>
      <c r="R21" s="44"/>
      <c r="S21" s="44"/>
      <c r="T21" s="44"/>
      <c r="U21" s="44"/>
      <c r="V21" s="44"/>
      <c r="W21" s="44"/>
      <c r="X21" s="44"/>
      <c r="Y21" s="44"/>
      <c r="Z21" s="44"/>
    </row>
    <row r="22">
      <c r="A22" s="44"/>
      <c r="B22" s="62" t="s">
        <v>108</v>
      </c>
      <c r="C22" s="64">
        <v>0.3</v>
      </c>
      <c r="E22" s="65"/>
      <c r="F22" s="44"/>
      <c r="I22" s="44"/>
      <c r="J22" s="44"/>
      <c r="K22" s="44"/>
      <c r="L22" s="44"/>
      <c r="M22" s="44"/>
      <c r="N22" s="44"/>
      <c r="O22" s="44"/>
      <c r="P22" s="44"/>
      <c r="Q22" s="44"/>
      <c r="R22" s="44"/>
      <c r="S22" s="44"/>
      <c r="T22" s="44"/>
      <c r="U22" s="44"/>
      <c r="V22" s="44"/>
      <c r="W22" s="44"/>
      <c r="X22" s="44"/>
      <c r="Y22" s="44"/>
      <c r="Z22" s="44"/>
    </row>
    <row r="23">
      <c r="A23" s="44"/>
      <c r="B23" s="66" t="s">
        <v>109</v>
      </c>
      <c r="C23" s="67">
        <f>'Data Sheet'!B6</f>
        <v>677.6427937</v>
      </c>
      <c r="E23" s="44"/>
      <c r="F23" s="68"/>
      <c r="G23" s="68"/>
      <c r="H23" s="68"/>
      <c r="I23" s="68"/>
      <c r="J23" s="68"/>
      <c r="K23" s="68"/>
      <c r="L23" s="68"/>
      <c r="M23" s="68"/>
      <c r="N23" s="68"/>
      <c r="O23" s="44"/>
      <c r="P23" s="44"/>
      <c r="Q23" s="44"/>
      <c r="R23" s="44"/>
      <c r="S23" s="44"/>
      <c r="T23" s="44"/>
      <c r="U23" s="44"/>
      <c r="V23" s="44"/>
      <c r="W23" s="44"/>
      <c r="X23" s="44"/>
      <c r="Y23" s="44"/>
      <c r="Z23" s="44"/>
    </row>
    <row r="24">
      <c r="A24" s="44"/>
      <c r="B24" s="62" t="s">
        <v>110</v>
      </c>
      <c r="C24" s="69">
        <f>'Data Sheet'!B8</f>
        <v>123.85</v>
      </c>
      <c r="E24" s="44"/>
      <c r="P24" s="44"/>
      <c r="Q24" s="44"/>
      <c r="R24" s="44"/>
      <c r="S24" s="44"/>
      <c r="T24" s="44"/>
      <c r="U24" s="44"/>
      <c r="V24" s="44"/>
      <c r="W24" s="44"/>
      <c r="X24" s="44"/>
      <c r="Y24" s="44"/>
      <c r="Z24" s="44"/>
    </row>
    <row r="25">
      <c r="A25" s="44"/>
      <c r="B25" s="62" t="s">
        <v>111</v>
      </c>
      <c r="C25" s="70" t="s">
        <v>112</v>
      </c>
      <c r="E25" s="44"/>
      <c r="P25" s="44"/>
      <c r="Q25" s="44"/>
      <c r="R25" s="44"/>
      <c r="S25" s="44"/>
      <c r="T25" s="44"/>
      <c r="U25" s="44"/>
      <c r="V25" s="44"/>
      <c r="W25" s="44"/>
      <c r="X25" s="44"/>
      <c r="Y25" s="44"/>
      <c r="Z25" s="44"/>
    </row>
    <row r="26">
      <c r="A26" s="44"/>
      <c r="B26" s="62" t="s">
        <v>113</v>
      </c>
      <c r="C26" s="70" t="s">
        <v>112</v>
      </c>
      <c r="E26" s="71" t="s">
        <v>114</v>
      </c>
      <c r="P26" s="44"/>
      <c r="Q26" s="44"/>
      <c r="R26" s="44"/>
      <c r="S26" s="44"/>
      <c r="T26" s="44"/>
      <c r="U26" s="44"/>
      <c r="V26" s="44"/>
      <c r="W26" s="44"/>
      <c r="X26" s="44"/>
      <c r="Y26" s="44"/>
      <c r="Z26" s="44"/>
    </row>
    <row r="27">
      <c r="A27" s="44"/>
      <c r="E27" s="72"/>
      <c r="F27" s="72"/>
      <c r="G27" s="72"/>
      <c r="H27" s="72"/>
      <c r="I27" s="72"/>
      <c r="J27" s="72"/>
      <c r="K27" s="72"/>
      <c r="L27" s="72"/>
      <c r="P27" s="44"/>
      <c r="Q27" s="44"/>
      <c r="R27" s="44"/>
      <c r="S27" s="44"/>
      <c r="T27" s="44"/>
      <c r="U27" s="44"/>
      <c r="V27" s="44"/>
      <c r="W27" s="44"/>
      <c r="X27" s="44"/>
      <c r="Y27" s="44"/>
      <c r="Z27" s="44"/>
    </row>
    <row r="28">
      <c r="A28" s="44"/>
      <c r="E28" s="44"/>
      <c r="F28" s="44"/>
      <c r="G28" s="44"/>
      <c r="H28" s="44"/>
      <c r="I28" s="44"/>
      <c r="J28" s="44"/>
      <c r="K28" s="44"/>
      <c r="L28" s="44"/>
      <c r="P28" s="44"/>
      <c r="Q28" s="44"/>
      <c r="R28" s="44"/>
      <c r="S28" s="44"/>
      <c r="T28" s="44"/>
      <c r="U28" s="44"/>
      <c r="V28" s="44"/>
      <c r="W28" s="44"/>
      <c r="X28" s="44"/>
      <c r="Y28" s="44"/>
      <c r="Z28" s="44"/>
    </row>
    <row r="29">
      <c r="A29" s="43"/>
      <c r="E29" s="73"/>
      <c r="F29" s="73"/>
      <c r="G29" s="73"/>
      <c r="H29" s="73"/>
      <c r="I29" s="74" t="s">
        <v>92</v>
      </c>
      <c r="J29" s="75" t="s">
        <v>115</v>
      </c>
      <c r="P29" s="44"/>
      <c r="Q29" s="44"/>
      <c r="R29" s="44"/>
      <c r="S29" s="44"/>
      <c r="T29" s="44"/>
      <c r="U29" s="44"/>
      <c r="V29" s="44"/>
      <c r="W29" s="44"/>
      <c r="X29" s="44"/>
      <c r="Y29" s="44"/>
      <c r="Z29" s="44"/>
    </row>
    <row r="30">
      <c r="A30" s="44"/>
      <c r="E30" s="76"/>
      <c r="F30" s="76"/>
      <c r="G30" s="76"/>
      <c r="H30" s="77" t="s">
        <v>116</v>
      </c>
      <c r="I30" s="78" t="s">
        <v>62</v>
      </c>
      <c r="J30" s="78" t="s">
        <v>117</v>
      </c>
      <c r="K30" s="78" t="s">
        <v>61</v>
      </c>
      <c r="L30" s="78" t="s">
        <v>118</v>
      </c>
      <c r="P30" s="44"/>
      <c r="Q30" s="44"/>
      <c r="R30" s="44"/>
      <c r="S30" s="44"/>
      <c r="T30" s="44"/>
      <c r="U30" s="44"/>
      <c r="V30" s="44"/>
      <c r="W30" s="44"/>
      <c r="X30" s="44"/>
      <c r="Y30" s="44"/>
      <c r="Z30" s="44"/>
    </row>
    <row r="31">
      <c r="A31" s="44"/>
      <c r="B31" s="79" t="s">
        <v>119</v>
      </c>
      <c r="C31" s="72"/>
      <c r="D31" s="65"/>
      <c r="E31" s="80" t="s">
        <v>120</v>
      </c>
      <c r="F31" s="80"/>
      <c r="G31" s="80"/>
      <c r="H31" s="81">
        <f>IF(D13&gt;0,(C13/D13)^(1/E13)-1, "NA")</f>
        <v>0.2692310763</v>
      </c>
      <c r="I31" s="81">
        <f>VLOOKUP(C9,'Industry Averages(US)'!A2:S95,3)</f>
        <v>0.06284695652</v>
      </c>
      <c r="J31" s="81">
        <f>VLOOKUP($C$10,'Input Stat Distributioons'!$A$3:$R$96,3,FALSE)</f>
        <v>0.0775</v>
      </c>
      <c r="K31" s="81">
        <f>VLOOKUP($C$10,'Input Stat Distributioons'!$A$3:$R$96,4,FALSE)</f>
        <v>0.133</v>
      </c>
      <c r="L31" s="81">
        <f>VLOOKUP($C$10,'Input Stat Distributioons'!$A$3:$R$96,5,FALSE)</f>
        <v>0.217</v>
      </c>
      <c r="P31" s="44"/>
      <c r="Q31" s="44"/>
      <c r="R31" s="44"/>
      <c r="S31" s="44"/>
      <c r="T31" s="44"/>
      <c r="U31" s="44"/>
      <c r="V31" s="44"/>
      <c r="W31" s="44"/>
      <c r="X31" s="44"/>
      <c r="Y31" s="44"/>
      <c r="Z31" s="44"/>
    </row>
    <row r="32">
      <c r="A32" s="44"/>
      <c r="B32" s="57" t="s">
        <v>121</v>
      </c>
      <c r="C32" s="82">
        <v>0.2</v>
      </c>
      <c r="D32" s="65"/>
      <c r="E32" s="83" t="s">
        <v>122</v>
      </c>
      <c r="F32" s="83"/>
      <c r="G32" s="83"/>
      <c r="H32" s="84">
        <f>'Valuation output'!C6</f>
        <v>0.05180108384</v>
      </c>
      <c r="I32" s="84">
        <f>VLOOKUP(C9,'Industry Averages(US)'!A2:AA95,4)</f>
        <v>0.05306898539</v>
      </c>
      <c r="J32" s="84">
        <f>VLOOKUP($C$10,'Input Stat Distributioons'!$A$3:$R$96,6,FALSE)</f>
        <v>0.01791786555</v>
      </c>
      <c r="K32" s="84">
        <f>VLOOKUP($C$10,'Input Stat Distributioons'!$A$3:$R$96,7,FALSE)</f>
        <v>0.04752018454</v>
      </c>
      <c r="L32" s="84">
        <f>VLOOKUP($C$10,'Input Stat Distributioons'!$A$3:$R$96,8,FALSE)</f>
        <v>0.08726695756</v>
      </c>
      <c r="P32" s="44"/>
      <c r="Q32" s="44"/>
      <c r="R32" s="44"/>
      <c r="S32" s="44"/>
      <c r="T32" s="44"/>
      <c r="U32" s="44"/>
      <c r="V32" s="44"/>
      <c r="W32" s="44"/>
      <c r="X32" s="44"/>
      <c r="Y32" s="44"/>
      <c r="Z32" s="44"/>
    </row>
    <row r="33">
      <c r="A33" s="44"/>
      <c r="B33" s="62" t="s">
        <v>123</v>
      </c>
      <c r="C33" s="64">
        <v>0.08</v>
      </c>
      <c r="D33" s="65"/>
      <c r="E33" s="83" t="s">
        <v>124</v>
      </c>
      <c r="F33" s="83"/>
      <c r="G33" s="83"/>
      <c r="H33" s="85">
        <f>C13/'Valuation output'!C21</f>
        <v>2.49034136</v>
      </c>
      <c r="I33" s="85">
        <f>VLOOKUP(C9,'Industry Averages(US)'!A2:S95,14)</f>
        <v>2.004790964</v>
      </c>
      <c r="J33" s="85">
        <f>VLOOKUP($C$10,'Input Stat Distributioons'!$A$3:$R$96,9,FALSE)</f>
        <v>1.004318322</v>
      </c>
      <c r="K33" s="85">
        <f>VLOOKUP($C$10,'Input Stat Distributioons'!$A$3:$R$96,10,FALSE)</f>
        <v>1.601700367</v>
      </c>
      <c r="L33" s="85">
        <f>VLOOKUP($C$10,'Input Stat Distributioons'!$A$3:$R$96,11,FALSE)</f>
        <v>2.360748843</v>
      </c>
      <c r="P33" s="44"/>
      <c r="Q33" s="44"/>
      <c r="R33" s="44"/>
      <c r="S33" s="44"/>
      <c r="T33" s="44"/>
      <c r="U33" s="44"/>
      <c r="V33" s="44"/>
      <c r="W33" s="44"/>
      <c r="X33" s="44"/>
      <c r="Y33" s="44"/>
      <c r="Z33" s="44"/>
    </row>
    <row r="34">
      <c r="A34" s="44"/>
      <c r="B34" s="62" t="s">
        <v>125</v>
      </c>
      <c r="C34" s="86">
        <v>0.2</v>
      </c>
      <c r="D34" s="65"/>
      <c r="E34" s="83" t="s">
        <v>126</v>
      </c>
      <c r="F34" s="83"/>
      <c r="G34" s="83"/>
      <c r="H34" s="85">
        <f>IF(('Input sheet'!C13-'Input sheet'!D13)/(('Input sheet'!C16+'Input sheet'!C17-'Input sheet'!C18)-('Input sheet'!D16+'Input sheet'!D17-'Input sheet'!D18))&gt;0,('Input sheet'!C13-'Input sheet'!D13)/(('Input sheet'!C16+'Input sheet'!C17-'Input sheet'!C18)-('Input sheet'!D16+'Input sheet'!D17-'Input sheet'!D18)),"NA")</f>
        <v>2.227055933</v>
      </c>
      <c r="I34" s="85"/>
      <c r="J34" s="85"/>
      <c r="K34" s="85"/>
      <c r="L34" s="85"/>
      <c r="P34" s="44"/>
      <c r="Q34" s="44"/>
      <c r="R34" s="44"/>
      <c r="S34" s="44"/>
      <c r="T34" s="44"/>
      <c r="U34" s="44"/>
      <c r="V34" s="44"/>
      <c r="W34" s="44"/>
      <c r="X34" s="44"/>
      <c r="Y34" s="44"/>
      <c r="Z34" s="44"/>
    </row>
    <row r="35">
      <c r="A35" s="44"/>
      <c r="B35" s="62" t="s">
        <v>127</v>
      </c>
      <c r="C35" s="86">
        <v>0.08</v>
      </c>
      <c r="E35" s="83" t="s">
        <v>128</v>
      </c>
      <c r="F35" s="83"/>
      <c r="G35" s="83"/>
      <c r="H35" s="84">
        <f>'Valuation output'!C9/'Valuation output'!C21</f>
        <v>0.09030166711</v>
      </c>
      <c r="I35" s="84">
        <f>VLOOKUP(C9,'Industry Averages(US)'!A2:S95,5)</f>
        <v>0.1015604704</v>
      </c>
      <c r="J35" s="87"/>
      <c r="K35" s="87"/>
      <c r="L35" s="88"/>
      <c r="P35" s="44"/>
      <c r="Q35" s="44"/>
      <c r="R35" s="44"/>
      <c r="S35" s="44"/>
      <c r="T35" s="44"/>
      <c r="U35" s="44"/>
      <c r="V35" s="44"/>
      <c r="W35" s="44"/>
      <c r="X35" s="44"/>
      <c r="Y35" s="44"/>
      <c r="Z35" s="44"/>
    </row>
    <row r="36">
      <c r="A36" s="44"/>
      <c r="B36" s="62" t="s">
        <v>129</v>
      </c>
      <c r="C36" s="89">
        <v>5.0</v>
      </c>
      <c r="E36" s="83" t="s">
        <v>130</v>
      </c>
      <c r="F36" s="83"/>
      <c r="G36" s="83"/>
      <c r="H36" s="90"/>
      <c r="I36" s="84">
        <f>VLOOKUP(C9,'Industry Averages(US)'!A2:S95,10)</f>
        <v>0.37071964</v>
      </c>
      <c r="J36" s="87"/>
      <c r="K36" s="87"/>
      <c r="L36" s="88"/>
      <c r="O36" s="44"/>
      <c r="P36" s="44"/>
      <c r="Q36" s="44"/>
      <c r="R36" s="44"/>
      <c r="S36" s="44"/>
      <c r="T36" s="44"/>
      <c r="U36" s="44"/>
      <c r="V36" s="44"/>
      <c r="W36" s="44"/>
      <c r="X36" s="44"/>
      <c r="Y36" s="44"/>
      <c r="Z36" s="44"/>
    </row>
    <row r="37">
      <c r="A37" s="43"/>
      <c r="B37" s="62" t="s">
        <v>131</v>
      </c>
      <c r="C37" s="91">
        <v>5.0</v>
      </c>
      <c r="E37" s="83" t="s">
        <v>132</v>
      </c>
      <c r="F37" s="83"/>
      <c r="G37" s="83"/>
      <c r="H37" s="84">
        <f>C44</f>
        <v>0.1106448621</v>
      </c>
      <c r="I37" s="84">
        <f>VLOOKUP(C9,'Industry Averages(US)'!A2:S95,13)</f>
        <v>0.08328904448</v>
      </c>
      <c r="J37" s="84">
        <f>VLOOKUP($C$10,'Input Stat Distributioons'!$A$3:$R$96,12,FALSE)</f>
        <v>0.09775278367</v>
      </c>
      <c r="K37" s="84">
        <f>VLOOKUP($C$10,'Input Stat Distributioons'!$A$3:$R$96,13,FALSE)</f>
        <v>0.1035398625</v>
      </c>
      <c r="L37" s="84">
        <f>VLOOKUP($C$10,'Input Stat Distributioons'!$A$3:$R$96,14,FALSE)</f>
        <v>0.1058675599</v>
      </c>
      <c r="O37" s="44"/>
      <c r="P37" s="44"/>
      <c r="Q37" s="44"/>
      <c r="R37" s="44"/>
      <c r="S37" s="44"/>
      <c r="T37" s="44"/>
      <c r="U37" s="44"/>
      <c r="V37" s="44"/>
      <c r="W37" s="44"/>
      <c r="X37" s="44"/>
      <c r="Y37" s="44"/>
      <c r="Z37" s="44"/>
    </row>
    <row r="38">
      <c r="A38" s="44"/>
      <c r="B38" s="62" t="s">
        <v>133</v>
      </c>
      <c r="C38" s="91">
        <v>3.0</v>
      </c>
      <c r="E38" s="44"/>
      <c r="F38" s="44"/>
      <c r="G38" s="44"/>
      <c r="H38" s="44"/>
      <c r="I38" s="44"/>
      <c r="J38" s="44"/>
      <c r="K38" s="44"/>
      <c r="L38" s="44"/>
      <c r="M38" s="44"/>
      <c r="N38" s="44"/>
      <c r="O38" s="44"/>
      <c r="P38" s="44"/>
      <c r="Q38" s="44"/>
      <c r="R38" s="44"/>
      <c r="S38" s="44"/>
      <c r="T38" s="44"/>
      <c r="U38" s="44"/>
      <c r="V38" s="44"/>
      <c r="W38" s="44"/>
      <c r="X38" s="44"/>
      <c r="Y38" s="44"/>
      <c r="Z38" s="44"/>
    </row>
    <row r="39">
      <c r="A39" s="92"/>
      <c r="D39" s="65"/>
      <c r="E39" s="44"/>
      <c r="F39" s="44"/>
      <c r="G39" s="44"/>
      <c r="H39" s="44"/>
      <c r="I39" s="44"/>
      <c r="J39" s="44"/>
      <c r="K39" s="44"/>
      <c r="L39" s="44"/>
      <c r="M39" s="44"/>
      <c r="N39" s="44"/>
      <c r="O39" s="44"/>
      <c r="P39" s="44"/>
      <c r="Q39" s="44"/>
      <c r="R39" s="44"/>
      <c r="S39" s="44"/>
      <c r="T39" s="44"/>
      <c r="U39" s="44"/>
      <c r="V39" s="44"/>
      <c r="W39" s="44"/>
      <c r="X39" s="44"/>
      <c r="Y39" s="44"/>
      <c r="Z39" s="44"/>
    </row>
    <row r="40">
      <c r="A40" s="43"/>
      <c r="D40" s="65"/>
      <c r="E40" s="44"/>
      <c r="F40" s="44"/>
      <c r="G40" s="44"/>
      <c r="H40" s="44"/>
      <c r="I40" s="44"/>
      <c r="J40" s="44"/>
      <c r="K40" s="44"/>
      <c r="L40" s="44"/>
      <c r="M40" s="44"/>
      <c r="N40" s="44"/>
      <c r="O40" s="44"/>
      <c r="P40" s="44"/>
      <c r="Q40" s="44"/>
      <c r="R40" s="44"/>
      <c r="S40" s="44"/>
      <c r="T40" s="44"/>
      <c r="U40" s="44"/>
      <c r="V40" s="44"/>
      <c r="W40" s="44"/>
      <c r="X40" s="44"/>
      <c r="Y40" s="44"/>
      <c r="Z40" s="44"/>
    </row>
    <row r="41">
      <c r="A41" s="44"/>
      <c r="B41" s="79" t="s">
        <v>134</v>
      </c>
      <c r="C41" s="72"/>
      <c r="D41" s="93"/>
      <c r="E41" s="44"/>
      <c r="F41" s="44"/>
      <c r="G41" s="44"/>
      <c r="H41" s="44"/>
      <c r="I41" s="44"/>
      <c r="J41" s="44"/>
      <c r="K41" s="44"/>
      <c r="L41" s="44"/>
      <c r="M41" s="44"/>
      <c r="N41" s="44"/>
      <c r="O41" s="44"/>
      <c r="P41" s="44"/>
      <c r="Q41" s="44"/>
      <c r="R41" s="44"/>
      <c r="S41" s="44"/>
      <c r="T41" s="44"/>
      <c r="U41" s="44"/>
      <c r="V41" s="44"/>
      <c r="W41" s="44"/>
      <c r="X41" s="44"/>
      <c r="Y41" s="44"/>
      <c r="Z41" s="44"/>
    </row>
    <row r="42">
      <c r="A42" s="44"/>
      <c r="B42" s="57" t="s">
        <v>135</v>
      </c>
      <c r="C42" s="94">
        <v>0.045</v>
      </c>
      <c r="D42" s="95"/>
      <c r="E42" s="44"/>
      <c r="F42" s="44"/>
      <c r="G42" s="44"/>
      <c r="H42" s="44"/>
      <c r="I42" s="44"/>
      <c r="J42" s="44"/>
      <c r="K42" s="44"/>
      <c r="L42" s="44"/>
      <c r="M42" s="44"/>
      <c r="N42" s="44"/>
      <c r="O42" s="44"/>
      <c r="P42" s="44"/>
      <c r="Q42" s="44"/>
      <c r="R42" s="44"/>
      <c r="S42" s="44"/>
      <c r="T42" s="44"/>
      <c r="U42" s="44"/>
      <c r="V42" s="44"/>
      <c r="W42" s="44"/>
      <c r="X42" s="44"/>
      <c r="Y42" s="44"/>
      <c r="Z42" s="44"/>
    </row>
    <row r="43">
      <c r="A43" s="44"/>
      <c r="B43" s="96" t="s">
        <v>136</v>
      </c>
      <c r="C43" s="94">
        <f>IF(C7=0,"", VLOOKUP(C8,'Country equity risk premiums'!$A$5:$D$195,4))</f>
        <v>0.07614384852</v>
      </c>
      <c r="D43" s="97"/>
      <c r="E43" s="65"/>
      <c r="F43" s="44"/>
      <c r="G43" s="44"/>
      <c r="H43" s="44"/>
      <c r="I43" s="44"/>
      <c r="J43" s="44"/>
      <c r="K43" s="44"/>
      <c r="L43" s="44"/>
      <c r="M43" s="44"/>
      <c r="N43" s="44"/>
      <c r="O43" s="54"/>
      <c r="P43" s="54"/>
      <c r="Q43" s="54"/>
      <c r="R43" s="54"/>
      <c r="S43" s="54"/>
      <c r="T43" s="54"/>
      <c r="U43" s="54"/>
      <c r="V43" s="54"/>
      <c r="W43" s="54"/>
      <c r="X43" s="54"/>
      <c r="Y43" s="54"/>
      <c r="Z43" s="54"/>
    </row>
    <row r="44">
      <c r="A44" s="44"/>
      <c r="B44" s="96" t="s">
        <v>137</v>
      </c>
      <c r="C44" s="98">
        <f>'Cost of capital worksheet'!D8</f>
        <v>0.1106448621</v>
      </c>
      <c r="D44" s="97"/>
      <c r="E44" s="65"/>
      <c r="F44" s="44"/>
      <c r="G44" s="44"/>
      <c r="H44" s="44"/>
      <c r="I44" s="44"/>
      <c r="J44" s="44"/>
      <c r="K44" s="44"/>
      <c r="L44" s="44"/>
      <c r="M44" s="44"/>
      <c r="N44" s="44"/>
      <c r="O44" s="54"/>
      <c r="P44" s="54"/>
      <c r="Q44" s="54"/>
      <c r="R44" s="54"/>
      <c r="S44" s="54"/>
      <c r="T44" s="54"/>
      <c r="U44" s="54"/>
      <c r="V44" s="54"/>
      <c r="W44" s="54"/>
      <c r="X44" s="54"/>
      <c r="Y44" s="54"/>
      <c r="Z44" s="54"/>
    </row>
    <row r="45">
      <c r="A45" s="44"/>
      <c r="B45" s="43"/>
      <c r="C45" s="99"/>
      <c r="D45" s="97"/>
      <c r="E45" s="65"/>
      <c r="F45" s="44"/>
      <c r="G45" s="44"/>
      <c r="H45" s="44"/>
      <c r="I45" s="44"/>
      <c r="J45" s="44"/>
      <c r="K45" s="44"/>
      <c r="L45" s="44"/>
      <c r="M45" s="44"/>
      <c r="N45" s="44"/>
      <c r="O45" s="54"/>
      <c r="P45" s="54"/>
      <c r="Q45" s="54"/>
      <c r="R45" s="54"/>
      <c r="S45" s="54"/>
      <c r="T45" s="54"/>
      <c r="U45" s="54"/>
      <c r="V45" s="54"/>
      <c r="W45" s="54"/>
      <c r="X45" s="54"/>
      <c r="Y45" s="54"/>
      <c r="Z45" s="54"/>
    </row>
    <row r="46">
      <c r="A46" s="44"/>
      <c r="B46" s="43"/>
      <c r="C46" s="99"/>
      <c r="D46" s="97"/>
      <c r="E46" s="65"/>
      <c r="F46" s="44"/>
      <c r="G46" s="44"/>
      <c r="H46" s="44"/>
      <c r="I46" s="44"/>
      <c r="J46" s="44"/>
      <c r="K46" s="44"/>
      <c r="L46" s="44"/>
      <c r="M46" s="44"/>
      <c r="N46" s="44"/>
      <c r="O46" s="54"/>
      <c r="P46" s="54"/>
      <c r="Q46" s="54"/>
      <c r="R46" s="54"/>
      <c r="S46" s="54"/>
      <c r="T46" s="54"/>
      <c r="U46" s="54"/>
      <c r="V46" s="54"/>
      <c r="W46" s="54"/>
      <c r="X46" s="54"/>
      <c r="Y46" s="54"/>
      <c r="Z46" s="54"/>
    </row>
    <row r="47">
      <c r="A47" s="44"/>
      <c r="B47" s="43"/>
      <c r="C47" s="99"/>
      <c r="D47" s="97"/>
      <c r="E47" s="65"/>
      <c r="F47" s="44"/>
      <c r="G47" s="44"/>
      <c r="H47" s="44"/>
      <c r="I47" s="44"/>
      <c r="J47" s="44"/>
      <c r="K47" s="44"/>
      <c r="L47" s="44"/>
      <c r="M47" s="44"/>
      <c r="N47" s="44"/>
      <c r="O47" s="54"/>
      <c r="P47" s="54"/>
      <c r="Q47" s="54"/>
      <c r="R47" s="54"/>
      <c r="S47" s="54"/>
      <c r="T47" s="54"/>
      <c r="U47" s="54"/>
      <c r="V47" s="54"/>
      <c r="W47" s="54"/>
      <c r="X47" s="54"/>
      <c r="Y47" s="54"/>
      <c r="Z47" s="54"/>
    </row>
    <row r="48">
      <c r="A48" s="44"/>
      <c r="B48" s="43"/>
      <c r="C48" s="99"/>
      <c r="D48" s="97"/>
      <c r="E48" s="65"/>
      <c r="F48" s="44"/>
      <c r="G48" s="44"/>
      <c r="H48" s="44"/>
      <c r="I48" s="44"/>
      <c r="J48" s="44"/>
      <c r="K48" s="44"/>
      <c r="L48" s="44"/>
      <c r="M48" s="44"/>
      <c r="N48" s="44"/>
      <c r="O48" s="54"/>
      <c r="P48" s="54"/>
      <c r="Q48" s="54"/>
      <c r="R48" s="54"/>
      <c r="S48" s="54"/>
      <c r="T48" s="54"/>
      <c r="U48" s="54"/>
      <c r="V48" s="54"/>
      <c r="W48" s="54"/>
      <c r="X48" s="54"/>
      <c r="Y48" s="54"/>
      <c r="Z48" s="54"/>
    </row>
    <row r="49">
      <c r="A49" s="44"/>
      <c r="B49" s="79" t="s">
        <v>138</v>
      </c>
      <c r="C49" s="72"/>
      <c r="D49" s="97"/>
      <c r="E49" s="65"/>
      <c r="F49" s="44"/>
      <c r="G49" s="44"/>
      <c r="H49" s="44"/>
      <c r="I49" s="44"/>
      <c r="J49" s="44"/>
      <c r="K49" s="44"/>
      <c r="L49" s="44"/>
      <c r="M49" s="44"/>
      <c r="N49" s="44"/>
      <c r="O49" s="54"/>
      <c r="P49" s="54"/>
      <c r="Q49" s="54"/>
      <c r="R49" s="54"/>
      <c r="S49" s="54"/>
      <c r="T49" s="54"/>
      <c r="U49" s="54"/>
      <c r="V49" s="54"/>
      <c r="W49" s="54"/>
      <c r="X49" s="54"/>
      <c r="Y49" s="54"/>
      <c r="Z49" s="54"/>
    </row>
    <row r="50">
      <c r="A50" s="44"/>
      <c r="B50" s="57" t="s">
        <v>139</v>
      </c>
      <c r="C50" s="100" t="s">
        <v>112</v>
      </c>
      <c r="D50" s="95"/>
      <c r="E50" s="65"/>
      <c r="F50" s="44"/>
      <c r="G50" s="44"/>
      <c r="H50" s="44"/>
      <c r="I50" s="44"/>
      <c r="J50" s="44"/>
      <c r="K50" s="44"/>
      <c r="L50" s="44"/>
      <c r="M50" s="44"/>
      <c r="N50" s="44"/>
      <c r="O50" s="44"/>
      <c r="P50" s="44"/>
      <c r="Q50" s="44"/>
      <c r="R50" s="44"/>
      <c r="S50" s="44"/>
      <c r="T50" s="44"/>
      <c r="U50" s="44"/>
      <c r="V50" s="44"/>
      <c r="W50" s="44"/>
      <c r="X50" s="44"/>
      <c r="Y50" s="44"/>
      <c r="Z50" s="44"/>
    </row>
    <row r="51">
      <c r="A51" s="44"/>
      <c r="B51" s="62" t="s">
        <v>140</v>
      </c>
      <c r="C51" s="101">
        <v>30.0</v>
      </c>
      <c r="D51" s="65"/>
      <c r="E51" s="44"/>
      <c r="F51" s="54"/>
      <c r="G51" s="54"/>
      <c r="H51" s="54"/>
      <c r="I51" s="44"/>
      <c r="J51" s="44"/>
      <c r="K51" s="44"/>
      <c r="L51" s="44"/>
      <c r="M51" s="44"/>
      <c r="N51" s="44"/>
      <c r="O51" s="44"/>
      <c r="P51" s="44"/>
      <c r="Q51" s="44"/>
      <c r="R51" s="44"/>
      <c r="S51" s="44"/>
      <c r="T51" s="44"/>
      <c r="U51" s="44"/>
      <c r="V51" s="44"/>
      <c r="W51" s="44"/>
      <c r="X51" s="44"/>
      <c r="Y51" s="44"/>
      <c r="Z51" s="44"/>
    </row>
    <row r="52">
      <c r="A52" s="44"/>
      <c r="B52" s="62" t="s">
        <v>141</v>
      </c>
      <c r="C52" s="101">
        <v>3100.0</v>
      </c>
      <c r="D52" s="99"/>
      <c r="E52" s="65"/>
      <c r="F52" s="44"/>
      <c r="G52" s="44"/>
      <c r="H52" s="44"/>
      <c r="I52" s="44"/>
      <c r="J52" s="44"/>
      <c r="K52" s="44"/>
      <c r="L52" s="44"/>
      <c r="M52" s="44"/>
      <c r="N52" s="44"/>
      <c r="O52" s="54"/>
      <c r="P52" s="54"/>
      <c r="Q52" s="54"/>
      <c r="R52" s="54"/>
      <c r="S52" s="54"/>
      <c r="T52" s="54"/>
      <c r="U52" s="54"/>
      <c r="V52" s="54"/>
      <c r="W52" s="54"/>
      <c r="X52" s="54"/>
      <c r="Y52" s="54"/>
      <c r="Z52" s="54"/>
    </row>
    <row r="53">
      <c r="A53" s="44"/>
      <c r="B53" s="62" t="s">
        <v>142</v>
      </c>
      <c r="C53" s="101">
        <v>4.0</v>
      </c>
      <c r="D53" s="99"/>
      <c r="E53" s="65"/>
      <c r="F53" s="44"/>
      <c r="G53" s="44"/>
      <c r="H53" s="44"/>
      <c r="I53" s="44"/>
      <c r="J53" s="44"/>
      <c r="K53" s="44"/>
      <c r="L53" s="44"/>
      <c r="M53" s="44"/>
      <c r="N53" s="44"/>
      <c r="O53" s="54"/>
      <c r="P53" s="54"/>
      <c r="Q53" s="54"/>
      <c r="R53" s="54"/>
      <c r="S53" s="54"/>
      <c r="T53" s="54"/>
      <c r="U53" s="54"/>
      <c r="V53" s="54"/>
      <c r="W53" s="54"/>
      <c r="X53" s="54"/>
      <c r="Y53" s="54"/>
      <c r="Z53" s="54"/>
    </row>
    <row r="54">
      <c r="A54" s="44"/>
      <c r="B54" s="62" t="s">
        <v>143</v>
      </c>
      <c r="C54" s="64">
        <v>0.3</v>
      </c>
      <c r="D54" s="99"/>
      <c r="E54" s="65"/>
      <c r="F54" s="44"/>
      <c r="G54" s="44"/>
      <c r="H54" s="44"/>
      <c r="I54" s="44"/>
      <c r="J54" s="44"/>
      <c r="K54" s="44"/>
      <c r="L54" s="44"/>
      <c r="M54" s="44"/>
      <c r="N54" s="44"/>
      <c r="O54" s="54"/>
      <c r="P54" s="54"/>
      <c r="Q54" s="54"/>
      <c r="R54" s="54"/>
      <c r="S54" s="54"/>
      <c r="T54" s="54"/>
      <c r="U54" s="54"/>
      <c r="V54" s="54"/>
      <c r="W54" s="54"/>
      <c r="X54" s="54"/>
      <c r="Y54" s="54"/>
      <c r="Z54" s="54"/>
    </row>
    <row r="55">
      <c r="A55" s="44"/>
      <c r="B55" s="44"/>
      <c r="C55" s="102"/>
      <c r="D55" s="99"/>
      <c r="E55" s="65"/>
      <c r="F55" s="44"/>
      <c r="G55" s="44"/>
      <c r="H55" s="44"/>
      <c r="I55" s="44"/>
      <c r="J55" s="44"/>
      <c r="K55" s="44"/>
      <c r="L55" s="44"/>
      <c r="M55" s="44"/>
      <c r="N55" s="44"/>
      <c r="O55" s="54"/>
      <c r="P55" s="54"/>
      <c r="Q55" s="54"/>
      <c r="R55" s="54"/>
      <c r="S55" s="54"/>
      <c r="T55" s="54"/>
      <c r="U55" s="54"/>
      <c r="V55" s="54"/>
      <c r="W55" s="54"/>
      <c r="X55" s="54"/>
      <c r="Y55" s="54"/>
      <c r="Z55" s="54"/>
    </row>
    <row r="56">
      <c r="A56" s="44"/>
      <c r="B56" s="44"/>
      <c r="C56" s="102"/>
      <c r="D56" s="99"/>
      <c r="E56" s="65"/>
      <c r="F56" s="44"/>
      <c r="G56" s="44"/>
      <c r="H56" s="44"/>
      <c r="I56" s="44"/>
      <c r="J56" s="44"/>
      <c r="K56" s="44"/>
      <c r="L56" s="44"/>
      <c r="M56" s="44"/>
      <c r="N56" s="44"/>
      <c r="O56" s="54"/>
      <c r="P56" s="54"/>
      <c r="Q56" s="54"/>
      <c r="R56" s="54"/>
      <c r="S56" s="54"/>
      <c r="T56" s="54"/>
      <c r="U56" s="54"/>
      <c r="V56" s="54"/>
      <c r="W56" s="54"/>
      <c r="X56" s="54"/>
      <c r="Y56" s="54"/>
      <c r="Z56" s="54"/>
    </row>
    <row r="57">
      <c r="A57" s="44"/>
      <c r="B57" s="44"/>
      <c r="C57" s="102"/>
      <c r="D57" s="99"/>
      <c r="E57" s="65"/>
      <c r="F57" s="44"/>
      <c r="G57" s="44"/>
      <c r="H57" s="44"/>
      <c r="I57" s="44"/>
      <c r="J57" s="44"/>
      <c r="K57" s="44"/>
      <c r="L57" s="44"/>
      <c r="M57" s="44"/>
      <c r="N57" s="44"/>
      <c r="O57" s="54"/>
      <c r="P57" s="54"/>
      <c r="Q57" s="54"/>
      <c r="R57" s="54"/>
      <c r="S57" s="54"/>
      <c r="T57" s="54"/>
      <c r="U57" s="54"/>
      <c r="V57" s="54"/>
      <c r="W57" s="54"/>
      <c r="X57" s="54"/>
      <c r="Y57" s="54"/>
      <c r="Z57" s="54"/>
    </row>
    <row r="58">
      <c r="A58" s="44"/>
      <c r="B58" s="44"/>
      <c r="C58" s="102"/>
      <c r="D58" s="99"/>
      <c r="E58" s="65"/>
      <c r="F58" s="44"/>
      <c r="G58" s="44"/>
      <c r="H58" s="44"/>
      <c r="I58" s="44"/>
      <c r="J58" s="44"/>
      <c r="K58" s="44"/>
      <c r="L58" s="44"/>
      <c r="M58" s="44"/>
      <c r="N58" s="44"/>
      <c r="O58" s="54"/>
      <c r="P58" s="54"/>
      <c r="Q58" s="54"/>
      <c r="R58" s="54"/>
      <c r="S58" s="54"/>
      <c r="T58" s="54"/>
      <c r="U58" s="54"/>
      <c r="V58" s="54"/>
      <c r="W58" s="54"/>
      <c r="X58" s="54"/>
      <c r="Y58" s="54"/>
      <c r="Z58" s="54"/>
    </row>
    <row r="59">
      <c r="A59" s="44"/>
      <c r="B59" s="44"/>
      <c r="C59" s="102"/>
      <c r="D59" s="99"/>
      <c r="E59" s="65"/>
      <c r="F59" s="44"/>
      <c r="G59" s="44"/>
      <c r="H59" s="44"/>
      <c r="I59" s="44"/>
      <c r="J59" s="44"/>
      <c r="K59" s="44"/>
      <c r="L59" s="44"/>
      <c r="M59" s="44"/>
      <c r="N59" s="44"/>
      <c r="O59" s="54"/>
      <c r="P59" s="54"/>
      <c r="Q59" s="54"/>
      <c r="R59" s="54"/>
      <c r="S59" s="54"/>
      <c r="T59" s="54"/>
      <c r="U59" s="54"/>
      <c r="V59" s="54"/>
      <c r="W59" s="54"/>
      <c r="X59" s="54"/>
      <c r="Y59" s="54"/>
      <c r="Z59" s="54"/>
    </row>
    <row r="60">
      <c r="A60" s="44"/>
      <c r="B60" s="44"/>
      <c r="C60" s="102"/>
      <c r="D60" s="103"/>
      <c r="E60" s="65"/>
      <c r="F60" s="44"/>
      <c r="G60" s="44"/>
      <c r="H60" s="44"/>
      <c r="I60" s="44"/>
      <c r="J60" s="44"/>
      <c r="K60" s="44"/>
      <c r="L60" s="44"/>
      <c r="M60" s="44"/>
      <c r="N60" s="44"/>
      <c r="O60" s="54"/>
      <c r="P60" s="54"/>
      <c r="Q60" s="54"/>
      <c r="R60" s="54"/>
      <c r="S60" s="54"/>
      <c r="T60" s="54"/>
      <c r="U60" s="54"/>
      <c r="V60" s="54"/>
      <c r="W60" s="54"/>
      <c r="X60" s="54"/>
      <c r="Y60" s="54"/>
      <c r="Z60" s="54"/>
    </row>
    <row r="61">
      <c r="A61" s="104"/>
      <c r="B61" s="79" t="s">
        <v>144</v>
      </c>
      <c r="C61" s="72"/>
      <c r="D61" s="105"/>
      <c r="E61" s="65"/>
      <c r="F61" s="44"/>
      <c r="G61" s="44"/>
      <c r="H61" s="44"/>
      <c r="I61" s="44"/>
      <c r="J61" s="44"/>
      <c r="K61" s="44"/>
      <c r="L61" s="44"/>
      <c r="M61" s="44"/>
      <c r="N61" s="54"/>
      <c r="O61" s="44"/>
      <c r="P61" s="44"/>
      <c r="Q61" s="44"/>
      <c r="R61" s="44"/>
      <c r="S61" s="44"/>
      <c r="T61" s="44"/>
      <c r="U61" s="44"/>
      <c r="V61" s="44"/>
      <c r="W61" s="44"/>
      <c r="X61" s="44"/>
      <c r="Y61" s="44"/>
      <c r="Z61" s="44"/>
    </row>
    <row r="62">
      <c r="A62" s="54"/>
      <c r="B62" s="54" t="s">
        <v>145</v>
      </c>
      <c r="C62" s="54"/>
      <c r="D62" s="106"/>
      <c r="E62" s="65"/>
      <c r="F62" s="54"/>
      <c r="G62" s="54"/>
      <c r="H62" s="54"/>
      <c r="I62" s="54"/>
      <c r="J62" s="54"/>
      <c r="K62" s="54"/>
      <c r="L62" s="54"/>
      <c r="M62" s="54"/>
      <c r="N62" s="44"/>
      <c r="O62" s="44"/>
      <c r="P62" s="44"/>
      <c r="Q62" s="44"/>
      <c r="R62" s="44"/>
      <c r="S62" s="44"/>
      <c r="T62" s="44"/>
      <c r="U62" s="44"/>
      <c r="V62" s="44"/>
      <c r="W62" s="44"/>
      <c r="X62" s="44"/>
      <c r="Y62" s="44"/>
      <c r="Z62" s="44"/>
    </row>
    <row r="63">
      <c r="A63" s="44"/>
      <c r="B63" s="44" t="s">
        <v>146</v>
      </c>
      <c r="C63" s="107" t="s">
        <v>112</v>
      </c>
      <c r="D63" s="65" t="s">
        <v>147</v>
      </c>
      <c r="E63" s="44"/>
      <c r="F63" s="44"/>
      <c r="G63" s="44"/>
      <c r="H63" s="44"/>
      <c r="I63" s="44"/>
      <c r="J63" s="44"/>
      <c r="K63" s="44"/>
      <c r="L63" s="44"/>
      <c r="M63" s="44"/>
      <c r="N63" s="44"/>
      <c r="O63" s="44"/>
      <c r="P63" s="44"/>
      <c r="Q63" s="44"/>
      <c r="R63" s="44"/>
      <c r="S63" s="44"/>
      <c r="T63" s="44"/>
      <c r="U63" s="44"/>
      <c r="V63" s="44"/>
      <c r="W63" s="44"/>
      <c r="X63" s="44"/>
      <c r="Y63" s="44"/>
      <c r="Z63" s="44"/>
    </row>
    <row r="64">
      <c r="A64" s="44"/>
      <c r="B64" s="44" t="s">
        <v>148</v>
      </c>
      <c r="C64" s="108">
        <v>0.08</v>
      </c>
      <c r="D64" s="65" t="s">
        <v>149</v>
      </c>
      <c r="E64" s="44"/>
      <c r="F64" s="44"/>
      <c r="G64" s="44"/>
      <c r="H64" s="44"/>
      <c r="I64" s="44"/>
      <c r="J64" s="44"/>
      <c r="K64" s="44"/>
      <c r="L64" s="44"/>
      <c r="M64" s="44"/>
      <c r="N64" s="54"/>
      <c r="O64" s="44"/>
      <c r="P64" s="44"/>
      <c r="Q64" s="44"/>
      <c r="R64" s="44"/>
      <c r="S64" s="44"/>
      <c r="T64" s="44"/>
      <c r="U64" s="44"/>
      <c r="V64" s="44"/>
      <c r="W64" s="44"/>
      <c r="X64" s="44"/>
      <c r="Y64" s="44"/>
      <c r="Z64" s="44"/>
    </row>
    <row r="65">
      <c r="A65" s="54"/>
      <c r="B65" s="54" t="s">
        <v>150</v>
      </c>
      <c r="C65" s="54"/>
      <c r="D65" s="65"/>
      <c r="E65" s="54"/>
      <c r="F65" s="44"/>
      <c r="G65" s="44"/>
      <c r="H65" s="44"/>
      <c r="I65" s="54"/>
      <c r="J65" s="54"/>
      <c r="K65" s="54"/>
      <c r="L65" s="54"/>
      <c r="M65" s="54"/>
      <c r="N65" s="44"/>
      <c r="O65" s="44"/>
      <c r="P65" s="44"/>
      <c r="Q65" s="44"/>
      <c r="R65" s="44"/>
      <c r="S65" s="44"/>
      <c r="T65" s="44"/>
      <c r="U65" s="44"/>
      <c r="V65" s="44"/>
      <c r="W65" s="44"/>
      <c r="X65" s="44"/>
      <c r="Y65" s="44"/>
      <c r="Z65" s="44"/>
    </row>
    <row r="66">
      <c r="A66" s="44"/>
      <c r="B66" s="44" t="s">
        <v>146</v>
      </c>
      <c r="C66" s="107" t="s">
        <v>112</v>
      </c>
      <c r="D66" s="65" t="s">
        <v>151</v>
      </c>
      <c r="E66" s="44"/>
      <c r="F66" s="44"/>
      <c r="G66" s="44"/>
      <c r="H66" s="44"/>
      <c r="I66" s="44"/>
      <c r="J66" s="44"/>
      <c r="K66" s="44"/>
      <c r="L66" s="44"/>
      <c r="M66" s="44"/>
      <c r="N66" s="44"/>
      <c r="O66" s="44"/>
      <c r="P66" s="44"/>
      <c r="Q66" s="44"/>
      <c r="R66" s="44"/>
      <c r="S66" s="44"/>
      <c r="T66" s="44"/>
      <c r="U66" s="44"/>
      <c r="V66" s="44"/>
      <c r="W66" s="44"/>
      <c r="X66" s="44"/>
      <c r="Y66" s="44"/>
      <c r="Z66" s="44"/>
    </row>
    <row r="67">
      <c r="A67" s="44"/>
      <c r="B67" s="44" t="s">
        <v>152</v>
      </c>
      <c r="C67" s="109">
        <v>0.15</v>
      </c>
      <c r="D67" s="65" t="s">
        <v>153</v>
      </c>
      <c r="E67" s="44"/>
      <c r="F67" s="44"/>
      <c r="G67" s="44"/>
      <c r="H67" s="44"/>
      <c r="I67" s="44"/>
      <c r="J67" s="44"/>
      <c r="K67" s="44"/>
      <c r="L67" s="44"/>
      <c r="M67" s="44"/>
      <c r="N67" s="44"/>
      <c r="O67" s="44"/>
      <c r="P67" s="44"/>
      <c r="Q67" s="44"/>
      <c r="R67" s="44"/>
      <c r="S67" s="44"/>
      <c r="T67" s="44"/>
      <c r="U67" s="44"/>
      <c r="V67" s="44"/>
      <c r="W67" s="44"/>
      <c r="X67" s="44"/>
      <c r="Y67" s="44"/>
      <c r="Z67" s="44"/>
    </row>
    <row r="68">
      <c r="A68" s="54"/>
      <c r="B68" s="54" t="s">
        <v>154</v>
      </c>
      <c r="C68" s="44"/>
      <c r="D68" s="65"/>
      <c r="E68" s="44"/>
      <c r="F68" s="44"/>
      <c r="G68" s="44"/>
      <c r="H68" s="44"/>
      <c r="I68" s="44"/>
      <c r="J68" s="44"/>
      <c r="K68" s="44"/>
      <c r="L68" s="44"/>
      <c r="M68" s="44"/>
      <c r="N68" s="44"/>
      <c r="O68" s="44"/>
      <c r="P68" s="44"/>
      <c r="Q68" s="44"/>
      <c r="R68" s="44"/>
      <c r="S68" s="44"/>
      <c r="T68" s="44"/>
      <c r="U68" s="44"/>
      <c r="V68" s="44"/>
      <c r="W68" s="44"/>
      <c r="X68" s="44"/>
      <c r="Y68" s="44"/>
      <c r="Z68" s="44"/>
    </row>
    <row r="69">
      <c r="A69" s="44"/>
      <c r="B69" s="44" t="s">
        <v>146</v>
      </c>
      <c r="C69" s="107" t="s">
        <v>112</v>
      </c>
      <c r="D69" s="65" t="s">
        <v>155</v>
      </c>
      <c r="E69" s="44"/>
      <c r="F69" s="44"/>
      <c r="G69" s="44"/>
      <c r="H69" s="44"/>
      <c r="I69" s="44"/>
      <c r="J69" s="44"/>
      <c r="K69" s="44"/>
      <c r="L69" s="44"/>
      <c r="M69" s="44"/>
      <c r="N69" s="44"/>
      <c r="O69" s="44"/>
      <c r="P69" s="44"/>
      <c r="Q69" s="44"/>
      <c r="R69" s="44"/>
      <c r="S69" s="44"/>
      <c r="T69" s="44"/>
      <c r="U69" s="44"/>
      <c r="V69" s="44"/>
      <c r="W69" s="44"/>
      <c r="X69" s="44"/>
      <c r="Y69" s="44"/>
      <c r="Z69" s="44"/>
    </row>
    <row r="70">
      <c r="A70" s="44"/>
      <c r="B70" s="44" t="s">
        <v>156</v>
      </c>
      <c r="C70" s="109">
        <v>0.12</v>
      </c>
      <c r="D70" s="65" t="s">
        <v>157</v>
      </c>
      <c r="E70" s="44"/>
      <c r="F70" s="44"/>
      <c r="G70" s="44"/>
      <c r="H70" s="44"/>
      <c r="I70" s="44"/>
      <c r="J70" s="44"/>
      <c r="K70" s="44"/>
      <c r="L70" s="44"/>
      <c r="M70" s="44"/>
      <c r="N70" s="44"/>
      <c r="O70" s="44"/>
      <c r="P70" s="44"/>
      <c r="Q70" s="44"/>
      <c r="R70" s="44"/>
      <c r="S70" s="44"/>
      <c r="T70" s="44"/>
      <c r="U70" s="44"/>
      <c r="V70" s="44"/>
      <c r="W70" s="44"/>
      <c r="X70" s="44"/>
      <c r="Y70" s="44"/>
      <c r="Z70" s="44"/>
    </row>
    <row r="71">
      <c r="A71" s="44"/>
      <c r="B71" s="44" t="s">
        <v>158</v>
      </c>
      <c r="C71" s="109" t="s">
        <v>159</v>
      </c>
      <c r="D71" s="65" t="s">
        <v>160</v>
      </c>
      <c r="E71" s="44"/>
      <c r="F71" s="44"/>
      <c r="G71" s="44"/>
      <c r="H71" s="44"/>
      <c r="I71" s="44"/>
      <c r="J71" s="44"/>
      <c r="K71" s="44"/>
      <c r="L71" s="44"/>
      <c r="M71" s="44"/>
      <c r="N71" s="44"/>
      <c r="O71" s="44"/>
      <c r="P71" s="44"/>
      <c r="Q71" s="44"/>
      <c r="R71" s="44"/>
      <c r="S71" s="44"/>
      <c r="T71" s="44"/>
      <c r="U71" s="44"/>
      <c r="V71" s="44"/>
      <c r="W71" s="44"/>
      <c r="X71" s="44"/>
      <c r="Y71" s="44"/>
      <c r="Z71" s="44"/>
    </row>
    <row r="72">
      <c r="A72" s="44"/>
      <c r="B72" s="44" t="s">
        <v>161</v>
      </c>
      <c r="C72" s="109">
        <v>0.5</v>
      </c>
      <c r="D72" s="65" t="s">
        <v>162</v>
      </c>
      <c r="E72" s="44"/>
      <c r="F72" s="44"/>
      <c r="G72" s="44"/>
      <c r="H72" s="44"/>
      <c r="I72" s="44"/>
      <c r="J72" s="44"/>
      <c r="K72" s="44"/>
      <c r="L72" s="44"/>
      <c r="M72" s="44"/>
      <c r="N72" s="44"/>
      <c r="O72" s="44"/>
      <c r="P72" s="44"/>
      <c r="Q72" s="44"/>
      <c r="R72" s="44"/>
      <c r="S72" s="44"/>
      <c r="T72" s="44"/>
      <c r="U72" s="44"/>
      <c r="V72" s="44"/>
      <c r="W72" s="44"/>
      <c r="X72" s="44"/>
      <c r="Y72" s="44"/>
      <c r="Z72" s="44"/>
    </row>
    <row r="73">
      <c r="A73" s="44"/>
      <c r="B73" s="44" t="s">
        <v>163</v>
      </c>
      <c r="C73" s="110"/>
      <c r="D73" s="65"/>
      <c r="E73" s="44"/>
      <c r="F73" s="44"/>
      <c r="G73" s="44"/>
      <c r="H73" s="44"/>
      <c r="I73" s="44"/>
      <c r="J73" s="44"/>
      <c r="K73" s="44"/>
      <c r="L73" s="44"/>
      <c r="M73" s="44"/>
      <c r="N73" s="44"/>
      <c r="O73" s="44"/>
      <c r="P73" s="44"/>
      <c r="Q73" s="44"/>
      <c r="R73" s="44"/>
      <c r="S73" s="44"/>
      <c r="T73" s="44"/>
      <c r="U73" s="44"/>
      <c r="V73" s="44"/>
      <c r="W73" s="44"/>
      <c r="X73" s="44"/>
      <c r="Y73" s="44"/>
      <c r="Z73" s="44"/>
    </row>
    <row r="74">
      <c r="A74" s="44"/>
      <c r="B74" s="44" t="s">
        <v>164</v>
      </c>
      <c r="C74" s="107" t="s">
        <v>112</v>
      </c>
      <c r="D74" s="65"/>
      <c r="E74" s="44"/>
      <c r="F74" s="44"/>
      <c r="G74" s="44"/>
      <c r="H74" s="44"/>
      <c r="I74" s="44"/>
      <c r="J74" s="44"/>
      <c r="K74" s="44"/>
      <c r="L74" s="44"/>
      <c r="M74" s="44"/>
      <c r="N74" s="44"/>
      <c r="O74" s="44"/>
      <c r="P74" s="44"/>
      <c r="Q74" s="44"/>
      <c r="R74" s="44"/>
      <c r="S74" s="44"/>
      <c r="T74" s="44"/>
      <c r="U74" s="44"/>
      <c r="V74" s="44"/>
      <c r="W74" s="44"/>
      <c r="X74" s="44"/>
      <c r="Y74" s="44"/>
      <c r="Z74" s="44"/>
    </row>
    <row r="75">
      <c r="A75" s="44"/>
      <c r="B75" s="44" t="s">
        <v>165</v>
      </c>
      <c r="C75" s="111">
        <v>1.0</v>
      </c>
      <c r="D75" s="65"/>
      <c r="E75" s="44"/>
      <c r="F75" s="44"/>
      <c r="G75" s="44"/>
      <c r="H75" s="44"/>
      <c r="I75" s="44"/>
      <c r="J75" s="44"/>
      <c r="K75" s="44"/>
      <c r="L75" s="44"/>
      <c r="M75" s="44"/>
      <c r="N75" s="44"/>
      <c r="O75" s="44"/>
      <c r="P75" s="44"/>
      <c r="Q75" s="44"/>
      <c r="R75" s="44"/>
      <c r="S75" s="44"/>
      <c r="T75" s="44"/>
      <c r="U75" s="44"/>
      <c r="V75" s="44"/>
      <c r="W75" s="44"/>
      <c r="X75" s="44"/>
      <c r="Y75" s="44"/>
      <c r="Z75" s="44"/>
    </row>
    <row r="76">
      <c r="A76" s="54"/>
      <c r="B76" s="54" t="s">
        <v>166</v>
      </c>
      <c r="C76" s="112"/>
      <c r="D76" s="65"/>
      <c r="E76" s="44"/>
      <c r="F76" s="44"/>
      <c r="G76" s="44"/>
      <c r="H76" s="44"/>
      <c r="I76" s="44"/>
      <c r="J76" s="44"/>
      <c r="K76" s="44"/>
      <c r="L76" s="44"/>
      <c r="M76" s="44"/>
      <c r="N76" s="44"/>
      <c r="O76" s="44"/>
      <c r="P76" s="44"/>
      <c r="Q76" s="44"/>
      <c r="R76" s="44"/>
      <c r="S76" s="44"/>
      <c r="T76" s="44"/>
      <c r="U76" s="44"/>
      <c r="V76" s="44"/>
      <c r="W76" s="44"/>
      <c r="X76" s="44"/>
      <c r="Y76" s="44"/>
      <c r="Z76" s="44"/>
    </row>
    <row r="77">
      <c r="A77" s="44"/>
      <c r="B77" s="44" t="s">
        <v>146</v>
      </c>
      <c r="C77" s="113" t="s">
        <v>112</v>
      </c>
      <c r="D77" s="65"/>
      <c r="E77" s="44"/>
      <c r="F77" s="44"/>
      <c r="G77" s="44"/>
      <c r="H77" s="44"/>
      <c r="I77" s="44"/>
      <c r="J77" s="44"/>
      <c r="K77" s="44"/>
      <c r="L77" s="44"/>
      <c r="M77" s="44"/>
      <c r="N77" s="44"/>
      <c r="O77" s="44"/>
      <c r="P77" s="44"/>
      <c r="Q77" s="44"/>
      <c r="R77" s="44"/>
      <c r="S77" s="44"/>
      <c r="T77" s="44"/>
      <c r="U77" s="44"/>
      <c r="V77" s="44"/>
      <c r="W77" s="44"/>
      <c r="X77" s="44"/>
      <c r="Y77" s="44"/>
      <c r="Z77" s="44"/>
    </row>
    <row r="78">
      <c r="A78" s="54"/>
      <c r="B78" s="54" t="s">
        <v>167</v>
      </c>
      <c r="C78" s="44"/>
      <c r="D78" s="65"/>
      <c r="E78" s="44"/>
      <c r="F78" s="44"/>
      <c r="G78" s="44"/>
      <c r="H78" s="44"/>
      <c r="I78" s="44"/>
      <c r="J78" s="44"/>
      <c r="K78" s="44"/>
      <c r="L78" s="44"/>
      <c r="M78" s="44"/>
      <c r="N78" s="44"/>
      <c r="O78" s="44"/>
      <c r="P78" s="44"/>
      <c r="Q78" s="44"/>
      <c r="R78" s="44"/>
      <c r="S78" s="44"/>
      <c r="T78" s="44"/>
      <c r="U78" s="44"/>
      <c r="V78" s="44"/>
      <c r="W78" s="44"/>
      <c r="X78" s="44"/>
      <c r="Y78" s="44"/>
      <c r="Z78" s="44"/>
    </row>
    <row r="79">
      <c r="A79" s="44"/>
      <c r="B79" s="44" t="s">
        <v>146</v>
      </c>
      <c r="C79" s="107" t="s">
        <v>112</v>
      </c>
      <c r="D79" s="65" t="s">
        <v>168</v>
      </c>
      <c r="E79" s="44"/>
      <c r="F79" s="44"/>
      <c r="G79" s="44"/>
      <c r="H79" s="44"/>
      <c r="I79" s="44"/>
      <c r="J79" s="44"/>
      <c r="K79" s="44"/>
      <c r="L79" s="44"/>
      <c r="M79" s="44"/>
      <c r="N79" s="44"/>
      <c r="O79" s="44"/>
      <c r="P79" s="44"/>
      <c r="Q79" s="44"/>
      <c r="R79" s="44"/>
      <c r="S79" s="44"/>
      <c r="T79" s="44"/>
      <c r="U79" s="44"/>
      <c r="V79" s="44"/>
      <c r="W79" s="44"/>
      <c r="X79" s="44"/>
      <c r="Y79" s="44"/>
      <c r="Z79" s="44"/>
    </row>
    <row r="80">
      <c r="A80" s="44"/>
      <c r="B80" s="44" t="s">
        <v>169</v>
      </c>
      <c r="C80" s="114">
        <f>474.8+256.6</f>
        <v>731.4</v>
      </c>
      <c r="D80" s="65" t="s">
        <v>170</v>
      </c>
      <c r="E80" s="44"/>
      <c r="F80" s="44"/>
      <c r="G80" s="44"/>
      <c r="H80" s="44"/>
      <c r="I80" s="44"/>
      <c r="J80" s="44"/>
      <c r="K80" s="44"/>
      <c r="L80" s="44"/>
      <c r="M80" s="44"/>
      <c r="N80" s="44"/>
      <c r="O80" s="44"/>
      <c r="P80" s="44"/>
      <c r="Q80" s="44"/>
      <c r="R80" s="44"/>
      <c r="S80" s="44"/>
      <c r="T80" s="44"/>
      <c r="U80" s="44"/>
      <c r="V80" s="44"/>
      <c r="W80" s="44"/>
      <c r="X80" s="44"/>
      <c r="Y80" s="44"/>
      <c r="Z80" s="44"/>
    </row>
    <row r="81">
      <c r="A81" s="44"/>
      <c r="B81" s="44" t="s">
        <v>171</v>
      </c>
      <c r="C81" s="115"/>
      <c r="D81" s="65"/>
      <c r="E81" s="44"/>
      <c r="F81" s="44"/>
      <c r="G81" s="44"/>
      <c r="H81" s="44"/>
      <c r="I81" s="44"/>
      <c r="J81" s="44"/>
      <c r="K81" s="44"/>
      <c r="L81" s="44"/>
      <c r="M81" s="44"/>
      <c r="N81" s="44"/>
      <c r="O81" s="44"/>
      <c r="P81" s="44"/>
      <c r="Q81" s="44"/>
      <c r="R81" s="44"/>
      <c r="S81" s="44"/>
      <c r="T81" s="44"/>
      <c r="U81" s="44"/>
      <c r="V81" s="44"/>
      <c r="W81" s="44"/>
      <c r="X81" s="44"/>
      <c r="Y81" s="44"/>
      <c r="Z81" s="44"/>
    </row>
    <row r="82">
      <c r="A82" s="44"/>
      <c r="B82" s="44" t="s">
        <v>146</v>
      </c>
      <c r="C82" s="107" t="s">
        <v>112</v>
      </c>
      <c r="D82" s="65" t="s">
        <v>172</v>
      </c>
      <c r="E82" s="44"/>
      <c r="F82" s="44"/>
      <c r="G82" s="44"/>
      <c r="H82" s="44"/>
      <c r="I82" s="44"/>
      <c r="J82" s="44"/>
      <c r="K82" s="44"/>
      <c r="L82" s="44"/>
      <c r="M82" s="44"/>
      <c r="N82" s="44"/>
      <c r="O82" s="54"/>
      <c r="P82" s="54"/>
      <c r="Q82" s="54"/>
      <c r="R82" s="54"/>
      <c r="S82" s="54"/>
      <c r="T82" s="54"/>
      <c r="U82" s="54"/>
      <c r="V82" s="54"/>
      <c r="W82" s="54"/>
      <c r="X82" s="54"/>
      <c r="Y82" s="54"/>
      <c r="Z82" s="54"/>
    </row>
    <row r="83">
      <c r="A83" s="44"/>
      <c r="B83" s="44" t="s">
        <v>173</v>
      </c>
      <c r="C83" s="108">
        <v>0.02</v>
      </c>
      <c r="D83" s="65" t="s">
        <v>174</v>
      </c>
      <c r="E83" s="44"/>
      <c r="F83" s="44"/>
      <c r="G83" s="44"/>
      <c r="H83" s="44"/>
      <c r="I83" s="44"/>
      <c r="J83" s="44"/>
      <c r="K83" s="44"/>
      <c r="L83" s="44"/>
      <c r="M83" s="44"/>
      <c r="N83" s="44"/>
      <c r="O83" s="44"/>
      <c r="P83" s="44"/>
      <c r="Q83" s="44"/>
      <c r="R83" s="44"/>
      <c r="S83" s="44"/>
      <c r="T83" s="44"/>
      <c r="U83" s="44"/>
      <c r="V83" s="44"/>
      <c r="W83" s="44"/>
      <c r="X83" s="44"/>
      <c r="Y83" s="44"/>
      <c r="Z83" s="44"/>
    </row>
    <row r="84">
      <c r="A84" s="44"/>
      <c r="B84" s="44" t="s">
        <v>175</v>
      </c>
      <c r="C84" s="97"/>
      <c r="D84" s="65"/>
      <c r="E84" s="44"/>
      <c r="F84" s="54"/>
      <c r="G84" s="54"/>
      <c r="H84" s="54"/>
      <c r="I84" s="54"/>
      <c r="J84" s="54"/>
      <c r="K84" s="54"/>
      <c r="L84" s="54"/>
      <c r="M84" s="54"/>
      <c r="N84" s="54"/>
      <c r="O84" s="44"/>
      <c r="P84" s="44"/>
      <c r="Q84" s="44"/>
      <c r="R84" s="44"/>
      <c r="S84" s="44"/>
      <c r="T84" s="44"/>
      <c r="U84" s="44"/>
      <c r="V84" s="44"/>
      <c r="W84" s="44"/>
      <c r="X84" s="44"/>
      <c r="Y84" s="44"/>
      <c r="Z84" s="44"/>
    </row>
    <row r="85">
      <c r="A85" s="44"/>
      <c r="B85" s="44" t="s">
        <v>146</v>
      </c>
      <c r="C85" s="107" t="s">
        <v>112</v>
      </c>
      <c r="D85" s="65" t="s">
        <v>176</v>
      </c>
      <c r="E85" s="44"/>
      <c r="F85" s="44"/>
      <c r="G85" s="44"/>
      <c r="H85" s="44"/>
      <c r="I85" s="44"/>
      <c r="J85" s="44"/>
      <c r="K85" s="44"/>
      <c r="L85" s="44"/>
      <c r="M85" s="44"/>
      <c r="N85" s="44"/>
      <c r="O85" s="44"/>
      <c r="P85" s="44"/>
      <c r="Q85" s="44"/>
      <c r="R85" s="44"/>
      <c r="S85" s="44"/>
      <c r="T85" s="44"/>
      <c r="U85" s="44"/>
      <c r="V85" s="44"/>
      <c r="W85" s="44"/>
      <c r="X85" s="44"/>
      <c r="Y85" s="44"/>
      <c r="Z85" s="44"/>
    </row>
    <row r="86">
      <c r="A86" s="44"/>
      <c r="B86" s="44" t="s">
        <v>177</v>
      </c>
      <c r="C86" s="108">
        <v>-0.05</v>
      </c>
      <c r="D86" s="65" t="s">
        <v>178</v>
      </c>
      <c r="E86" s="44"/>
      <c r="F86" s="44"/>
      <c r="G86" s="44"/>
      <c r="H86" s="44"/>
      <c r="I86" s="44"/>
      <c r="J86" s="44"/>
      <c r="K86" s="44"/>
      <c r="L86" s="44"/>
      <c r="M86" s="44"/>
      <c r="N86" s="44"/>
      <c r="O86" s="44"/>
      <c r="P86" s="44"/>
      <c r="Q86" s="44"/>
      <c r="R86" s="44"/>
      <c r="S86" s="44"/>
      <c r="T86" s="44"/>
      <c r="U86" s="44"/>
      <c r="V86" s="44"/>
      <c r="W86" s="44"/>
      <c r="X86" s="44"/>
      <c r="Y86" s="44"/>
      <c r="Z86" s="44"/>
    </row>
    <row r="87">
      <c r="A87" s="54"/>
      <c r="B87" s="54" t="s">
        <v>179</v>
      </c>
      <c r="C87" s="54"/>
      <c r="D87" s="54"/>
      <c r="E87" s="54"/>
      <c r="F87" s="44"/>
      <c r="G87" s="44"/>
      <c r="H87" s="44"/>
      <c r="I87" s="44"/>
      <c r="J87" s="44"/>
      <c r="K87" s="44"/>
      <c r="L87" s="44"/>
      <c r="M87" s="44"/>
      <c r="N87" s="44"/>
      <c r="O87" s="44"/>
      <c r="P87" s="44"/>
      <c r="Q87" s="44"/>
      <c r="R87" s="44"/>
      <c r="S87" s="44"/>
      <c r="T87" s="44"/>
      <c r="U87" s="44"/>
      <c r="V87" s="44"/>
      <c r="W87" s="44"/>
      <c r="X87" s="44"/>
      <c r="Y87" s="44"/>
      <c r="Z87" s="44"/>
    </row>
    <row r="88">
      <c r="A88" s="44"/>
      <c r="B88" s="44" t="s">
        <v>180</v>
      </c>
      <c r="C88" s="107" t="s">
        <v>112</v>
      </c>
      <c r="D88" s="44"/>
      <c r="E88" s="44"/>
      <c r="F88" s="44"/>
      <c r="G88" s="44"/>
      <c r="H88" s="44"/>
      <c r="I88" s="44"/>
      <c r="J88" s="44"/>
      <c r="K88" s="44"/>
      <c r="L88" s="44"/>
      <c r="M88" s="44"/>
      <c r="N88" s="44"/>
      <c r="O88" s="44"/>
      <c r="P88" s="44"/>
      <c r="Q88" s="44"/>
      <c r="R88" s="44"/>
      <c r="S88" s="44"/>
      <c r="T88" s="44"/>
      <c r="U88" s="44"/>
      <c r="V88" s="44"/>
      <c r="W88" s="44"/>
      <c r="X88" s="44"/>
      <c r="Y88" s="44"/>
      <c r="Z88" s="44"/>
    </row>
    <row r="89">
      <c r="A89" s="44"/>
      <c r="B89" s="44" t="s">
        <v>181</v>
      </c>
      <c r="C89" s="114">
        <v>140000.0</v>
      </c>
      <c r="D89" s="65" t="s">
        <v>182</v>
      </c>
      <c r="E89" s="44"/>
      <c r="F89" s="44"/>
      <c r="G89" s="44"/>
      <c r="H89" s="44"/>
      <c r="I89" s="44"/>
      <c r="J89" s="44"/>
      <c r="K89" s="44"/>
      <c r="L89" s="44"/>
      <c r="M89" s="44"/>
      <c r="N89" s="44"/>
      <c r="O89" s="44"/>
      <c r="P89" s="44"/>
      <c r="Q89" s="44"/>
      <c r="R89" s="44"/>
      <c r="S89" s="44"/>
      <c r="T89" s="44"/>
      <c r="U89" s="44"/>
      <c r="V89" s="44"/>
      <c r="W89" s="44"/>
      <c r="X89" s="44"/>
      <c r="Y89" s="44"/>
      <c r="Z89" s="44"/>
    </row>
    <row r="90">
      <c r="A90" s="44"/>
      <c r="B90" s="116" t="s">
        <v>183</v>
      </c>
      <c r="C90" s="109">
        <v>0.15</v>
      </c>
      <c r="D90" s="65" t="s">
        <v>184</v>
      </c>
      <c r="E90" s="44"/>
      <c r="F90" s="44"/>
      <c r="G90" s="44"/>
      <c r="H90" s="44"/>
      <c r="I90" s="44"/>
      <c r="J90" s="44"/>
      <c r="K90" s="44"/>
      <c r="L90" s="44"/>
      <c r="M90" s="44"/>
      <c r="N90" s="44"/>
      <c r="O90" s="44"/>
      <c r="P90" s="44"/>
      <c r="Q90" s="44"/>
      <c r="R90" s="44"/>
      <c r="S90" s="44"/>
      <c r="T90" s="44"/>
      <c r="U90" s="44"/>
      <c r="V90" s="44"/>
      <c r="W90" s="44"/>
      <c r="X90" s="44"/>
      <c r="Y90" s="44"/>
      <c r="Z90" s="44"/>
    </row>
    <row r="91">
      <c r="A91" s="117"/>
      <c r="B91" s="118"/>
      <c r="C91" s="119"/>
      <c r="D91" s="119"/>
      <c r="E91" s="119"/>
      <c r="F91" s="44"/>
      <c r="G91" s="44"/>
      <c r="H91" s="44"/>
      <c r="I91" s="44"/>
      <c r="J91" s="44"/>
      <c r="K91" s="44"/>
      <c r="L91" s="44"/>
      <c r="M91" s="44"/>
      <c r="N91" s="44"/>
      <c r="O91" s="119"/>
      <c r="P91" s="119"/>
      <c r="Q91" s="119"/>
      <c r="R91" s="119"/>
      <c r="S91" s="119"/>
      <c r="T91" s="119"/>
      <c r="U91" s="119"/>
      <c r="V91" s="119"/>
      <c r="W91" s="119"/>
      <c r="X91" s="119"/>
      <c r="Y91" s="119"/>
      <c r="Z91" s="119"/>
    </row>
    <row r="92" ht="12.0" customHeight="1">
      <c r="A92" s="119"/>
      <c r="B92" s="119"/>
      <c r="C92" s="119"/>
      <c r="D92" s="119"/>
      <c r="E92" s="119"/>
      <c r="F92" s="44"/>
      <c r="G92" s="44"/>
      <c r="H92" s="44"/>
      <c r="I92" s="44"/>
      <c r="J92" s="44"/>
      <c r="K92" s="44"/>
      <c r="L92" s="44"/>
      <c r="M92" s="44"/>
      <c r="N92" s="44"/>
      <c r="O92" s="119"/>
      <c r="P92" s="119"/>
      <c r="Q92" s="119"/>
      <c r="R92" s="119"/>
      <c r="S92" s="119"/>
      <c r="T92" s="119"/>
      <c r="U92" s="119"/>
      <c r="V92" s="119"/>
      <c r="W92" s="119"/>
      <c r="X92" s="119"/>
      <c r="Y92" s="119"/>
      <c r="Z92" s="119"/>
    </row>
    <row r="93" ht="12.0" customHeight="1">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row>
    <row r="94" ht="12.0" customHeight="1">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row>
    <row r="95" ht="12.0" customHeight="1">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row>
    <row r="96" ht="12.0" customHeight="1">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row>
    <row r="97" ht="12.0" customHeight="1">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row>
    <row r="98" ht="12.0" customHeight="1">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row>
    <row r="99" ht="12.0" customHeight="1">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row>
    <row r="100" ht="12.0" customHeight="1">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ht="12.0" customHeight="1">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ht="12.0" customHeight="1">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ht="12.0" customHeight="1">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ht="12.0" customHeight="1">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ht="12.0" customHeight="1">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ht="12.0" customHeight="1">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ht="12.0" customHeight="1">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ht="12.0" customHeight="1">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ht="12.0" customHeight="1">
      <c r="A109" s="119"/>
      <c r="B109" s="119"/>
      <c r="C109" s="120">
        <v>412.0</v>
      </c>
      <c r="D109" s="120">
        <v>834.0</v>
      </c>
      <c r="E109" s="120">
        <v>1596.0</v>
      </c>
      <c r="F109" s="120">
        <v>1817.0</v>
      </c>
      <c r="G109" s="120">
        <v>2293.0</v>
      </c>
      <c r="H109" s="120">
        <v>3083.0</v>
      </c>
      <c r="I109" s="120">
        <v>3267.0</v>
      </c>
      <c r="J109" s="120">
        <v>3200.0</v>
      </c>
      <c r="K109" s="120">
        <v>1983.0</v>
      </c>
      <c r="L109" s="120">
        <v>1500.0</v>
      </c>
      <c r="M109" s="120">
        <v>1788.0</v>
      </c>
      <c r="N109" s="120">
        <v>2405.0</v>
      </c>
      <c r="O109" s="120">
        <v>3236.0</v>
      </c>
      <c r="P109" s="119"/>
      <c r="Q109" s="119"/>
      <c r="R109" s="119"/>
      <c r="S109" s="119"/>
      <c r="T109" s="119"/>
      <c r="U109" s="119"/>
      <c r="V109" s="119"/>
      <c r="W109" s="119"/>
      <c r="X109" s="119"/>
      <c r="Y109" s="119"/>
      <c r="Z109" s="119"/>
    </row>
    <row r="110" ht="12.0" customHeight="1">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ht="12.0" customHeight="1">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ht="12.0" customHeight="1">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ht="12.0" customHeight="1">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ht="12.0" customHeight="1">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ht="12.0" customHeight="1">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ht="12.0" customHeight="1">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ht="12.0" customHeight="1">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ht="12.0" customHeight="1">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ht="12.0" customHeight="1">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ht="12.0" customHeight="1">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ht="12.0" customHeight="1">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ht="12.0" customHeight="1">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ht="12.0" customHeight="1">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ht="12.0" customHeight="1">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ht="12.0" customHeight="1">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ht="12.0" customHeight="1">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ht="12.0" customHeight="1">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ht="12.0" customHeight="1">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ht="12.0" customHeight="1">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ht="12.0" customHeight="1">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ht="12.0" customHeight="1">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ht="12.0" customHeight="1">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ht="12.0" customHeight="1">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ht="12.0" customHeight="1">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ht="12.0" customHeight="1">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ht="12.0" customHeight="1">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ht="12.0" customHeight="1">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ht="12.0" customHeight="1">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ht="12.0" customHeight="1">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ht="12.0" customHeight="1">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ht="12.0" customHeight="1">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ht="12.0" customHeight="1">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ht="12.0" customHeight="1">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ht="12.0" customHeight="1">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ht="12.0" customHeight="1">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ht="12.0" customHeight="1">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ht="12.0" customHeight="1">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ht="12.0" customHeight="1">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ht="12.0" customHeight="1">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ht="12.0" customHeight="1">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ht="12.0" customHeight="1">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ht="12.0" customHeight="1">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ht="12.0" customHeight="1">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ht="12.0" customHeight="1">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ht="12.0" customHeight="1">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ht="12.0" customHeight="1">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ht="12.0" customHeight="1">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ht="12.0" customHeight="1">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ht="12.0" customHeight="1">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ht="12.0" customHeight="1">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ht="12.0" customHeight="1">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ht="12.0" customHeight="1">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ht="12.0" customHeight="1">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ht="12.0" customHeight="1">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ht="12.0" customHeight="1">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ht="12.0" customHeight="1">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ht="12.0" customHeight="1">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ht="12.0" customHeight="1">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ht="12.0" customHeight="1">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ht="12.0" customHeight="1">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ht="12.0" customHeight="1">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ht="12.0" customHeight="1">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ht="12.0" customHeight="1">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ht="12.0" customHeight="1">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ht="12.0" customHeight="1">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ht="12.0" customHeight="1">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ht="12.0" customHeight="1">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ht="12.0" customHeight="1">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ht="12.0" customHeight="1">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ht="12.0" customHeight="1">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ht="12.0" customHeight="1">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ht="12.0" customHeight="1">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ht="12.0" customHeight="1">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ht="12.0" customHeight="1">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ht="12.0" customHeight="1">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ht="12.0" customHeight="1">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ht="12.0" customHeight="1">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ht="12.0" customHeight="1">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ht="12.0" customHeight="1">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ht="12.0" customHeight="1">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ht="12.0" customHeight="1">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ht="12.0" customHeight="1">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ht="12.0" customHeight="1">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ht="12.0" customHeight="1">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ht="12.0" customHeight="1">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ht="12.0" customHeight="1">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ht="12.0" customHeight="1">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ht="12.0" customHeight="1">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ht="12.0" customHeight="1">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ht="12.0" customHeight="1">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ht="12.0" customHeight="1">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ht="12.0" customHeight="1">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ht="12.0" customHeight="1">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ht="12.0" customHeight="1">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ht="12.0" customHeight="1">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ht="12.0" customHeight="1">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ht="12.0" customHeight="1">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ht="12.0" customHeight="1">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ht="12.0" customHeight="1">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ht="12.0" customHeight="1">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ht="12.0" customHeight="1">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ht="12.0" customHeight="1">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ht="12.0" customHeight="1">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ht="12.0" customHeight="1">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ht="12.0" customHeight="1">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ht="12.0" customHeight="1">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ht="12.0" customHeight="1">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ht="12.0" customHeight="1">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ht="12.0" customHeight="1">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ht="12.0" customHeight="1">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ht="12.0" customHeight="1">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ht="12.0" customHeight="1">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ht="12.0" customHeight="1">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ht="12.0" customHeight="1">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ht="12.0" customHeight="1">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ht="12.0" customHeight="1">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ht="12.0" customHeight="1">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ht="12.0" customHeight="1">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ht="12.0" customHeight="1">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ht="12.0" customHeight="1">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ht="12.0" customHeight="1">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ht="12.0" customHeight="1">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ht="12.0" customHeight="1">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ht="12.0" customHeight="1">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ht="12.0" customHeight="1">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ht="12.0" customHeight="1">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ht="12.0" customHeight="1">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ht="12.0" customHeight="1">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ht="12.0" customHeight="1">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ht="12.0" customHeight="1">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ht="12.0" customHeight="1">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ht="12.0" customHeight="1">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ht="12.0" customHeight="1">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ht="12.0" customHeight="1">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ht="12.0" customHeight="1">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ht="12.0" customHeight="1">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ht="12.0" customHeight="1">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ht="12.0" customHeight="1">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ht="12.0" customHeight="1">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ht="12.0" customHeight="1">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ht="12.0" customHeight="1">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ht="12.0" customHeight="1">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ht="12.0" customHeight="1">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ht="12.0" customHeight="1">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ht="12.0" customHeight="1">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ht="12.0" customHeight="1">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ht="12.0" customHeight="1">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ht="12.0" customHeight="1">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ht="12.0" customHeight="1">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ht="12.0" customHeight="1">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ht="12.0" customHeight="1">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ht="12.0" customHeight="1">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ht="12.0" customHeight="1">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ht="12.0" customHeight="1">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ht="12.0" customHeight="1">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ht="12.0" customHeight="1">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ht="12.0" customHeight="1">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ht="12.0" customHeight="1">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ht="12.0" customHeight="1">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ht="12.0" customHeight="1">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ht="12.0" customHeight="1">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ht="12.0" customHeight="1">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ht="12.0" customHeight="1">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ht="12.0" customHeight="1">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ht="12.0" customHeight="1">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ht="12.0" customHeight="1">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ht="12.0" customHeight="1">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ht="12.0" customHeight="1">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ht="12.0" customHeight="1">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ht="12.0" customHeight="1">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ht="12.0" customHeight="1">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ht="12.0" customHeight="1">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ht="12.0" customHeight="1">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ht="12.0" customHeight="1">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ht="12.0" customHeight="1">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ht="12.0" customHeight="1">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ht="12.0" customHeight="1">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ht="12.0" customHeight="1">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ht="12.0" customHeight="1">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ht="12.0" customHeight="1">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ht="12.0" customHeight="1">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ht="12.0" customHeight="1">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ht="12.0" customHeight="1">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ht="12.0" customHeight="1">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ht="12.0" customHeight="1">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ht="12.0" customHeight="1">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ht="12.0" customHeight="1">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ht="12.0" customHeight="1">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ht="12.0" customHeight="1">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ht="12.0" customHeight="1">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ht="12.0" customHeight="1">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ht="12.0" customHeight="1">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ht="12.0" customHeight="1">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ht="12.0" customHeight="1">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ht="12.0" customHeight="1">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ht="12.0" customHeight="1">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ht="12.0" customHeight="1">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ht="12.0" customHeight="1">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ht="12.0" customHeight="1">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ht="12.0" customHeight="1">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ht="12.0" customHeight="1">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ht="12.0" customHeight="1">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ht="12.0" customHeight="1">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ht="12.0" customHeight="1">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ht="12.0" customHeight="1">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ht="12.0" customHeight="1">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ht="12.0" customHeight="1">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ht="12.0" customHeight="1">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ht="12.0" customHeight="1">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ht="12.0" customHeight="1">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ht="12.0" customHeight="1">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ht="12.0" customHeight="1">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ht="12.0" customHeight="1">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ht="12.0" customHeight="1">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ht="12.0" customHeight="1">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ht="12.0" customHeight="1">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ht="12.0" customHeight="1">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ht="12.0" customHeight="1">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ht="12.0" customHeight="1">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ht="12.0" customHeight="1">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ht="12.0" customHeight="1">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ht="12.0" customHeight="1">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ht="12.0" customHeight="1">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ht="12.0" customHeight="1">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ht="12.0" customHeight="1">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ht="12.0" customHeight="1">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ht="12.0" customHeight="1">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ht="12.0" customHeight="1">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ht="12.0" customHeight="1">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ht="12.0" customHeight="1">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ht="12.0" customHeight="1">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ht="12.0" customHeight="1">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ht="12.0" customHeight="1">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ht="12.0" customHeight="1">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ht="12.0" customHeight="1">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ht="12.0" customHeight="1">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ht="12.0" customHeight="1">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ht="12.0" customHeight="1">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ht="12.0" customHeight="1">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ht="12.0" customHeight="1">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ht="12.0" customHeight="1">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ht="12.0" customHeight="1">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ht="12.0" customHeight="1">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ht="12.0" customHeight="1">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ht="12.0" customHeight="1">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ht="12.0" customHeight="1">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ht="12.0" customHeight="1">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ht="12.0" customHeight="1">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ht="12.0" customHeight="1">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ht="12.0" customHeight="1">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ht="12.0" customHeight="1">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ht="12.0" customHeight="1">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ht="12.0" customHeight="1">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ht="12.0" customHeight="1">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ht="12.0" customHeight="1">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ht="12.0" customHeight="1">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ht="12.0" customHeight="1">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ht="12.0" customHeight="1">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ht="12.0" customHeight="1">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ht="12.0" customHeight="1">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ht="12.0" customHeight="1">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ht="12.0" customHeight="1">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ht="12.0" customHeight="1">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ht="12.0" customHeight="1">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ht="12.0" customHeight="1">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ht="12.0" customHeight="1">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ht="12.0" customHeight="1">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ht="12.0" customHeight="1">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ht="12.0" customHeight="1">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ht="12.0" customHeight="1">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ht="12.0" customHeight="1">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ht="12.0" customHeight="1">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ht="12.0" customHeight="1">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ht="12.0" customHeight="1">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ht="12.0" customHeight="1">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ht="12.0" customHeight="1">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ht="12.0" customHeight="1">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ht="12.0" customHeight="1">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ht="12.0" customHeight="1">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ht="12.0" customHeight="1">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ht="12.0" customHeight="1">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ht="12.0" customHeight="1">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ht="12.0" customHeight="1">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ht="12.0" customHeight="1">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ht="12.0" customHeight="1">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ht="12.0" customHeight="1">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ht="12.0" customHeight="1">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ht="12.0" customHeight="1">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ht="12.0" customHeight="1">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ht="12.0" customHeight="1">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ht="12.0" customHeight="1">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ht="12.0" customHeight="1">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ht="12.0" customHeight="1">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ht="12.0" customHeight="1">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ht="12.0" customHeight="1">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ht="12.0" customHeight="1">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ht="12.0" customHeight="1">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ht="12.0" customHeight="1">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ht="12.0" customHeight="1">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ht="12.0" customHeight="1">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ht="12.0" customHeight="1">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ht="12.0" customHeight="1">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ht="12.0" customHeight="1">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ht="12.0" customHeight="1">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ht="12.0" customHeight="1">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ht="12.0" customHeight="1">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ht="12.0" customHeight="1">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ht="12.0" customHeight="1">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ht="12.0" customHeight="1">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ht="12.0" customHeight="1">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ht="12.0" customHeight="1">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ht="12.0" customHeight="1">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ht="12.0" customHeight="1">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ht="12.0" customHeight="1">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ht="12.0" customHeight="1">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ht="12.0" customHeight="1">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ht="12.0" customHeight="1">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ht="12.0" customHeight="1">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ht="12.0" customHeight="1">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ht="12.0" customHeight="1">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ht="12.0" customHeight="1">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ht="12.0" customHeight="1">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ht="12.0" customHeight="1">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ht="12.0" customHeight="1">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ht="12.0" customHeight="1">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ht="12.0" customHeight="1">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ht="12.0" customHeight="1">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ht="12.0" customHeight="1">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ht="12.0" customHeight="1">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ht="12.0" customHeight="1">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ht="12.0" customHeight="1">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ht="12.0" customHeight="1">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ht="12.0" customHeight="1">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ht="12.0" customHeight="1">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ht="12.0" customHeight="1">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ht="12.0" customHeight="1">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ht="12.0" customHeight="1">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ht="12.0" customHeight="1">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ht="12.0" customHeight="1">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ht="12.0" customHeight="1">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ht="12.0" customHeight="1">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ht="12.0" customHeight="1">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ht="12.0" customHeight="1">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ht="12.0" customHeight="1">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ht="12.0" customHeight="1">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ht="12.0" customHeight="1">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ht="12.0" customHeight="1">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ht="12.0" customHeight="1">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ht="12.0" customHeight="1">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ht="12.0" customHeight="1">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ht="12.0" customHeight="1">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ht="12.0" customHeight="1">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ht="12.0" customHeight="1">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ht="12.0" customHeight="1">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ht="12.0" customHeight="1">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ht="12.0" customHeight="1">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ht="12.0" customHeight="1">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ht="12.0" customHeight="1">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ht="12.0" customHeight="1">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ht="12.0" customHeight="1">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ht="12.0" customHeight="1">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ht="12.0" customHeight="1">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ht="12.0" customHeight="1">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ht="12.0" customHeight="1">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ht="12.0" customHeight="1">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ht="12.0" customHeight="1">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ht="12.0" customHeight="1">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ht="12.0" customHeight="1">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ht="12.0" customHeight="1">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ht="12.0" customHeight="1">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ht="12.0" customHeight="1">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ht="12.0" customHeight="1">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ht="12.0" customHeight="1">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ht="12.0" customHeight="1">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ht="12.0" customHeight="1">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ht="12.0" customHeight="1">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ht="12.0" customHeight="1">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ht="12.0" customHeight="1">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ht="12.0" customHeight="1">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ht="12.0" customHeight="1">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ht="12.0" customHeight="1">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ht="12.0" customHeight="1">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ht="12.0" customHeight="1">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ht="12.0" customHeight="1">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ht="12.0" customHeight="1">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ht="12.0" customHeight="1">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ht="12.0" customHeight="1">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ht="12.0" customHeight="1">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ht="12.0" customHeight="1">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ht="12.0" customHeight="1">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ht="12.0" customHeight="1">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ht="12.0" customHeight="1">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ht="12.0" customHeight="1">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ht="12.0" customHeight="1">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ht="12.0" customHeight="1">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ht="12.0" customHeight="1">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ht="12.0" customHeight="1">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ht="12.0" customHeight="1">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ht="12.0" customHeight="1">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ht="12.0" customHeight="1">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ht="12.0" customHeight="1">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ht="12.0" customHeight="1">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ht="12.0" customHeight="1">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ht="12.0" customHeight="1">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ht="12.0" customHeight="1">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ht="12.0" customHeight="1">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ht="12.0" customHeight="1">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ht="12.0" customHeight="1">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ht="12.0" customHeight="1">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ht="12.0" customHeight="1">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ht="12.0" customHeight="1">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ht="12.0" customHeight="1">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ht="12.0" customHeight="1">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ht="12.0" customHeight="1">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ht="12.0" customHeight="1">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ht="12.0" customHeight="1">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ht="12.0" customHeight="1">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ht="12.0" customHeight="1">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ht="12.0" customHeight="1">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ht="12.0" customHeight="1">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ht="12.0" customHeight="1">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ht="12.0" customHeight="1">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ht="12.0" customHeight="1">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ht="12.0" customHeight="1">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ht="12.0" customHeight="1">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ht="12.0" customHeight="1">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ht="12.0" customHeight="1">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ht="12.0" customHeight="1">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ht="12.0" customHeight="1">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ht="12.0" customHeight="1">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ht="12.0" customHeight="1">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ht="12.0" customHeight="1">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ht="12.0" customHeight="1">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ht="12.0" customHeight="1">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ht="12.0" customHeight="1">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ht="12.0" customHeight="1">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ht="12.0" customHeight="1">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ht="12.0" customHeight="1">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ht="12.0" customHeight="1">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ht="12.0" customHeight="1">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ht="12.0" customHeight="1">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ht="12.0" customHeight="1">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ht="12.0" customHeight="1">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ht="12.0" customHeight="1">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ht="12.0" customHeight="1">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ht="12.0" customHeight="1">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ht="12.0" customHeight="1">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ht="12.0" customHeight="1">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ht="12.0" customHeight="1">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ht="12.0" customHeight="1">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ht="12.0" customHeight="1">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ht="12.0" customHeight="1">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ht="12.0" customHeight="1">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ht="12.0" customHeight="1">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ht="12.0" customHeight="1">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ht="12.0" customHeight="1">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ht="12.0" customHeight="1">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ht="12.0" customHeight="1">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ht="12.0" customHeight="1">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ht="12.0" customHeight="1">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ht="12.0" customHeight="1">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ht="12.0" customHeight="1">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ht="12.0" customHeight="1">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ht="12.0" customHeight="1">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ht="12.0" customHeight="1">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ht="12.0" customHeight="1">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ht="12.0" customHeight="1">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ht="12.0" customHeight="1">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ht="12.0" customHeight="1">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ht="12.0" customHeight="1">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ht="12.0" customHeight="1">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ht="12.0" customHeight="1">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ht="12.0" customHeight="1">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ht="12.0" customHeight="1">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ht="12.0" customHeight="1">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ht="12.0" customHeight="1">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ht="12.0" customHeight="1">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ht="12.0" customHeight="1">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ht="12.0" customHeight="1">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ht="12.0" customHeight="1">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ht="12.0" customHeight="1">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ht="12.0" customHeight="1">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ht="12.0" customHeight="1">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ht="12.0" customHeight="1">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ht="12.0" customHeight="1">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ht="12.0" customHeight="1">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ht="12.0" customHeight="1">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ht="12.0" customHeight="1">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ht="12.0" customHeight="1">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ht="12.0" customHeight="1">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ht="12.0" customHeight="1">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ht="12.0" customHeight="1">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ht="12.0" customHeight="1">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ht="12.0" customHeight="1">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ht="12.0" customHeight="1">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ht="12.0" customHeight="1">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ht="12.0" customHeight="1">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ht="12.0" customHeight="1">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ht="12.0" customHeight="1">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ht="12.0" customHeight="1">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ht="12.0" customHeight="1">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ht="12.0" customHeight="1">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ht="12.0" customHeight="1">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ht="12.0" customHeight="1">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ht="12.0" customHeight="1">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ht="12.0" customHeight="1">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ht="12.0" customHeight="1">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ht="12.0" customHeight="1">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ht="12.0" customHeight="1">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ht="12.0" customHeight="1">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ht="12.0" customHeight="1">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ht="12.0" customHeight="1">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ht="12.0" customHeight="1">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ht="12.0" customHeight="1">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ht="12.0" customHeight="1">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ht="12.0" customHeight="1">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ht="12.0" customHeight="1">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ht="12.0" customHeight="1">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ht="12.0" customHeight="1">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ht="12.0" customHeight="1">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ht="12.0" customHeight="1">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ht="12.0" customHeight="1">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ht="12.0" customHeight="1">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ht="12.0" customHeight="1">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ht="12.0" customHeight="1">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ht="12.0" customHeight="1">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ht="12.0" customHeight="1">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ht="12.0" customHeight="1">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ht="12.0" customHeight="1">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ht="12.0" customHeight="1">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ht="12.0" customHeight="1">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ht="12.0" customHeight="1">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ht="12.0" customHeight="1">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ht="12.0" customHeight="1">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ht="12.0" customHeight="1">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ht="12.0" customHeight="1">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ht="12.0" customHeight="1">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ht="12.0" customHeight="1">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ht="12.0" customHeight="1">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ht="12.0" customHeight="1">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ht="12.0" customHeight="1">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ht="12.0" customHeight="1">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ht="12.0" customHeight="1">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ht="12.0" customHeight="1">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ht="12.0" customHeight="1">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ht="12.0" customHeight="1">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ht="12.0" customHeight="1">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ht="12.0" customHeight="1">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ht="12.0" customHeight="1">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ht="12.0" customHeight="1">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ht="12.0" customHeight="1">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ht="12.0" customHeight="1">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ht="12.0" customHeight="1">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ht="12.0" customHeight="1">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ht="12.0" customHeight="1">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ht="12.0" customHeight="1">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ht="12.0" customHeight="1">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ht="12.0" customHeight="1">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ht="12.0" customHeight="1">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ht="12.0" customHeight="1">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ht="12.0" customHeight="1">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ht="12.0" customHeight="1">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ht="12.0" customHeight="1">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ht="12.0" customHeight="1">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ht="12.0" customHeight="1">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ht="12.0" customHeight="1">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ht="12.0" customHeight="1">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ht="12.0" customHeight="1">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ht="12.0" customHeight="1">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ht="12.0" customHeight="1">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ht="12.0" customHeight="1">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ht="12.0" customHeight="1">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ht="12.0" customHeight="1">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ht="12.0" customHeight="1">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ht="12.0" customHeight="1">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ht="12.0" customHeight="1">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ht="12.0" customHeight="1">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ht="12.0" customHeight="1">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ht="12.0" customHeight="1">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ht="12.0" customHeight="1">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ht="12.0" customHeight="1">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ht="12.0" customHeight="1">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ht="12.0" customHeight="1">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ht="12.0" customHeight="1">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ht="12.0" customHeight="1">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ht="12.0" customHeight="1">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ht="12.0" customHeight="1">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ht="12.0" customHeight="1">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ht="12.0" customHeight="1">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ht="12.0" customHeight="1">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ht="12.0" customHeight="1">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ht="12.0" customHeight="1">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ht="12.0" customHeight="1">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ht="12.0" customHeight="1">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ht="12.0" customHeight="1">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ht="12.0" customHeight="1">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ht="12.0" customHeight="1">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ht="12.0" customHeight="1">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ht="12.0" customHeight="1">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ht="12.0" customHeight="1">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ht="12.0" customHeight="1">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ht="12.0" customHeight="1">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ht="12.0" customHeight="1">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ht="12.0" customHeight="1">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ht="12.0" customHeight="1">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ht="12.0" customHeight="1">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ht="12.0" customHeight="1">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ht="12.0" customHeight="1">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ht="12.0" customHeight="1">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ht="12.0" customHeight="1">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ht="12.0" customHeight="1">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ht="12.0" customHeight="1">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ht="12.0" customHeight="1">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ht="12.0" customHeight="1">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ht="12.0" customHeight="1">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ht="12.0" customHeight="1">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ht="12.0" customHeight="1">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ht="12.0" customHeight="1">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ht="12.0" customHeight="1">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ht="12.0" customHeight="1">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ht="12.0" customHeight="1">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ht="12.0" customHeight="1">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ht="12.0" customHeight="1">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ht="12.0" customHeight="1">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ht="12.0" customHeight="1">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ht="12.0" customHeight="1">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ht="12.0" customHeight="1">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ht="12.0" customHeight="1">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ht="12.0" customHeight="1">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ht="12.0" customHeight="1">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ht="12.0" customHeight="1">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ht="12.0" customHeight="1">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ht="12.0" customHeight="1">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ht="12.0" customHeight="1">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ht="12.0" customHeight="1">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ht="12.0" customHeight="1">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ht="12.0" customHeight="1">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ht="12.0" customHeight="1">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ht="12.0" customHeight="1">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ht="12.0" customHeight="1">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ht="12.0" customHeight="1">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ht="12.0" customHeight="1">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ht="12.0" customHeight="1">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ht="12.0" customHeight="1">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ht="12.0" customHeight="1">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ht="12.0" customHeight="1">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ht="12.0" customHeight="1">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ht="12.0" customHeight="1">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ht="12.0" customHeight="1">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ht="12.0" customHeight="1">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ht="12.0" customHeight="1">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ht="12.0" customHeight="1">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ht="12.0" customHeight="1">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ht="12.0" customHeight="1">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ht="12.0" customHeight="1">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ht="12.0" customHeight="1">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ht="12.0" customHeight="1">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ht="12.0" customHeight="1">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ht="12.0" customHeight="1">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ht="12.0" customHeight="1">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ht="12.0" customHeight="1">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ht="12.0" customHeight="1">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ht="12.0" customHeight="1">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ht="12.0" customHeight="1">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ht="12.0" customHeight="1">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ht="12.0" customHeight="1">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ht="12.0" customHeight="1">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ht="12.0" customHeight="1">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ht="12.0" customHeight="1">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ht="12.0" customHeight="1">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ht="12.0" customHeight="1">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ht="12.0" customHeight="1">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ht="12.0" customHeight="1">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ht="12.0" customHeight="1">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ht="12.0" customHeight="1">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ht="12.0" customHeight="1">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ht="12.0" customHeight="1">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ht="12.0" customHeight="1">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ht="12.0" customHeight="1">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ht="12.0" customHeight="1">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ht="12.0" customHeight="1">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ht="12.0" customHeight="1">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ht="12.0" customHeight="1">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ht="12.0" customHeight="1">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ht="12.0" customHeight="1">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ht="12.0" customHeight="1">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ht="12.0" customHeight="1">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ht="12.0" customHeight="1">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ht="12.0" customHeight="1">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ht="12.0" customHeight="1">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ht="12.0" customHeight="1">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ht="12.0" customHeight="1">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ht="12.0" customHeight="1">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ht="12.0" customHeight="1">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ht="12.0" customHeight="1">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ht="12.0" customHeight="1">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ht="12.0" customHeight="1">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ht="12.0" customHeight="1">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ht="12.0" customHeight="1">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ht="12.0" customHeight="1">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ht="12.0" customHeight="1">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ht="12.0" customHeight="1">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ht="12.0" customHeight="1">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ht="12.0" customHeight="1">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ht="12.0" customHeight="1">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ht="12.0" customHeight="1">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ht="12.0" customHeight="1">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ht="12.0" customHeight="1">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ht="12.0" customHeight="1">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ht="12.0" customHeight="1">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ht="12.0" customHeight="1">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ht="12.0" customHeight="1">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ht="12.0" customHeight="1">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ht="12.0" customHeight="1">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ht="12.0" customHeight="1">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ht="12.0" customHeight="1">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ht="12.0" customHeight="1">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ht="12.0" customHeight="1">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ht="12.0" customHeight="1">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ht="12.0" customHeight="1">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ht="12.0" customHeight="1">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ht="12.0" customHeight="1">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ht="12.0" customHeight="1">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ht="12.0" customHeight="1">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ht="12.0" customHeight="1">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ht="12.0" customHeight="1">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ht="12.0" customHeight="1">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ht="12.0" customHeight="1">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ht="12.0" customHeight="1">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ht="12.0" customHeight="1">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ht="12.0" customHeight="1">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ht="12.0" customHeight="1">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ht="12.0" customHeight="1">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ht="12.0" customHeight="1">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ht="12.0" customHeight="1">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ht="12.0" customHeight="1">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ht="12.0" customHeight="1">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ht="12.0" customHeight="1">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ht="12.0" customHeight="1">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ht="12.0" customHeight="1">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ht="12.0" customHeight="1">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ht="12.0" customHeight="1">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ht="12.0" customHeight="1">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ht="12.0" customHeight="1">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ht="12.0" customHeight="1">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ht="12.0" customHeight="1">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ht="12.0" customHeight="1">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ht="12.0" customHeight="1">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ht="12.0" customHeight="1">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ht="12.0" customHeight="1">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ht="12.0" customHeight="1">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ht="12.0" customHeight="1">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ht="12.0" customHeight="1">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ht="12.0" customHeight="1">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ht="12.0" customHeight="1">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ht="12.0" customHeight="1">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ht="12.0" customHeight="1">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ht="12.0" customHeight="1">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ht="12.0" customHeight="1">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ht="12.0" customHeight="1">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ht="12.0" customHeight="1">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ht="12.0" customHeight="1">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ht="12.0" customHeight="1">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ht="12.0" customHeight="1">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ht="12.0" customHeight="1">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ht="12.0" customHeight="1">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ht="12.0" customHeight="1">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ht="12.0" customHeight="1">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ht="12.0" customHeight="1">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ht="12.0" customHeight="1">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ht="12.0" customHeight="1">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ht="12.0" customHeight="1">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ht="12.0" customHeight="1">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ht="12.0" customHeight="1">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ht="12.0" customHeight="1">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ht="12.0" customHeight="1">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ht="12.0" customHeight="1">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ht="12.0" customHeight="1">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ht="12.0" customHeight="1">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ht="12.0" customHeight="1">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ht="12.0" customHeight="1">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ht="12.0" customHeight="1">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ht="12.0" customHeight="1">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ht="12.0" customHeight="1">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ht="12.0" customHeight="1">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ht="12.0" customHeight="1">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ht="12.0" customHeight="1">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ht="12.0" customHeight="1">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ht="12.0" customHeight="1">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ht="12.0" customHeight="1">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ht="12.0" customHeight="1">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ht="12.0" customHeight="1">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ht="12.0" customHeight="1">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ht="12.0" customHeight="1">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ht="12.0" customHeight="1">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ht="12.0" customHeight="1">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ht="12.0" customHeight="1">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ht="12.0" customHeight="1">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ht="12.0" customHeight="1">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ht="12.0" customHeight="1">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ht="12.0" customHeight="1">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ht="12.0" customHeight="1">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ht="12.0" customHeight="1">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ht="12.0" customHeight="1">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ht="12.0" customHeight="1">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ht="12.0" customHeight="1">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ht="12.0" customHeight="1">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ht="12.0" customHeight="1">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ht="12.0" customHeight="1">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ht="12.0" customHeight="1">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ht="12.0" customHeight="1">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ht="12.0" customHeight="1">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ht="12.0" customHeight="1">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ht="12.0" customHeight="1">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ht="12.0" customHeight="1">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ht="12.0" customHeight="1">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ht="12.0" customHeight="1">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ht="12.0" customHeight="1">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ht="12.0" customHeight="1">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ht="12.0" customHeight="1">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ht="12.0" customHeight="1">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ht="12.0" customHeight="1">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ht="12.0" customHeight="1">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ht="12.0" customHeight="1">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ht="12.0" customHeight="1">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ht="12.0" customHeight="1">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ht="12.0" customHeight="1">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ht="12.0" customHeight="1">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ht="12.0" customHeight="1">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ht="12.0" customHeight="1">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ht="12.0" customHeight="1">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ht="12.0" customHeight="1">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ht="12.0" customHeight="1">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ht="12.0" customHeight="1">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ht="12.0" customHeight="1">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ht="12.0" customHeight="1">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ht="12.0" customHeight="1">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ht="12.0" customHeight="1">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ht="12.0" customHeight="1">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ht="12.0" customHeight="1">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ht="12.0" customHeight="1">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ht="12.0" customHeight="1">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ht="12.0" customHeight="1">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ht="12.0" customHeight="1">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ht="12.0" customHeight="1">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ht="12.0" customHeight="1">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ht="12.0" customHeight="1">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ht="12.0" customHeight="1">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ht="12.0" customHeight="1">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ht="12.0" customHeight="1">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ht="12.0" customHeight="1">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ht="12.0" customHeight="1">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ht="12.0" customHeight="1">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ht="12.0" customHeight="1">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ht="12.0" customHeight="1">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ht="12.0" customHeight="1">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ht="12.0" customHeight="1">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ht="12.0" customHeight="1">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ht="12.0" customHeight="1">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ht="12.0" customHeight="1">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ht="12.0" customHeight="1">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ht="12.0" customHeight="1">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ht="12.0" customHeight="1">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ht="12.0" customHeight="1">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ht="12.0" customHeight="1">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ht="12.0" customHeight="1">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ht="12.0" customHeight="1">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ht="12.0" customHeight="1">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ht="12.0" customHeight="1">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ht="12.0" customHeight="1">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ht="12.0" customHeight="1">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ht="12.0" customHeight="1">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ht="12.0" customHeight="1">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ht="12.0" customHeight="1">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ht="12.0" customHeight="1">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ht="12.0" customHeight="1">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ht="12.0" customHeight="1">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ht="12.0" customHeight="1">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ht="12.0" customHeight="1">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ht="12.0" customHeight="1">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ht="12.0" customHeight="1">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ht="12.0" customHeight="1">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ht="12.0" customHeight="1">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ht="12.0" customHeight="1">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ht="12.0" customHeight="1">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ht="12.0" customHeight="1">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ht="12.0" customHeight="1">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ht="12.0" customHeight="1">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ht="12.0" customHeight="1">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ht="12.0" customHeight="1">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row r="1001" ht="12.0" customHeight="1">
      <c r="A1001" s="119"/>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row>
    <row r="1002" ht="12.0" customHeight="1">
      <c r="A1002" s="119"/>
      <c r="B1002" s="119"/>
      <c r="C1002" s="119"/>
      <c r="D1002" s="119"/>
      <c r="E1002" s="119"/>
      <c r="F1002" s="119"/>
      <c r="G1002" s="119"/>
      <c r="H1002" s="119"/>
      <c r="I1002" s="119"/>
      <c r="J1002" s="119"/>
      <c r="K1002" s="119"/>
      <c r="L1002" s="119"/>
      <c r="M1002" s="119"/>
      <c r="N1002" s="119"/>
      <c r="O1002" s="119"/>
      <c r="P1002" s="119"/>
      <c r="Q1002" s="119"/>
      <c r="R1002" s="119"/>
      <c r="S1002" s="119"/>
      <c r="T1002" s="119"/>
      <c r="U1002" s="119"/>
      <c r="V1002" s="119"/>
      <c r="W1002" s="119"/>
      <c r="X1002" s="119"/>
      <c r="Y1002" s="119"/>
      <c r="Z1002" s="119"/>
    </row>
    <row r="1003" ht="12.0" customHeight="1">
      <c r="A1003" s="119"/>
      <c r="B1003" s="119"/>
      <c r="C1003" s="119"/>
      <c r="D1003" s="119"/>
      <c r="E1003" s="119"/>
      <c r="F1003" s="119"/>
      <c r="G1003" s="119"/>
      <c r="H1003" s="119"/>
      <c r="I1003" s="119"/>
      <c r="J1003" s="119"/>
      <c r="K1003" s="119"/>
      <c r="L1003" s="119"/>
      <c r="M1003" s="119"/>
      <c r="N1003" s="119"/>
      <c r="O1003" s="119"/>
      <c r="P1003" s="119"/>
      <c r="Q1003" s="119"/>
      <c r="R1003" s="119"/>
      <c r="S1003" s="119"/>
      <c r="T1003" s="119"/>
      <c r="U1003" s="119"/>
      <c r="V1003" s="119"/>
      <c r="W1003" s="119"/>
      <c r="X1003" s="119"/>
      <c r="Y1003" s="119"/>
      <c r="Z1003" s="119"/>
    </row>
    <row r="1004" ht="12.0" customHeight="1">
      <c r="A1004" s="119"/>
      <c r="B1004" s="119"/>
      <c r="C1004" s="119"/>
      <c r="D1004" s="119"/>
      <c r="E1004" s="119"/>
      <c r="F1004" s="119"/>
      <c r="G1004" s="119"/>
      <c r="H1004" s="119"/>
      <c r="I1004" s="119"/>
      <c r="J1004" s="119"/>
      <c r="K1004" s="119"/>
      <c r="L1004" s="119"/>
      <c r="M1004" s="119"/>
      <c r="N1004" s="119"/>
      <c r="O1004" s="119"/>
      <c r="P1004" s="119"/>
      <c r="Q1004" s="119"/>
      <c r="R1004" s="119"/>
      <c r="S1004" s="119"/>
      <c r="T1004" s="119"/>
      <c r="U1004" s="119"/>
      <c r="V1004" s="119"/>
      <c r="W1004" s="119"/>
      <c r="X1004" s="119"/>
      <c r="Y1004" s="119"/>
      <c r="Z1004" s="119"/>
    </row>
    <row r="1005" ht="12.0" customHeight="1">
      <c r="A1005" s="119"/>
      <c r="B1005" s="119"/>
      <c r="C1005" s="119"/>
      <c r="D1005" s="119"/>
      <c r="E1005" s="119"/>
      <c r="F1005" s="119"/>
      <c r="G1005" s="119"/>
      <c r="H1005" s="119"/>
      <c r="I1005" s="119"/>
      <c r="J1005" s="119"/>
      <c r="K1005" s="119"/>
      <c r="L1005" s="119"/>
      <c r="M1005" s="119"/>
      <c r="N1005" s="119"/>
      <c r="O1005" s="119"/>
      <c r="P1005" s="119"/>
      <c r="Q1005" s="119"/>
      <c r="R1005" s="119"/>
      <c r="S1005" s="119"/>
      <c r="T1005" s="119"/>
      <c r="U1005" s="119"/>
      <c r="V1005" s="119"/>
      <c r="W1005" s="119"/>
      <c r="X1005" s="119"/>
      <c r="Y1005" s="119"/>
      <c r="Z1005" s="119"/>
    </row>
    <row r="1006" ht="12.0" customHeight="1">
      <c r="A1006" s="119"/>
      <c r="B1006" s="119"/>
      <c r="C1006" s="119"/>
      <c r="D1006" s="119"/>
      <c r="E1006" s="119"/>
      <c r="F1006" s="119"/>
      <c r="G1006" s="119"/>
      <c r="H1006" s="119"/>
      <c r="I1006" s="119"/>
      <c r="J1006" s="119"/>
      <c r="K1006" s="119"/>
      <c r="L1006" s="119"/>
      <c r="M1006" s="119"/>
      <c r="N1006" s="119"/>
      <c r="O1006" s="119"/>
      <c r="P1006" s="119"/>
      <c r="Q1006" s="119"/>
      <c r="R1006" s="119"/>
      <c r="S1006" s="119"/>
      <c r="T1006" s="119"/>
      <c r="U1006" s="119"/>
      <c r="V1006" s="119"/>
      <c r="W1006" s="119"/>
      <c r="X1006" s="119"/>
      <c r="Y1006" s="119"/>
      <c r="Z1006" s="119"/>
    </row>
    <row r="1007" ht="12.0" customHeight="1">
      <c r="A1007" s="119"/>
      <c r="B1007" s="119"/>
      <c r="C1007" s="119"/>
      <c r="D1007" s="119"/>
      <c r="E1007" s="119"/>
      <c r="F1007" s="119"/>
      <c r="G1007" s="119"/>
      <c r="H1007" s="119"/>
      <c r="I1007" s="119"/>
      <c r="J1007" s="119"/>
      <c r="K1007" s="119"/>
      <c r="L1007" s="119"/>
      <c r="M1007" s="119"/>
      <c r="N1007" s="119"/>
      <c r="O1007" s="119"/>
      <c r="P1007" s="119"/>
      <c r="Q1007" s="119"/>
      <c r="R1007" s="119"/>
      <c r="S1007" s="119"/>
      <c r="T1007" s="119"/>
      <c r="U1007" s="119"/>
      <c r="V1007" s="119"/>
      <c r="W1007" s="119"/>
      <c r="X1007" s="119"/>
      <c r="Y1007" s="119"/>
      <c r="Z1007" s="119"/>
    </row>
    <row r="1008" ht="12.0" customHeight="1">
      <c r="A1008" s="119"/>
      <c r="B1008" s="119"/>
      <c r="C1008" s="119"/>
      <c r="D1008" s="119"/>
      <c r="E1008" s="119"/>
      <c r="F1008" s="119"/>
      <c r="G1008" s="119"/>
      <c r="H1008" s="119"/>
      <c r="I1008" s="119"/>
      <c r="J1008" s="119"/>
      <c r="K1008" s="119"/>
      <c r="L1008" s="119"/>
      <c r="M1008" s="119"/>
      <c r="N1008" s="119"/>
      <c r="O1008" s="119"/>
      <c r="P1008" s="119"/>
      <c r="Q1008" s="119"/>
      <c r="R1008" s="119"/>
      <c r="S1008" s="119"/>
      <c r="T1008" s="119"/>
      <c r="U1008" s="119"/>
      <c r="V1008" s="119"/>
      <c r="W1008" s="119"/>
      <c r="X1008" s="119"/>
      <c r="Y1008" s="119"/>
      <c r="Z1008" s="119"/>
    </row>
    <row r="1009" ht="12.0" customHeight="1">
      <c r="A1009" s="119"/>
      <c r="B1009" s="119"/>
      <c r="C1009" s="119"/>
      <c r="D1009" s="119"/>
      <c r="E1009" s="119"/>
      <c r="F1009" s="119"/>
      <c r="G1009" s="119"/>
      <c r="H1009" s="119"/>
      <c r="I1009" s="119"/>
      <c r="J1009" s="119"/>
      <c r="K1009" s="119"/>
      <c r="L1009" s="119"/>
      <c r="M1009" s="119"/>
      <c r="N1009" s="119"/>
      <c r="O1009" s="119"/>
      <c r="P1009" s="119"/>
      <c r="Q1009" s="119"/>
      <c r="R1009" s="119"/>
      <c r="S1009" s="119"/>
      <c r="T1009" s="119"/>
      <c r="U1009" s="119"/>
      <c r="V1009" s="119"/>
      <c r="W1009" s="119"/>
      <c r="X1009" s="119"/>
      <c r="Y1009" s="119"/>
      <c r="Z1009" s="119"/>
    </row>
    <row r="1010" ht="12.0" customHeight="1">
      <c r="A1010" s="119"/>
      <c r="B1010" s="119"/>
      <c r="C1010" s="119"/>
      <c r="D1010" s="119"/>
      <c r="E1010" s="119"/>
      <c r="F1010" s="119"/>
      <c r="G1010" s="119"/>
      <c r="H1010" s="119"/>
      <c r="I1010" s="119"/>
      <c r="J1010" s="119"/>
      <c r="K1010" s="119"/>
      <c r="L1010" s="119"/>
      <c r="M1010" s="119"/>
      <c r="N1010" s="119"/>
      <c r="O1010" s="119"/>
      <c r="P1010" s="119"/>
      <c r="Q1010" s="119"/>
      <c r="R1010" s="119"/>
      <c r="S1010" s="119"/>
      <c r="T1010" s="119"/>
      <c r="U1010" s="119"/>
      <c r="V1010" s="119"/>
      <c r="W1010" s="119"/>
      <c r="X1010" s="119"/>
      <c r="Y1010" s="119"/>
      <c r="Z1010" s="119"/>
    </row>
    <row r="1011" ht="12.0" customHeight="1">
      <c r="A1011" s="119"/>
      <c r="B1011" s="119"/>
      <c r="C1011" s="119"/>
      <c r="D1011" s="119"/>
      <c r="E1011" s="119"/>
      <c r="F1011" s="119"/>
      <c r="G1011" s="119"/>
      <c r="H1011" s="119"/>
      <c r="I1011" s="119"/>
      <c r="J1011" s="119"/>
      <c r="K1011" s="119"/>
      <c r="L1011" s="119"/>
      <c r="M1011" s="119"/>
      <c r="N1011" s="119"/>
      <c r="O1011" s="119"/>
      <c r="P1011" s="119"/>
      <c r="Q1011" s="119"/>
      <c r="R1011" s="119"/>
      <c r="S1011" s="119"/>
      <c r="T1011" s="119"/>
      <c r="U1011" s="119"/>
      <c r="V1011" s="119"/>
      <c r="W1011" s="119"/>
      <c r="X1011" s="119"/>
      <c r="Y1011" s="119"/>
      <c r="Z1011" s="119"/>
    </row>
    <row r="1012" ht="12.0" customHeight="1">
      <c r="A1012" s="119"/>
      <c r="B1012" s="119"/>
      <c r="C1012" s="119"/>
      <c r="D1012" s="119"/>
      <c r="E1012" s="119"/>
      <c r="F1012" s="119"/>
      <c r="G1012" s="119"/>
      <c r="H1012" s="119"/>
      <c r="I1012" s="119"/>
      <c r="J1012" s="119"/>
      <c r="K1012" s="119"/>
      <c r="L1012" s="119"/>
      <c r="M1012" s="119"/>
      <c r="N1012" s="119"/>
      <c r="O1012" s="119"/>
      <c r="P1012" s="119"/>
      <c r="Q1012" s="119"/>
      <c r="R1012" s="119"/>
      <c r="S1012" s="119"/>
      <c r="T1012" s="119"/>
      <c r="U1012" s="119"/>
      <c r="V1012" s="119"/>
      <c r="W1012" s="119"/>
      <c r="X1012" s="119"/>
      <c r="Y1012" s="119"/>
      <c r="Z1012" s="119"/>
    </row>
    <row r="1013" ht="12.0" customHeight="1">
      <c r="A1013" s="119"/>
      <c r="B1013" s="119"/>
      <c r="C1013" s="119"/>
      <c r="D1013" s="119"/>
      <c r="E1013" s="119"/>
      <c r="F1013" s="119"/>
      <c r="G1013" s="119"/>
      <c r="H1013" s="119"/>
      <c r="I1013" s="119"/>
      <c r="J1013" s="119"/>
      <c r="K1013" s="119"/>
      <c r="L1013" s="119"/>
      <c r="M1013" s="119"/>
      <c r="N1013" s="119"/>
      <c r="O1013" s="119"/>
      <c r="P1013" s="119"/>
      <c r="Q1013" s="119"/>
      <c r="R1013" s="119"/>
      <c r="S1013" s="119"/>
      <c r="T1013" s="119"/>
      <c r="U1013" s="119"/>
      <c r="V1013" s="119"/>
      <c r="W1013" s="119"/>
      <c r="X1013" s="119"/>
      <c r="Y1013" s="119"/>
      <c r="Z1013" s="119"/>
    </row>
    <row r="1014" ht="12.0" customHeight="1">
      <c r="A1014" s="119"/>
      <c r="B1014" s="119"/>
      <c r="C1014" s="119"/>
      <c r="D1014" s="119"/>
      <c r="E1014" s="119"/>
      <c r="F1014" s="119"/>
      <c r="G1014" s="119"/>
      <c r="H1014" s="119"/>
      <c r="I1014" s="119"/>
      <c r="J1014" s="119"/>
      <c r="K1014" s="119"/>
      <c r="L1014" s="119"/>
      <c r="M1014" s="119"/>
      <c r="N1014" s="119"/>
      <c r="O1014" s="119"/>
      <c r="P1014" s="119"/>
      <c r="Q1014" s="119"/>
      <c r="R1014" s="119"/>
      <c r="S1014" s="119"/>
      <c r="T1014" s="119"/>
      <c r="U1014" s="119"/>
      <c r="V1014" s="119"/>
      <c r="W1014" s="119"/>
      <c r="X1014" s="119"/>
      <c r="Y1014" s="119"/>
      <c r="Z1014" s="119"/>
    </row>
    <row r="1015" ht="12.0" customHeight="1">
      <c r="A1015" s="119"/>
      <c r="B1015" s="119"/>
      <c r="C1015" s="119"/>
      <c r="D1015" s="119"/>
      <c r="E1015" s="119"/>
      <c r="F1015" s="119"/>
      <c r="G1015" s="119"/>
      <c r="H1015" s="119"/>
      <c r="I1015" s="119"/>
      <c r="J1015" s="119"/>
      <c r="K1015" s="119"/>
      <c r="L1015" s="119"/>
      <c r="M1015" s="119"/>
      <c r="N1015" s="119"/>
      <c r="O1015" s="119"/>
      <c r="P1015" s="119"/>
      <c r="Q1015" s="119"/>
      <c r="R1015" s="119"/>
      <c r="S1015" s="119"/>
      <c r="T1015" s="119"/>
      <c r="U1015" s="119"/>
      <c r="V1015" s="119"/>
      <c r="W1015" s="119"/>
      <c r="X1015" s="119"/>
      <c r="Y1015" s="119"/>
      <c r="Z1015" s="119"/>
    </row>
    <row r="1016" ht="12.0" customHeight="1">
      <c r="A1016" s="119"/>
      <c r="B1016" s="119"/>
      <c r="C1016" s="119"/>
      <c r="D1016" s="119"/>
      <c r="E1016" s="119"/>
      <c r="F1016" s="119"/>
      <c r="G1016" s="119"/>
      <c r="H1016" s="119"/>
      <c r="I1016" s="119"/>
      <c r="J1016" s="119"/>
      <c r="K1016" s="119"/>
      <c r="L1016" s="119"/>
      <c r="M1016" s="119"/>
      <c r="N1016" s="119"/>
      <c r="O1016" s="119"/>
      <c r="P1016" s="119"/>
      <c r="Q1016" s="119"/>
      <c r="R1016" s="119"/>
      <c r="S1016" s="119"/>
      <c r="T1016" s="119"/>
      <c r="U1016" s="119"/>
      <c r="V1016" s="119"/>
      <c r="W1016" s="119"/>
      <c r="X1016" s="119"/>
      <c r="Y1016" s="119"/>
      <c r="Z1016" s="119"/>
    </row>
    <row r="1017" ht="12.0" customHeight="1">
      <c r="A1017" s="119"/>
      <c r="B1017" s="119"/>
      <c r="C1017" s="119"/>
      <c r="D1017" s="119"/>
      <c r="E1017" s="119"/>
      <c r="F1017" s="119"/>
      <c r="G1017" s="119"/>
      <c r="H1017" s="119"/>
      <c r="I1017" s="119"/>
      <c r="J1017" s="119"/>
      <c r="K1017" s="119"/>
      <c r="L1017" s="119"/>
      <c r="M1017" s="119"/>
      <c r="N1017" s="119"/>
      <c r="O1017" s="119"/>
      <c r="P1017" s="119"/>
      <c r="Q1017" s="119"/>
      <c r="R1017" s="119"/>
      <c r="S1017" s="119"/>
      <c r="T1017" s="119"/>
      <c r="U1017" s="119"/>
      <c r="V1017" s="119"/>
      <c r="W1017" s="119"/>
      <c r="X1017" s="119"/>
      <c r="Y1017" s="119"/>
      <c r="Z1017" s="119"/>
    </row>
    <row r="1018" ht="12.0" customHeight="1">
      <c r="A1018" s="119"/>
      <c r="B1018" s="119"/>
      <c r="C1018" s="119"/>
      <c r="D1018" s="119"/>
      <c r="E1018" s="119"/>
      <c r="F1018" s="119"/>
      <c r="G1018" s="119"/>
      <c r="H1018" s="119"/>
      <c r="I1018" s="119"/>
      <c r="J1018" s="119"/>
      <c r="K1018" s="119"/>
      <c r="L1018" s="119"/>
      <c r="M1018" s="119"/>
      <c r="N1018" s="119"/>
      <c r="O1018" s="119"/>
      <c r="P1018" s="119"/>
      <c r="Q1018" s="119"/>
      <c r="R1018" s="119"/>
      <c r="S1018" s="119"/>
      <c r="T1018" s="119"/>
      <c r="U1018" s="119"/>
      <c r="V1018" s="119"/>
      <c r="W1018" s="119"/>
      <c r="X1018" s="119"/>
      <c r="Y1018" s="119"/>
      <c r="Z1018" s="119"/>
    </row>
  </sheetData>
  <mergeCells count="9">
    <mergeCell ref="B49:C49"/>
    <mergeCell ref="B61:C61"/>
    <mergeCell ref="B2:E2"/>
    <mergeCell ref="E13:E20"/>
    <mergeCell ref="F22:H22"/>
    <mergeCell ref="E26:L27"/>
    <mergeCell ref="J29:L29"/>
    <mergeCell ref="B31:C31"/>
    <mergeCell ref="B41:C41"/>
  </mergeCells>
  <dataValidations>
    <dataValidation type="list" allowBlank="1" showErrorMessage="1" sqref="C9:C10">
      <formula1>'Industry Averages(US)'!$A$2:$A$95</formula1>
    </dataValidation>
    <dataValidation type="decimal" allowBlank="1" showInputMessage="1" showErrorMessage="1" promptTitle="No negative tax rates" prompt="While it is possible for an effective tax rate to be less than 0% or greater than 100% in any given year, it is dangerous to build off these tax rates for making future projections. If less than zero, enter zero. If greater than the 100%, go with the marg" sqref="C21">
      <formula1>0.0</formula1>
      <formula2>1.0</formula2>
    </dataValidation>
    <dataValidation type="list" allowBlank="1" showErrorMessage="1" sqref="C71">
      <formula1>'Answer keys'!$B$2:$B$3</formula1>
    </dataValidation>
    <dataValidation type="list" allowBlank="1" showErrorMessage="1" sqref="C25:C26 C50 C63 C66 C69 C74 C77 C79 C82 C85 C88">
      <formula1>'Answer keys'!$A$2:$A$3</formula1>
    </dataValidation>
    <dataValidation type="list" allowBlank="1" showErrorMessage="1" sqref="C75">
      <formula1>'Answer keys'!$J$2:$J$5</formula1>
    </dataValidation>
    <dataValidation type="list" allowBlank="1" showErrorMessage="1" sqref="C8">
      <formula1>'Country equity risk premiums'!$A$5:$A$195</formula1>
    </dataValidation>
  </dataValidations>
  <printOptions/>
  <pageMargins bottom="1.0" footer="0.0" header="0.0" left="0.75" right="0.75" top="1.0"/>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71"/>
    <col customWidth="1" min="2" max="2" width="17.57"/>
    <col customWidth="1" min="3" max="3" width="14.57"/>
    <col customWidth="1" min="4" max="4" width="14.29"/>
    <col customWidth="1" min="5" max="5" width="21.14"/>
    <col customWidth="1" min="6" max="6" width="15.43"/>
    <col customWidth="1" min="7" max="7" width="14.14"/>
    <col customWidth="1" min="8" max="8" width="7.86"/>
    <col customWidth="1" min="9" max="9" width="20.14"/>
    <col customWidth="1" min="10" max="10" width="24.29"/>
    <col customWidth="1" min="11" max="11" width="14.0"/>
    <col customWidth="1" min="12" max="12" width="10.43"/>
    <col customWidth="1" min="13" max="13" width="9.57"/>
    <col customWidth="1" min="14" max="14" width="18.29"/>
    <col customWidth="1" min="15" max="15" width="16.71"/>
    <col customWidth="1" min="16" max="29" width="10.71"/>
  </cols>
  <sheetData>
    <row r="1">
      <c r="A1" s="121"/>
      <c r="B1" s="121"/>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row>
    <row r="2">
      <c r="A2" s="121"/>
      <c r="B2" s="121"/>
      <c r="C2" s="121"/>
      <c r="D2" s="121"/>
      <c r="E2" s="121"/>
      <c r="F2" s="121"/>
      <c r="G2" s="121"/>
      <c r="H2" s="121"/>
      <c r="I2" s="121"/>
      <c r="J2" s="121"/>
      <c r="K2" s="121"/>
      <c r="L2" s="121"/>
      <c r="M2" s="121"/>
      <c r="N2" s="121"/>
      <c r="O2" s="121"/>
      <c r="P2" s="121"/>
      <c r="Q2" s="121"/>
      <c r="R2" s="121"/>
      <c r="S2" s="121"/>
      <c r="T2" s="121"/>
      <c r="U2" s="121"/>
      <c r="V2" s="121"/>
      <c r="W2" s="121"/>
      <c r="X2" s="121"/>
      <c r="Y2" s="121"/>
      <c r="Z2" s="121"/>
      <c r="AA2" s="121"/>
      <c r="AB2" s="121"/>
      <c r="AC2" s="121"/>
    </row>
    <row r="3">
      <c r="A3" s="121"/>
      <c r="B3" s="55" t="s">
        <v>185</v>
      </c>
      <c r="C3" s="72"/>
      <c r="D3" s="72"/>
      <c r="E3" s="72"/>
      <c r="F3" s="72"/>
      <c r="G3" s="72"/>
      <c r="H3" s="72"/>
      <c r="I3" s="72"/>
      <c r="J3" s="72"/>
      <c r="K3" s="72"/>
      <c r="L3" s="72"/>
      <c r="M3" s="72"/>
      <c r="N3" s="72"/>
      <c r="O3" s="121"/>
      <c r="P3" s="121"/>
      <c r="Q3" s="121"/>
      <c r="R3" s="122"/>
      <c r="S3" s="122"/>
      <c r="T3" s="122"/>
      <c r="U3" s="122"/>
      <c r="V3" s="122"/>
      <c r="W3" s="122"/>
      <c r="X3" s="122"/>
      <c r="Y3" s="122"/>
      <c r="Z3" s="122"/>
      <c r="AA3" s="122"/>
      <c r="AB3" s="122"/>
      <c r="AC3" s="122"/>
    </row>
    <row r="4">
      <c r="A4" s="122"/>
      <c r="B4" s="122"/>
      <c r="C4" s="122"/>
      <c r="D4" s="122"/>
      <c r="E4" s="122"/>
      <c r="F4" s="122"/>
      <c r="G4" s="122"/>
      <c r="H4" s="121"/>
      <c r="I4" s="121"/>
      <c r="J4" s="121"/>
      <c r="K4" s="121"/>
      <c r="L4" s="121"/>
      <c r="M4" s="121"/>
      <c r="N4" s="121"/>
      <c r="O4" s="121"/>
      <c r="P4" s="121"/>
      <c r="Q4" s="121"/>
      <c r="R4" s="122"/>
      <c r="S4" s="122"/>
      <c r="T4" s="122"/>
      <c r="U4" s="122"/>
      <c r="V4" s="122"/>
      <c r="W4" s="122"/>
      <c r="X4" s="122"/>
      <c r="Y4" s="122"/>
      <c r="Z4" s="122"/>
      <c r="AA4" s="122"/>
      <c r="AB4" s="122"/>
      <c r="AC4" s="122"/>
    </row>
    <row r="5">
      <c r="A5" s="122"/>
      <c r="B5" s="122"/>
      <c r="C5" s="122"/>
      <c r="D5" s="122"/>
      <c r="E5" s="122"/>
      <c r="F5" s="122"/>
      <c r="G5" s="122"/>
      <c r="H5" s="121"/>
      <c r="I5" s="121"/>
      <c r="J5" s="121"/>
      <c r="K5" s="121"/>
      <c r="L5" s="121"/>
      <c r="M5" s="121"/>
      <c r="N5" s="121"/>
      <c r="O5" s="121"/>
      <c r="P5" s="121"/>
      <c r="Q5" s="121"/>
      <c r="R5" s="122"/>
      <c r="S5" s="122"/>
      <c r="T5" s="122"/>
      <c r="U5" s="123"/>
      <c r="V5" s="123"/>
      <c r="W5" s="123"/>
      <c r="X5" s="123"/>
      <c r="Y5" s="123"/>
      <c r="Z5" s="123"/>
      <c r="AA5" s="123"/>
      <c r="AB5" s="123"/>
      <c r="AC5" s="123"/>
    </row>
    <row r="6">
      <c r="A6" s="124"/>
      <c r="B6" s="125" t="s">
        <v>186</v>
      </c>
      <c r="C6" s="126"/>
      <c r="D6" s="127" t="s">
        <v>187</v>
      </c>
      <c r="E6" s="122"/>
      <c r="F6" s="122"/>
      <c r="G6" s="122"/>
      <c r="H6" s="121"/>
      <c r="I6" s="121"/>
      <c r="J6" s="121"/>
      <c r="K6" s="121"/>
      <c r="L6" s="121"/>
      <c r="M6" s="121"/>
      <c r="N6" s="121"/>
      <c r="O6" s="121"/>
      <c r="P6" s="121"/>
      <c r="Q6" s="121"/>
      <c r="R6" s="122"/>
      <c r="S6" s="122"/>
      <c r="T6" s="122"/>
      <c r="U6" s="123"/>
      <c r="V6" s="123"/>
      <c r="W6" s="123"/>
      <c r="X6" s="123"/>
      <c r="Y6" s="123"/>
      <c r="Z6" s="123"/>
      <c r="AA6" s="123"/>
      <c r="AB6" s="123"/>
      <c r="AC6" s="123"/>
    </row>
    <row r="7">
      <c r="A7" s="124"/>
      <c r="B7" s="125" t="s">
        <v>188</v>
      </c>
      <c r="C7" s="126"/>
      <c r="D7" s="128"/>
      <c r="E7" s="122"/>
      <c r="F7" s="122"/>
      <c r="G7" s="122"/>
      <c r="H7" s="121"/>
      <c r="I7" s="121"/>
      <c r="J7" s="121"/>
      <c r="K7" s="121"/>
      <c r="L7" s="121"/>
      <c r="M7" s="121"/>
      <c r="N7" s="121"/>
      <c r="O7" s="121"/>
      <c r="P7" s="121"/>
      <c r="Q7" s="121"/>
      <c r="R7" s="122"/>
      <c r="S7" s="122"/>
      <c r="T7" s="122"/>
      <c r="U7" s="123"/>
      <c r="V7" s="123"/>
      <c r="W7" s="123"/>
      <c r="X7" s="123"/>
      <c r="Y7" s="123"/>
      <c r="Z7" s="123"/>
      <c r="AA7" s="123"/>
      <c r="AB7" s="123"/>
      <c r="AC7" s="123"/>
    </row>
    <row r="8">
      <c r="A8" s="124"/>
      <c r="B8" s="125" t="s">
        <v>189</v>
      </c>
      <c r="C8" s="126"/>
      <c r="D8" s="129">
        <f>IF(D6="I will input",D7,IF(D6="Detailed",F87,IF(D6="Industry Average",F96,E105)))</f>
        <v>0.1106448621</v>
      </c>
      <c r="E8" s="122"/>
      <c r="F8" s="122"/>
      <c r="G8" s="122"/>
      <c r="H8" s="121"/>
      <c r="I8" s="121"/>
      <c r="J8" s="121"/>
      <c r="K8" s="121"/>
      <c r="L8" s="121"/>
      <c r="M8" s="121"/>
      <c r="N8" s="121"/>
      <c r="O8" s="121"/>
      <c r="P8" s="121"/>
      <c r="Q8" s="121"/>
      <c r="R8" s="122"/>
      <c r="S8" s="122"/>
      <c r="T8" s="122"/>
      <c r="U8" s="123"/>
      <c r="V8" s="123"/>
      <c r="W8" s="123"/>
      <c r="X8" s="123"/>
      <c r="Y8" s="123"/>
      <c r="Z8" s="123"/>
      <c r="AA8" s="123"/>
      <c r="AB8" s="123"/>
      <c r="AC8" s="123"/>
    </row>
    <row r="9">
      <c r="A9" s="122"/>
      <c r="B9" s="122"/>
      <c r="C9" s="122"/>
      <c r="D9" s="122"/>
      <c r="E9" s="122"/>
      <c r="F9" s="122"/>
      <c r="G9" s="122"/>
      <c r="H9" s="121"/>
      <c r="I9" s="121"/>
      <c r="J9" s="121"/>
      <c r="K9" s="121"/>
      <c r="L9" s="121"/>
      <c r="M9" s="121"/>
      <c r="N9" s="121"/>
      <c r="O9" s="121"/>
      <c r="P9" s="121"/>
      <c r="Q9" s="121"/>
      <c r="R9" s="122"/>
      <c r="S9" s="122"/>
      <c r="T9" s="122"/>
      <c r="U9" s="123"/>
      <c r="V9" s="123"/>
      <c r="W9" s="123"/>
      <c r="X9" s="123"/>
      <c r="Y9" s="123"/>
      <c r="Z9" s="123"/>
      <c r="AA9" s="123"/>
      <c r="AB9" s="123"/>
      <c r="AC9" s="123"/>
    </row>
    <row r="10">
      <c r="A10" s="124"/>
      <c r="B10" s="124"/>
      <c r="C10" s="124"/>
      <c r="D10" s="124"/>
      <c r="E10" s="124"/>
      <c r="F10" s="124"/>
      <c r="G10" s="122"/>
      <c r="H10" s="121"/>
      <c r="I10" s="121"/>
      <c r="J10" s="121"/>
      <c r="K10" s="121"/>
      <c r="L10" s="121"/>
      <c r="M10" s="121"/>
      <c r="N10" s="121"/>
      <c r="O10" s="121"/>
      <c r="P10" s="121"/>
      <c r="Q10" s="121"/>
      <c r="R10" s="122"/>
      <c r="S10" s="122"/>
      <c r="T10" s="122"/>
      <c r="U10" s="123"/>
      <c r="V10" s="123"/>
      <c r="W10" s="123"/>
      <c r="X10" s="123"/>
      <c r="Y10" s="123"/>
      <c r="Z10" s="123"/>
      <c r="AA10" s="123"/>
      <c r="AB10" s="123"/>
      <c r="AC10" s="123"/>
    </row>
    <row r="11">
      <c r="A11" s="121"/>
      <c r="B11" s="55" t="s">
        <v>190</v>
      </c>
      <c r="C11" s="72"/>
      <c r="D11" s="72"/>
      <c r="E11" s="72"/>
      <c r="F11" s="72"/>
      <c r="G11" s="72"/>
      <c r="H11" s="72"/>
      <c r="I11" s="72"/>
      <c r="J11" s="72"/>
      <c r="K11" s="72"/>
      <c r="L11" s="72"/>
      <c r="M11" s="72"/>
      <c r="N11" s="72"/>
      <c r="O11" s="121"/>
      <c r="P11" s="121"/>
      <c r="Q11" s="121"/>
      <c r="R11" s="122"/>
      <c r="S11" s="122"/>
      <c r="T11" s="122"/>
      <c r="U11" s="123"/>
      <c r="V11" s="123"/>
      <c r="W11" s="123"/>
      <c r="X11" s="123"/>
      <c r="Y11" s="123"/>
      <c r="Z11" s="123"/>
      <c r="AA11" s="123"/>
      <c r="AB11" s="123"/>
      <c r="AC11" s="123"/>
    </row>
    <row r="12">
      <c r="A12" s="121"/>
      <c r="B12" s="122"/>
      <c r="C12" s="130"/>
      <c r="D12" s="131"/>
      <c r="E12" s="122"/>
      <c r="F12" s="121"/>
      <c r="G12" s="122"/>
      <c r="H12" s="121"/>
      <c r="I12" s="121"/>
      <c r="J12" s="121"/>
      <c r="K12" s="121"/>
      <c r="L12" s="121"/>
      <c r="M12" s="121"/>
      <c r="N12" s="121"/>
      <c r="O12" s="121"/>
      <c r="P12" s="121"/>
      <c r="Q12" s="121"/>
      <c r="R12" s="122"/>
      <c r="S12" s="122"/>
      <c r="T12" s="122"/>
      <c r="U12" s="123"/>
      <c r="V12" s="123"/>
      <c r="W12" s="123"/>
      <c r="X12" s="123"/>
      <c r="Y12" s="123"/>
      <c r="Z12" s="123"/>
      <c r="AA12" s="123"/>
      <c r="AB12" s="123"/>
      <c r="AC12" s="123"/>
    </row>
    <row r="13">
      <c r="A13" s="121"/>
      <c r="B13" s="132" t="s">
        <v>191</v>
      </c>
      <c r="C13" s="72"/>
      <c r="D13" s="72"/>
      <c r="E13" s="72"/>
      <c r="F13" s="72"/>
      <c r="G13" s="121"/>
      <c r="H13" s="133"/>
      <c r="I13" s="133"/>
      <c r="J13" s="132" t="s">
        <v>192</v>
      </c>
      <c r="K13" s="72"/>
      <c r="L13" s="72"/>
      <c r="M13" s="72"/>
      <c r="N13" s="72"/>
      <c r="O13" s="121"/>
      <c r="P13" s="121"/>
      <c r="Q13" s="121"/>
      <c r="R13" s="122"/>
      <c r="S13" s="122"/>
      <c r="T13" s="122"/>
      <c r="U13" s="123"/>
      <c r="V13" s="123"/>
      <c r="W13" s="123"/>
      <c r="X13" s="123"/>
      <c r="Y13" s="123"/>
      <c r="Z13" s="123"/>
      <c r="AA13" s="123"/>
      <c r="AB13" s="123"/>
      <c r="AC13" s="123"/>
    </row>
    <row r="14">
      <c r="A14" s="124"/>
      <c r="B14" s="134" t="s">
        <v>193</v>
      </c>
      <c r="C14" s="134"/>
      <c r="D14" s="134"/>
      <c r="E14" s="135">
        <f>'Input sheet'!C23</f>
        <v>677.6427937</v>
      </c>
      <c r="F14" s="136"/>
      <c r="G14" s="121"/>
      <c r="H14" s="133"/>
      <c r="I14" s="133"/>
      <c r="J14" s="134" t="s">
        <v>194</v>
      </c>
      <c r="K14" s="134"/>
      <c r="L14" s="134"/>
      <c r="M14" s="134"/>
      <c r="N14" s="137">
        <f>'Input sheet'!C17</f>
        <v>21750</v>
      </c>
      <c r="O14" s="121"/>
      <c r="P14" s="121"/>
      <c r="Q14" s="121"/>
      <c r="R14" s="122"/>
      <c r="S14" s="122"/>
      <c r="T14" s="122"/>
      <c r="U14" s="123"/>
      <c r="V14" s="123"/>
      <c r="W14" s="123"/>
      <c r="X14" s="123"/>
      <c r="Y14" s="123"/>
      <c r="Z14" s="123"/>
      <c r="AA14" s="123"/>
      <c r="AB14" s="123"/>
      <c r="AC14" s="123"/>
    </row>
    <row r="15">
      <c r="A15" s="138"/>
      <c r="B15" s="139" t="s">
        <v>195</v>
      </c>
      <c r="C15" s="139"/>
      <c r="D15" s="139"/>
      <c r="E15" s="140">
        <f>'Input sheet'!C24</f>
        <v>123.85</v>
      </c>
      <c r="F15" s="126"/>
      <c r="G15" s="121"/>
      <c r="H15" s="133"/>
      <c r="I15" s="133"/>
      <c r="J15" s="139" t="s">
        <v>196</v>
      </c>
      <c r="K15" s="139"/>
      <c r="L15" s="139"/>
      <c r="M15" s="139"/>
      <c r="N15" s="140">
        <f>'Input sheet'!C15</f>
        <v>1639</v>
      </c>
      <c r="O15" s="121"/>
      <c r="P15" s="121"/>
      <c r="Q15" s="121"/>
      <c r="R15" s="122"/>
      <c r="S15" s="122"/>
      <c r="T15" s="122"/>
      <c r="U15" s="123"/>
      <c r="V15" s="123"/>
      <c r="W15" s="123"/>
      <c r="X15" s="123"/>
      <c r="Y15" s="123"/>
      <c r="Z15" s="123"/>
      <c r="AA15" s="123"/>
      <c r="AB15" s="123"/>
      <c r="AC15" s="123"/>
    </row>
    <row r="16">
      <c r="A16" s="122"/>
      <c r="B16" s="139"/>
      <c r="C16" s="139"/>
      <c r="D16" s="139"/>
      <c r="E16" s="141"/>
      <c r="F16" s="126"/>
      <c r="G16" s="121"/>
      <c r="H16" s="133"/>
      <c r="I16" s="133"/>
      <c r="J16" s="139" t="s">
        <v>197</v>
      </c>
      <c r="K16" s="139"/>
      <c r="L16" s="139"/>
      <c r="M16" s="139"/>
      <c r="N16" s="141">
        <v>0.0</v>
      </c>
      <c r="O16" s="121"/>
      <c r="P16" s="121"/>
      <c r="Q16" s="121"/>
      <c r="R16" s="122"/>
      <c r="S16" s="122"/>
      <c r="T16" s="122"/>
      <c r="U16" s="123"/>
      <c r="V16" s="123"/>
      <c r="W16" s="123"/>
      <c r="X16" s="123"/>
      <c r="Y16" s="123"/>
      <c r="Z16" s="123"/>
      <c r="AA16" s="123"/>
      <c r="AB16" s="123"/>
      <c r="AC16" s="123"/>
    </row>
    <row r="17">
      <c r="A17" s="142"/>
      <c r="B17" s="139" t="s">
        <v>198</v>
      </c>
      <c r="C17" s="139"/>
      <c r="D17" s="139"/>
      <c r="E17" s="141" t="s">
        <v>199</v>
      </c>
      <c r="F17" s="126"/>
      <c r="G17" s="121"/>
      <c r="H17" s="133"/>
      <c r="I17" s="133"/>
      <c r="J17" s="139" t="s">
        <v>200</v>
      </c>
      <c r="K17" s="139"/>
      <c r="L17" s="139"/>
      <c r="M17" s="139"/>
      <c r="N17" s="141" t="s">
        <v>201</v>
      </c>
      <c r="O17" s="121"/>
      <c r="P17" s="121"/>
      <c r="Q17" s="121"/>
      <c r="R17" s="122"/>
      <c r="S17" s="122"/>
      <c r="T17" s="122"/>
      <c r="U17" s="123"/>
      <c r="V17" s="123"/>
      <c r="W17" s="123"/>
      <c r="X17" s="123"/>
      <c r="Y17" s="123"/>
      <c r="Z17" s="123"/>
      <c r="AA17" s="123"/>
      <c r="AB17" s="123"/>
      <c r="AC17" s="123"/>
    </row>
    <row r="18">
      <c r="A18" s="123"/>
      <c r="B18" s="139" t="s">
        <v>202</v>
      </c>
      <c r="C18" s="139"/>
      <c r="D18" s="139"/>
      <c r="E18" s="143"/>
      <c r="F18" s="126"/>
      <c r="G18" s="121"/>
      <c r="H18" s="133"/>
      <c r="I18" s="133"/>
      <c r="J18" s="139" t="s">
        <v>203</v>
      </c>
      <c r="K18" s="139"/>
      <c r="L18" s="139"/>
      <c r="M18" s="139"/>
      <c r="N18" s="144"/>
      <c r="O18" s="121"/>
      <c r="P18" s="121"/>
      <c r="Q18" s="121"/>
      <c r="R18" s="122"/>
      <c r="S18" s="122"/>
      <c r="T18" s="122"/>
      <c r="U18" s="123"/>
      <c r="V18" s="123"/>
      <c r="W18" s="123"/>
      <c r="X18" s="123"/>
      <c r="Y18" s="123"/>
      <c r="Z18" s="123"/>
      <c r="AA18" s="123"/>
      <c r="AB18" s="123"/>
      <c r="AC18" s="123"/>
    </row>
    <row r="19">
      <c r="A19" s="123"/>
      <c r="B19" s="139" t="s">
        <v>204</v>
      </c>
      <c r="C19" s="139"/>
      <c r="D19" s="139"/>
      <c r="E19" s="143">
        <f>IF(E17="Single Business(US)",VLOOKUP('Input sheet'!C9,'Industry Averages(US)'!A2:G95,7),IF(E17="Multibusiness(US)",F59,IF(E17="Single Business(Global)",VLOOKUP('Input sheet'!C10,'Industry Average Beta (Global)'!A2:G95,7),'Cost of capital worksheet'!M59)))</f>
        <v>1.209055153</v>
      </c>
      <c r="F19" s="126"/>
      <c r="G19" s="121"/>
      <c r="H19" s="133"/>
      <c r="I19" s="133"/>
      <c r="J19" s="139" t="s">
        <v>205</v>
      </c>
      <c r="K19" s="139"/>
      <c r="L19" s="139"/>
      <c r="M19" s="139"/>
      <c r="N19" s="141" t="s">
        <v>206</v>
      </c>
      <c r="O19" s="121"/>
      <c r="P19" s="121"/>
      <c r="Q19" s="121"/>
      <c r="R19" s="121"/>
      <c r="S19" s="121"/>
      <c r="T19" s="121"/>
      <c r="U19" s="121"/>
      <c r="V19" s="122"/>
      <c r="W19" s="123"/>
      <c r="X19" s="123"/>
      <c r="Y19" s="123"/>
      <c r="Z19" s="123"/>
      <c r="AA19" s="123"/>
      <c r="AB19" s="123"/>
      <c r="AC19" s="123"/>
    </row>
    <row r="20">
      <c r="A20" s="123"/>
      <c r="B20" s="139" t="s">
        <v>207</v>
      </c>
      <c r="C20" s="139"/>
      <c r="D20" s="139"/>
      <c r="E20" s="145">
        <f>'Input sheet'!C42</f>
        <v>0.045</v>
      </c>
      <c r="F20" s="126"/>
      <c r="G20" s="121"/>
      <c r="H20" s="133"/>
      <c r="I20" s="133"/>
      <c r="J20" s="139" t="s">
        <v>208</v>
      </c>
      <c r="K20" s="139"/>
      <c r="L20" s="139"/>
      <c r="M20" s="139"/>
      <c r="N20" s="141">
        <v>1.0</v>
      </c>
      <c r="O20" s="121"/>
      <c r="P20" s="121"/>
      <c r="Q20" s="121"/>
      <c r="R20" s="121"/>
      <c r="S20" s="121"/>
      <c r="T20" s="121"/>
      <c r="U20" s="121"/>
      <c r="V20" s="122"/>
      <c r="W20" s="123"/>
      <c r="X20" s="123"/>
      <c r="Y20" s="123"/>
      <c r="Z20" s="123"/>
      <c r="AA20" s="123"/>
      <c r="AB20" s="123"/>
      <c r="AC20" s="123"/>
    </row>
    <row r="21">
      <c r="A21" s="123"/>
      <c r="B21" s="139" t="s">
        <v>209</v>
      </c>
      <c r="C21" s="139"/>
      <c r="D21" s="139"/>
      <c r="E21" s="141" t="s">
        <v>210</v>
      </c>
      <c r="F21" s="126"/>
      <c r="G21" s="121"/>
      <c r="H21" s="133"/>
      <c r="I21" s="133"/>
      <c r="J21" s="139" t="s">
        <v>211</v>
      </c>
      <c r="K21" s="139"/>
      <c r="L21" s="139"/>
      <c r="M21" s="139"/>
      <c r="N21" s="145">
        <f>IF(N17="Direct Input",N18,IF(N17="Synthetic Rating",'Synthetic rating'!D16,E20+VLOOKUP('Cost of capital worksheet'!N19,'Synthetic rating'!G42:H56,2)))</f>
        <v>0.0542</v>
      </c>
      <c r="O21" s="121"/>
      <c r="P21" s="121"/>
      <c r="Q21" s="121"/>
      <c r="R21" s="121"/>
      <c r="S21" s="121"/>
      <c r="T21" s="121"/>
      <c r="U21" s="121"/>
      <c r="V21" s="122"/>
      <c r="W21" s="123"/>
      <c r="X21" s="123"/>
      <c r="Y21" s="123"/>
      <c r="Z21" s="123"/>
      <c r="AA21" s="123"/>
      <c r="AB21" s="123"/>
      <c r="AC21" s="123"/>
    </row>
    <row r="22">
      <c r="A22" s="123"/>
      <c r="B22" s="139" t="s">
        <v>212</v>
      </c>
      <c r="C22" s="139"/>
      <c r="D22" s="139"/>
      <c r="E22" s="145"/>
      <c r="F22" s="126"/>
      <c r="G22" s="121"/>
      <c r="H22" s="133"/>
      <c r="I22" s="133"/>
      <c r="J22" s="139" t="s">
        <v>213</v>
      </c>
      <c r="K22" s="139"/>
      <c r="L22" s="139"/>
      <c r="M22" s="139"/>
      <c r="N22" s="146">
        <f>'Input sheet'!C22</f>
        <v>0.3</v>
      </c>
      <c r="O22" s="121"/>
      <c r="P22" s="121"/>
      <c r="Q22" s="121"/>
      <c r="R22" s="121"/>
      <c r="S22" s="121"/>
      <c r="T22" s="121"/>
      <c r="U22" s="121"/>
      <c r="V22" s="122"/>
      <c r="W22" s="123"/>
      <c r="X22" s="123"/>
      <c r="Y22" s="123"/>
      <c r="Z22" s="123"/>
      <c r="AA22" s="123"/>
      <c r="AB22" s="123"/>
      <c r="AC22" s="123"/>
    </row>
    <row r="23">
      <c r="A23" s="123"/>
      <c r="B23" s="139" t="s">
        <v>214</v>
      </c>
      <c r="C23" s="139"/>
      <c r="D23" s="139"/>
      <c r="E23" s="145">
        <f>IF(E21="Will Input",E22,IF(E21="Country of Incorporation",VLOOKUP('Input sheet'!C8,'Country equity risk premiums'!A5:E181,4),IF(E21="Operating regions",'Cost of capital worksheet'!N41,'Cost of capital worksheet'!F41)))</f>
        <v>0.05914830349</v>
      </c>
      <c r="F23" s="126"/>
      <c r="G23" s="121"/>
      <c r="H23" s="133"/>
      <c r="I23" s="133"/>
      <c r="J23" s="121"/>
      <c r="K23" s="121"/>
      <c r="L23" s="121"/>
      <c r="M23" s="121"/>
      <c r="N23" s="121"/>
      <c r="O23" s="121"/>
      <c r="P23" s="121"/>
      <c r="Q23" s="121"/>
      <c r="R23" s="121"/>
      <c r="S23" s="121"/>
      <c r="T23" s="121"/>
      <c r="U23" s="121"/>
      <c r="V23" s="122"/>
      <c r="W23" s="123"/>
      <c r="X23" s="123"/>
      <c r="Y23" s="123"/>
      <c r="Z23" s="123"/>
      <c r="AA23" s="123"/>
      <c r="AB23" s="123"/>
      <c r="AC23" s="123"/>
    </row>
    <row r="24">
      <c r="A24" s="123"/>
      <c r="B24" s="121"/>
      <c r="C24" s="121"/>
      <c r="D24" s="121"/>
      <c r="E24" s="121"/>
      <c r="F24" s="121"/>
      <c r="G24" s="121"/>
      <c r="H24" s="133"/>
      <c r="I24" s="133"/>
      <c r="J24" s="121"/>
      <c r="K24" s="121"/>
      <c r="L24" s="121"/>
      <c r="M24" s="121"/>
      <c r="N24" s="121"/>
      <c r="O24" s="121"/>
      <c r="P24" s="121"/>
      <c r="Q24" s="121"/>
      <c r="R24" s="121"/>
      <c r="S24" s="121"/>
      <c r="T24" s="121"/>
      <c r="U24" s="121"/>
      <c r="V24" s="122"/>
      <c r="W24" s="123"/>
      <c r="X24" s="123"/>
      <c r="Y24" s="123"/>
      <c r="Z24" s="123"/>
      <c r="AA24" s="123"/>
      <c r="AB24" s="123"/>
      <c r="AC24" s="123"/>
    </row>
    <row r="25">
      <c r="A25" s="123"/>
      <c r="B25" s="121"/>
      <c r="C25" s="121"/>
      <c r="D25" s="121"/>
      <c r="E25" s="121"/>
      <c r="F25" s="121"/>
      <c r="G25" s="121"/>
      <c r="H25" s="133"/>
      <c r="I25" s="133"/>
      <c r="J25" s="121"/>
      <c r="K25" s="121"/>
      <c r="L25" s="121"/>
      <c r="M25" s="121"/>
      <c r="N25" s="121"/>
      <c r="O25" s="121"/>
      <c r="P25" s="121"/>
      <c r="Q25" s="121"/>
      <c r="R25" s="121"/>
      <c r="S25" s="121"/>
      <c r="T25" s="121"/>
      <c r="U25" s="121"/>
      <c r="V25" s="122"/>
      <c r="W25" s="123"/>
      <c r="X25" s="123"/>
      <c r="Y25" s="123"/>
      <c r="Z25" s="123"/>
      <c r="AA25" s="123"/>
      <c r="AB25" s="123"/>
      <c r="AC25" s="123"/>
    </row>
    <row r="26">
      <c r="A26" s="123"/>
      <c r="B26" s="132" t="s">
        <v>215</v>
      </c>
      <c r="C26" s="72"/>
      <c r="D26" s="72"/>
      <c r="E26" s="72"/>
      <c r="F26" s="72"/>
      <c r="G26" s="121"/>
      <c r="H26" s="133"/>
      <c r="I26" s="133"/>
      <c r="J26" s="147" t="s">
        <v>216</v>
      </c>
      <c r="K26" s="72"/>
      <c r="L26" s="72"/>
      <c r="M26" s="72"/>
      <c r="N26" s="72"/>
      <c r="O26" s="121"/>
      <c r="P26" s="121"/>
      <c r="Q26" s="121"/>
      <c r="R26" s="121"/>
      <c r="S26" s="121"/>
      <c r="T26" s="121"/>
      <c r="U26" s="121"/>
      <c r="V26" s="122"/>
      <c r="W26" s="123"/>
      <c r="X26" s="123"/>
      <c r="Y26" s="123"/>
      <c r="Z26" s="123"/>
      <c r="AA26" s="123"/>
      <c r="AB26" s="123"/>
      <c r="AC26" s="123"/>
    </row>
    <row r="27">
      <c r="A27" s="123"/>
      <c r="B27" s="148" t="s">
        <v>217</v>
      </c>
      <c r="C27" s="149" t="s">
        <v>99</v>
      </c>
      <c r="D27" s="149" t="s">
        <v>218</v>
      </c>
      <c r="E27" s="149" t="s">
        <v>219</v>
      </c>
      <c r="F27" s="149" t="s">
        <v>220</v>
      </c>
      <c r="G27" s="121"/>
      <c r="H27" s="133"/>
      <c r="I27" s="133"/>
      <c r="J27" s="150" t="s">
        <v>221</v>
      </c>
      <c r="K27" s="151" t="s">
        <v>99</v>
      </c>
      <c r="L27" s="151" t="s">
        <v>218</v>
      </c>
      <c r="M27" s="151" t="s">
        <v>219</v>
      </c>
      <c r="N27" s="151" t="s">
        <v>220</v>
      </c>
      <c r="O27" s="121"/>
      <c r="P27" s="121"/>
      <c r="Q27" s="121"/>
      <c r="R27" s="121"/>
      <c r="S27" s="121"/>
      <c r="T27" s="121"/>
      <c r="U27" s="121"/>
      <c r="V27" s="123"/>
      <c r="W27" s="123"/>
      <c r="X27" s="123"/>
      <c r="Y27" s="123"/>
      <c r="Z27" s="123"/>
      <c r="AA27" s="123"/>
      <c r="AB27" s="123"/>
      <c r="AC27" s="123"/>
    </row>
    <row r="28">
      <c r="A28" s="123"/>
      <c r="B28" s="134" t="s">
        <v>91</v>
      </c>
      <c r="C28" s="134">
        <f>'Input sheet'!C13*22%</f>
        <v>20704.2</v>
      </c>
      <c r="D28" s="152">
        <f>IF(C28=0,0,VLOOKUP(B28,'Country equity risk premiums'!$A$5:$D$195,4))</f>
        <v>0.07614384852</v>
      </c>
      <c r="E28" s="152">
        <f t="shared" ref="E28:E40" si="1">IF(C28&gt;0,C28/$C$41,)</f>
        <v>0.22</v>
      </c>
      <c r="F28" s="152">
        <f t="shared" ref="F28:F39" si="2">IF(E28=0,0,D28*E28)</f>
        <v>0.01675164667</v>
      </c>
      <c r="G28" s="121"/>
      <c r="H28" s="133"/>
      <c r="I28" s="133"/>
      <c r="J28" s="134" t="str">
        <f>'Country equity risk premiums'!A201</f>
        <v>Africa</v>
      </c>
      <c r="K28" s="134"/>
      <c r="L28" s="152">
        <f>'Country equity risk premiums'!B201</f>
        <v>0.1356385231</v>
      </c>
      <c r="M28" s="152" t="str">
        <f t="shared" ref="M28:M38" si="3">K28/$K$41</f>
        <v>#DIV/0!</v>
      </c>
      <c r="N28" s="153" t="str">
        <f t="shared" ref="N28:N38" si="4">L28*M28</f>
        <v>#DIV/0!</v>
      </c>
      <c r="O28" s="121"/>
      <c r="P28" s="121"/>
      <c r="Q28" s="121"/>
      <c r="R28" s="121"/>
      <c r="S28" s="121"/>
      <c r="T28" s="121"/>
      <c r="U28" s="121"/>
      <c r="V28" s="123"/>
      <c r="W28" s="123"/>
      <c r="X28" s="123"/>
      <c r="Y28" s="123"/>
      <c r="Z28" s="123"/>
      <c r="AA28" s="123"/>
      <c r="AB28" s="123"/>
      <c r="AC28" s="123"/>
    </row>
    <row r="29">
      <c r="A29" s="123"/>
      <c r="B29" s="139" t="s">
        <v>222</v>
      </c>
      <c r="C29" s="134">
        <f>'Input sheet'!$C$13*18%</f>
        <v>16939.8</v>
      </c>
      <c r="D29" s="154">
        <f>IF(C29=0,0,VLOOKUP(B29,'Country equity risk premiums'!$A$5:$D$195,4))</f>
        <v>0.044</v>
      </c>
      <c r="E29" s="154">
        <f t="shared" si="1"/>
        <v>0.18</v>
      </c>
      <c r="F29" s="154">
        <f t="shared" si="2"/>
        <v>0.00792</v>
      </c>
      <c r="G29" s="123"/>
      <c r="H29" s="133"/>
      <c r="I29" s="133"/>
      <c r="J29" s="139" t="str">
        <f>'Country equity risk premiums'!A202</f>
        <v>Asia</v>
      </c>
      <c r="K29" s="134"/>
      <c r="L29" s="154">
        <f>'Country equity risk premiums'!B202</f>
        <v>0.06080540501</v>
      </c>
      <c r="M29" s="154" t="str">
        <f t="shared" si="3"/>
        <v>#DIV/0!</v>
      </c>
      <c r="N29" s="155" t="str">
        <f t="shared" si="4"/>
        <v>#DIV/0!</v>
      </c>
      <c r="O29" s="121"/>
      <c r="P29" s="121"/>
      <c r="Q29" s="121"/>
      <c r="R29" s="121"/>
      <c r="S29" s="121"/>
      <c r="T29" s="121"/>
      <c r="U29" s="121"/>
      <c r="V29" s="123"/>
      <c r="W29" s="123"/>
      <c r="X29" s="123"/>
      <c r="Y29" s="123"/>
      <c r="Z29" s="123"/>
      <c r="AA29" s="123"/>
      <c r="AB29" s="123"/>
      <c r="AC29" s="123"/>
    </row>
    <row r="30">
      <c r="A30" s="142"/>
      <c r="B30" s="139" t="s">
        <v>223</v>
      </c>
      <c r="C30" s="134">
        <f>'Input sheet'!$C$13*9%</f>
        <v>8469.9</v>
      </c>
      <c r="D30" s="154">
        <f>IF(C30=0,0,VLOOKUP(B30,'Country equity risk premiums'!$A$5:$D$195,4))</f>
        <v>0.05431353428</v>
      </c>
      <c r="E30" s="154">
        <f t="shared" si="1"/>
        <v>0.09</v>
      </c>
      <c r="F30" s="154">
        <f t="shared" si="2"/>
        <v>0.004888218086</v>
      </c>
      <c r="G30" s="123"/>
      <c r="H30" s="133"/>
      <c r="I30" s="133"/>
      <c r="J30" s="139" t="str">
        <f>'Country equity risk premiums'!A203</f>
        <v>Australia &amp; New Zealand</v>
      </c>
      <c r="K30" s="134"/>
      <c r="L30" s="154">
        <f>'Country equity risk premiums'!B203</f>
        <v>0.04404792362</v>
      </c>
      <c r="M30" s="154" t="str">
        <f t="shared" si="3"/>
        <v>#DIV/0!</v>
      </c>
      <c r="N30" s="155" t="str">
        <f t="shared" si="4"/>
        <v>#DIV/0!</v>
      </c>
      <c r="O30" s="121"/>
      <c r="P30" s="121"/>
      <c r="Q30" s="121"/>
      <c r="R30" s="121"/>
      <c r="S30" s="121"/>
      <c r="T30" s="121"/>
      <c r="U30" s="121"/>
      <c r="V30" s="123"/>
      <c r="W30" s="123"/>
      <c r="X30" s="123"/>
      <c r="Y30" s="123"/>
      <c r="Z30" s="123"/>
      <c r="AA30" s="123"/>
      <c r="AB30" s="123"/>
      <c r="AC30" s="123"/>
    </row>
    <row r="31">
      <c r="A31" s="123"/>
      <c r="B31" s="139" t="s">
        <v>224</v>
      </c>
      <c r="C31" s="134">
        <f>'Input sheet'!$C$13*16%</f>
        <v>15057.6</v>
      </c>
      <c r="D31" s="154">
        <f>IF(C31=0,0,VLOOKUP(B31,'Country equity risk premiums'!$A$5:$D$195,4))</f>
        <v>0.044</v>
      </c>
      <c r="E31" s="154">
        <f t="shared" si="1"/>
        <v>0.16</v>
      </c>
      <c r="F31" s="154">
        <f t="shared" si="2"/>
        <v>0.00704</v>
      </c>
      <c r="G31" s="123"/>
      <c r="H31" s="133"/>
      <c r="I31" s="133"/>
      <c r="J31" s="139" t="str">
        <f>'Country equity risk premiums'!A204</f>
        <v>Caribbean</v>
      </c>
      <c r="K31" s="134"/>
      <c r="L31" s="154">
        <f>'Country equity risk premiums'!B204</f>
        <v>0.185534882</v>
      </c>
      <c r="M31" s="154" t="str">
        <f t="shared" si="3"/>
        <v>#DIV/0!</v>
      </c>
      <c r="N31" s="155" t="str">
        <f t="shared" si="4"/>
        <v>#DIV/0!</v>
      </c>
      <c r="O31" s="121"/>
      <c r="P31" s="121"/>
      <c r="Q31" s="121"/>
      <c r="R31" s="121"/>
      <c r="S31" s="121"/>
      <c r="T31" s="121"/>
      <c r="U31" s="121"/>
      <c r="V31" s="123"/>
      <c r="W31" s="123"/>
      <c r="X31" s="123"/>
      <c r="Y31" s="123"/>
      <c r="Z31" s="123"/>
      <c r="AA31" s="123"/>
      <c r="AB31" s="123"/>
      <c r="AC31" s="123"/>
    </row>
    <row r="32">
      <c r="A32" s="123"/>
      <c r="B32" s="139" t="s">
        <v>225</v>
      </c>
      <c r="C32" s="134">
        <f>'Input sheet'!C13*6%</f>
        <v>5646.6</v>
      </c>
      <c r="D32" s="154">
        <f>IF(C32=0,0,VLOOKUP(B32,'Country equity risk premiums'!$A$5:$D$195,4))</f>
        <v>0.07184654257</v>
      </c>
      <c r="E32" s="154">
        <f t="shared" si="1"/>
        <v>0.06</v>
      </c>
      <c r="F32" s="154">
        <f t="shared" si="2"/>
        <v>0.004310792554</v>
      </c>
      <c r="G32" s="123"/>
      <c r="H32" s="133"/>
      <c r="I32" s="133"/>
      <c r="J32" s="139" t="str">
        <f>'Country equity risk premiums'!A205</f>
        <v>Central and South America</v>
      </c>
      <c r="K32" s="134"/>
      <c r="L32" s="154">
        <f>'Country equity risk premiums'!B205</f>
        <v>0.1016109106</v>
      </c>
      <c r="M32" s="154" t="str">
        <f t="shared" si="3"/>
        <v>#DIV/0!</v>
      </c>
      <c r="N32" s="155" t="str">
        <f t="shared" si="4"/>
        <v>#DIV/0!</v>
      </c>
      <c r="O32" s="121"/>
      <c r="P32" s="121"/>
      <c r="Q32" s="121"/>
      <c r="R32" s="121"/>
      <c r="S32" s="121"/>
      <c r="T32" s="121"/>
      <c r="U32" s="121"/>
      <c r="V32" s="123"/>
      <c r="W32" s="123"/>
      <c r="X32" s="123"/>
      <c r="Y32" s="123"/>
      <c r="Z32" s="123"/>
      <c r="AA32" s="123"/>
      <c r="AB32" s="123"/>
      <c r="AC32" s="123"/>
    </row>
    <row r="33">
      <c r="A33" s="123"/>
      <c r="B33" s="139" t="s">
        <v>226</v>
      </c>
      <c r="C33" s="134">
        <f>'Input sheet'!C13*5%</f>
        <v>4705.5</v>
      </c>
      <c r="D33" s="154">
        <f>IF(C33=0,0,VLOOKUP(B33,'Country equity risk premiums'!$A$5:$D$195,4))</f>
        <v>0.06737734438</v>
      </c>
      <c r="E33" s="154">
        <f t="shared" si="1"/>
        <v>0.05</v>
      </c>
      <c r="F33" s="154">
        <f t="shared" si="2"/>
        <v>0.003368867219</v>
      </c>
      <c r="G33" s="123"/>
      <c r="H33" s="133"/>
      <c r="I33" s="133"/>
      <c r="J33" s="139" t="str">
        <f>'Country equity risk premiums'!A206</f>
        <v>Eastern Europe &amp; Russia</v>
      </c>
      <c r="K33" s="134"/>
      <c r="L33" s="154">
        <f>'Country equity risk premiums'!B206</f>
        <v>0.09457938348</v>
      </c>
      <c r="M33" s="154" t="str">
        <f t="shared" si="3"/>
        <v>#DIV/0!</v>
      </c>
      <c r="N33" s="155" t="str">
        <f t="shared" si="4"/>
        <v>#DIV/0!</v>
      </c>
      <c r="O33" s="121"/>
      <c r="P33" s="121"/>
      <c r="Q33" s="121"/>
      <c r="R33" s="121"/>
      <c r="S33" s="121"/>
      <c r="T33" s="121"/>
      <c r="U33" s="121"/>
      <c r="V33" s="123"/>
      <c r="W33" s="123"/>
      <c r="X33" s="123"/>
      <c r="Y33" s="123"/>
      <c r="Z33" s="123"/>
      <c r="AA33" s="123"/>
      <c r="AB33" s="123"/>
      <c r="AC33" s="123"/>
    </row>
    <row r="34">
      <c r="A34" s="123"/>
      <c r="B34" s="139" t="s">
        <v>227</v>
      </c>
      <c r="C34" s="134">
        <f>'Input sheet'!C13*4%</f>
        <v>3764.4</v>
      </c>
      <c r="D34" s="154">
        <f>IF(C34=0,0,VLOOKUP(B34,'Country equity risk premiums'!$A$5:$D$195,4))</f>
        <v>0.051219474</v>
      </c>
      <c r="E34" s="154">
        <f t="shared" si="1"/>
        <v>0.04</v>
      </c>
      <c r="F34" s="154">
        <f t="shared" si="2"/>
        <v>0.00204877896</v>
      </c>
      <c r="G34" s="123"/>
      <c r="H34" s="133"/>
      <c r="I34" s="133"/>
      <c r="J34" s="139" t="str">
        <f>'Country equity risk premiums'!A207</f>
        <v>Middle East</v>
      </c>
      <c r="K34" s="134"/>
      <c r="L34" s="154">
        <f>'Country equity risk premiums'!B207</f>
        <v>0.06558999089</v>
      </c>
      <c r="M34" s="154" t="str">
        <f t="shared" si="3"/>
        <v>#DIV/0!</v>
      </c>
      <c r="N34" s="155" t="str">
        <f t="shared" si="4"/>
        <v>#DIV/0!</v>
      </c>
      <c r="O34" s="121"/>
      <c r="P34" s="121"/>
      <c r="Q34" s="123"/>
      <c r="R34" s="123"/>
      <c r="S34" s="123"/>
      <c r="T34" s="123"/>
      <c r="U34" s="123"/>
      <c r="V34" s="123"/>
      <c r="W34" s="123"/>
      <c r="X34" s="123"/>
      <c r="Y34" s="123"/>
      <c r="Z34" s="123"/>
      <c r="AA34" s="123"/>
      <c r="AB34" s="123"/>
      <c r="AC34" s="123"/>
    </row>
    <row r="35">
      <c r="A35" s="123"/>
      <c r="B35" s="139"/>
      <c r="C35" s="134">
        <f>'Input sheet'!C20*0%</f>
        <v>0</v>
      </c>
      <c r="D35" s="154">
        <f>IF(C35=0,0,VLOOKUP(B35,'Country equity risk premiums'!$A$5:$D$195,4))</f>
        <v>0</v>
      </c>
      <c r="E35" s="154" t="str">
        <f t="shared" si="1"/>
        <v/>
      </c>
      <c r="F35" s="154">
        <f t="shared" si="2"/>
        <v>0</v>
      </c>
      <c r="G35" s="123"/>
      <c r="H35" s="133"/>
      <c r="I35" s="133"/>
      <c r="J35" s="139" t="str">
        <f>'Country equity risk premiums'!A208</f>
        <v>North America</v>
      </c>
      <c r="K35" s="134"/>
      <c r="L35" s="154">
        <f>'Country equity risk premiums'!B208</f>
        <v>0.044</v>
      </c>
      <c r="M35" s="154" t="str">
        <f t="shared" si="3"/>
        <v>#DIV/0!</v>
      </c>
      <c r="N35" s="155" t="str">
        <f t="shared" si="4"/>
        <v>#DIV/0!</v>
      </c>
      <c r="O35" s="121"/>
      <c r="P35" s="121"/>
      <c r="Q35" s="121"/>
      <c r="R35" s="121"/>
      <c r="S35" s="121"/>
      <c r="T35" s="121"/>
      <c r="U35" s="121"/>
      <c r="V35" s="121"/>
      <c r="W35" s="123"/>
      <c r="X35" s="123"/>
      <c r="Y35" s="123"/>
      <c r="Z35" s="123"/>
      <c r="AA35" s="123"/>
      <c r="AB35" s="123"/>
      <c r="AC35" s="123"/>
    </row>
    <row r="36">
      <c r="A36" s="123"/>
      <c r="B36" s="139"/>
      <c r="C36" s="134">
        <f>'Input sheet'!C21*0%</f>
        <v>0</v>
      </c>
      <c r="D36" s="154">
        <f>IF(C36=0,0,VLOOKUP(B36,'Country equity risk premiums'!$A$5:$D$195,4))</f>
        <v>0</v>
      </c>
      <c r="E36" s="154" t="str">
        <f t="shared" si="1"/>
        <v/>
      </c>
      <c r="F36" s="154">
        <f t="shared" si="2"/>
        <v>0</v>
      </c>
      <c r="G36" s="123"/>
      <c r="H36" s="133"/>
      <c r="I36" s="133"/>
      <c r="J36" s="139" t="str">
        <f>'Country equity risk premiums'!A209</f>
        <v>Western Europe</v>
      </c>
      <c r="K36" s="134"/>
      <c r="L36" s="154">
        <f>'Country equity risk premiums'!B209</f>
        <v>0.05687160629</v>
      </c>
      <c r="M36" s="154" t="str">
        <f t="shared" si="3"/>
        <v>#DIV/0!</v>
      </c>
      <c r="N36" s="155" t="str">
        <f t="shared" si="4"/>
        <v>#DIV/0!</v>
      </c>
      <c r="O36" s="121"/>
      <c r="P36" s="121"/>
      <c r="Q36" s="121"/>
      <c r="R36" s="121"/>
      <c r="S36" s="121"/>
      <c r="T36" s="121"/>
      <c r="U36" s="121"/>
      <c r="V36" s="121"/>
      <c r="W36" s="123"/>
      <c r="X36" s="123"/>
      <c r="Y36" s="123"/>
      <c r="Z36" s="123"/>
      <c r="AA36" s="123"/>
      <c r="AB36" s="123"/>
      <c r="AC36" s="123"/>
    </row>
    <row r="37">
      <c r="A37" s="123"/>
      <c r="B37" s="139"/>
      <c r="C37" s="134">
        <f>'Input sheet'!C22*0%</f>
        <v>0</v>
      </c>
      <c r="D37" s="154">
        <f>IF(C37=0,0,VLOOKUP(B37,'Country equity risk premiums'!$A$5:$D$195,4))</f>
        <v>0</v>
      </c>
      <c r="E37" s="154" t="str">
        <f t="shared" si="1"/>
        <v/>
      </c>
      <c r="F37" s="154">
        <f t="shared" si="2"/>
        <v>0</v>
      </c>
      <c r="G37" s="123"/>
      <c r="H37" s="156"/>
      <c r="I37" s="156"/>
      <c r="J37" s="157" t="s">
        <v>228</v>
      </c>
      <c r="K37" s="134"/>
      <c r="L37" s="154">
        <v>0.0641</v>
      </c>
      <c r="M37" s="154" t="str">
        <f t="shared" si="3"/>
        <v>#DIV/0!</v>
      </c>
      <c r="N37" s="155" t="str">
        <f t="shared" si="4"/>
        <v>#DIV/0!</v>
      </c>
      <c r="O37" s="121"/>
      <c r="P37" s="121"/>
      <c r="Q37" s="121"/>
      <c r="R37" s="121"/>
      <c r="S37" s="121"/>
      <c r="T37" s="121"/>
      <c r="U37" s="121"/>
      <c r="V37" s="121"/>
      <c r="W37" s="123"/>
      <c r="X37" s="123"/>
      <c r="Y37" s="123"/>
      <c r="Z37" s="123"/>
      <c r="AA37" s="123"/>
      <c r="AB37" s="123"/>
      <c r="AC37" s="123"/>
    </row>
    <row r="38">
      <c r="A38" s="123"/>
      <c r="B38" s="139"/>
      <c r="C38" s="134">
        <f>'Input sheet'!C23*0%</f>
        <v>0</v>
      </c>
      <c r="D38" s="154">
        <f>IF(C38=0,0,VLOOKUP(B38,'Country equity risk premiums'!$A$5:$D$195,4))</f>
        <v>0</v>
      </c>
      <c r="E38" s="154" t="str">
        <f t="shared" si="1"/>
        <v/>
      </c>
      <c r="F38" s="154">
        <f t="shared" si="2"/>
        <v>0</v>
      </c>
      <c r="G38" s="123"/>
      <c r="H38" s="133"/>
      <c r="I38" s="133"/>
      <c r="J38" s="139" t="s">
        <v>223</v>
      </c>
      <c r="K38" s="134"/>
      <c r="L38" s="154">
        <v>0.0563</v>
      </c>
      <c r="M38" s="154" t="str">
        <f t="shared" si="3"/>
        <v>#DIV/0!</v>
      </c>
      <c r="N38" s="155" t="str">
        <f t="shared" si="4"/>
        <v>#DIV/0!</v>
      </c>
      <c r="O38" s="121"/>
      <c r="P38" s="121"/>
      <c r="Q38" s="121"/>
      <c r="R38" s="121"/>
      <c r="S38" s="121"/>
      <c r="T38" s="121"/>
      <c r="U38" s="121"/>
      <c r="V38" s="121"/>
      <c r="W38" s="123"/>
      <c r="X38" s="123"/>
      <c r="Y38" s="123"/>
      <c r="Z38" s="123"/>
      <c r="AA38" s="123"/>
      <c r="AB38" s="123"/>
      <c r="AC38" s="123"/>
    </row>
    <row r="39">
      <c r="A39" s="123"/>
      <c r="B39" s="158" t="s">
        <v>228</v>
      </c>
      <c r="C39" s="134">
        <f>'Input sheet'!C13*20%</f>
        <v>18822</v>
      </c>
      <c r="D39" s="159">
        <v>0.0641</v>
      </c>
      <c r="E39" s="160">
        <f t="shared" si="1"/>
        <v>0.2</v>
      </c>
      <c r="F39" s="160">
        <f t="shared" si="2"/>
        <v>0.01282</v>
      </c>
      <c r="G39" s="123"/>
      <c r="H39" s="156"/>
      <c r="I39" s="156"/>
      <c r="J39" s="157"/>
      <c r="K39" s="157"/>
      <c r="L39" s="157"/>
      <c r="M39" s="157"/>
      <c r="N39" s="157"/>
      <c r="O39" s="121"/>
      <c r="P39" s="121"/>
      <c r="Q39" s="121"/>
      <c r="R39" s="121"/>
      <c r="S39" s="121"/>
      <c r="T39" s="121"/>
      <c r="U39" s="121"/>
      <c r="V39" s="121"/>
      <c r="W39" s="123"/>
      <c r="X39" s="123"/>
      <c r="Y39" s="123"/>
      <c r="Z39" s="123"/>
      <c r="AA39" s="123"/>
      <c r="AB39" s="123"/>
      <c r="AC39" s="123"/>
    </row>
    <row r="40">
      <c r="A40" s="123"/>
      <c r="B40" s="157"/>
      <c r="C40" s="139"/>
      <c r="D40" s="157"/>
      <c r="E40" s="154" t="str">
        <f t="shared" si="1"/>
        <v/>
      </c>
      <c r="F40" s="154"/>
      <c r="G40" s="123"/>
      <c r="H40" s="156"/>
      <c r="I40" s="156"/>
      <c r="J40" s="157"/>
      <c r="K40" s="157"/>
      <c r="L40" s="157"/>
      <c r="M40" s="157"/>
      <c r="N40" s="157"/>
      <c r="O40" s="121"/>
      <c r="P40" s="121"/>
      <c r="Q40" s="121"/>
      <c r="R40" s="121"/>
      <c r="S40" s="121"/>
      <c r="T40" s="121"/>
      <c r="U40" s="121"/>
      <c r="V40" s="121"/>
      <c r="W40" s="123"/>
      <c r="X40" s="123"/>
      <c r="Y40" s="123"/>
      <c r="Z40" s="123"/>
      <c r="AA40" s="123"/>
      <c r="AB40" s="123"/>
      <c r="AC40" s="123"/>
    </row>
    <row r="41">
      <c r="A41" s="123"/>
      <c r="B41" s="161" t="s">
        <v>38</v>
      </c>
      <c r="C41" s="161">
        <f>SUM(C28:C40)</f>
        <v>94110</v>
      </c>
      <c r="D41" s="161"/>
      <c r="E41" s="162">
        <f t="shared" ref="E41:F41" si="5">SUM(E28:E40)</f>
        <v>1</v>
      </c>
      <c r="F41" s="162">
        <f t="shared" si="5"/>
        <v>0.05914830349</v>
      </c>
      <c r="G41" s="123"/>
      <c r="H41" s="133"/>
      <c r="I41" s="133"/>
      <c r="J41" s="161" t="s">
        <v>38</v>
      </c>
      <c r="K41" s="161">
        <f>SUM(K28:K38)</f>
        <v>0</v>
      </c>
      <c r="L41" s="162"/>
      <c r="M41" s="162" t="str">
        <f t="shared" ref="M41:N41" si="6">SUM(M28:M38)</f>
        <v>#DIV/0!</v>
      </c>
      <c r="N41" s="163" t="str">
        <f t="shared" si="6"/>
        <v>#DIV/0!</v>
      </c>
      <c r="O41" s="121"/>
      <c r="P41" s="121"/>
      <c r="Q41" s="121"/>
      <c r="R41" s="121"/>
      <c r="S41" s="121"/>
      <c r="T41" s="121"/>
      <c r="U41" s="121"/>
      <c r="V41" s="121"/>
      <c r="W41" s="138"/>
      <c r="X41" s="138"/>
      <c r="Y41" s="138"/>
      <c r="Z41" s="138"/>
      <c r="AA41" s="138"/>
      <c r="AB41" s="138"/>
      <c r="AC41" s="138"/>
    </row>
    <row r="42">
      <c r="A42" s="123"/>
      <c r="B42" s="121"/>
      <c r="C42" s="121"/>
      <c r="D42" s="121"/>
      <c r="E42" s="121"/>
      <c r="F42" s="121"/>
      <c r="G42" s="123"/>
      <c r="H42" s="121"/>
      <c r="I42" s="121"/>
      <c r="J42" s="121"/>
      <c r="K42" s="121"/>
      <c r="L42" s="121"/>
      <c r="M42" s="121"/>
      <c r="N42" s="121"/>
      <c r="O42" s="121"/>
      <c r="P42" s="121"/>
      <c r="Q42" s="121"/>
      <c r="R42" s="121"/>
      <c r="S42" s="121"/>
      <c r="T42" s="121"/>
      <c r="U42" s="121"/>
      <c r="V42" s="121"/>
      <c r="W42" s="123"/>
      <c r="X42" s="123"/>
      <c r="Y42" s="123"/>
      <c r="Z42" s="123"/>
      <c r="AA42" s="123"/>
      <c r="AB42" s="123"/>
      <c r="AC42" s="123"/>
    </row>
    <row r="43">
      <c r="A43" s="123"/>
      <c r="B43" s="121"/>
      <c r="C43" s="121"/>
      <c r="D43" s="121"/>
      <c r="E43" s="121"/>
      <c r="F43" s="121"/>
      <c r="G43" s="123"/>
      <c r="H43" s="121"/>
      <c r="I43" s="121"/>
      <c r="J43" s="121"/>
      <c r="K43" s="121"/>
      <c r="L43" s="121"/>
      <c r="M43" s="121"/>
      <c r="N43" s="121"/>
      <c r="O43" s="121"/>
      <c r="P43" s="121"/>
      <c r="Q43" s="121"/>
      <c r="R43" s="121"/>
      <c r="S43" s="121"/>
      <c r="T43" s="121"/>
      <c r="U43" s="121"/>
      <c r="V43" s="121"/>
      <c r="W43" s="123"/>
      <c r="X43" s="123"/>
      <c r="Y43" s="123"/>
      <c r="Z43" s="123"/>
      <c r="AA43" s="123"/>
      <c r="AB43" s="123"/>
      <c r="AC43" s="123"/>
    </row>
    <row r="44">
      <c r="A44" s="123"/>
      <c r="B44" s="121"/>
      <c r="C44" s="121"/>
      <c r="D44" s="121"/>
      <c r="E44" s="121"/>
      <c r="F44" s="121"/>
      <c r="G44" s="123"/>
      <c r="H44" s="121"/>
      <c r="I44" s="121"/>
      <c r="J44" s="121"/>
      <c r="K44" s="121"/>
      <c r="L44" s="121"/>
      <c r="M44" s="121"/>
      <c r="N44" s="121"/>
      <c r="O44" s="121"/>
      <c r="P44" s="121"/>
      <c r="Q44" s="121"/>
      <c r="R44" s="121"/>
      <c r="S44" s="121"/>
      <c r="T44" s="121"/>
      <c r="U44" s="121"/>
      <c r="V44" s="121"/>
      <c r="W44" s="123"/>
      <c r="X44" s="123"/>
      <c r="Y44" s="123"/>
      <c r="Z44" s="123"/>
      <c r="AA44" s="123"/>
      <c r="AB44" s="123"/>
      <c r="AC44" s="123"/>
    </row>
    <row r="45">
      <c r="A45" s="123"/>
      <c r="B45" s="147" t="s">
        <v>229</v>
      </c>
      <c r="C45" s="72"/>
      <c r="D45" s="72"/>
      <c r="E45" s="72"/>
      <c r="F45" s="72"/>
      <c r="G45" s="72"/>
      <c r="H45" s="121"/>
      <c r="I45" s="147" t="s">
        <v>230</v>
      </c>
      <c r="J45" s="72"/>
      <c r="K45" s="72"/>
      <c r="L45" s="72"/>
      <c r="M45" s="72"/>
      <c r="N45" s="72"/>
      <c r="O45" s="121"/>
      <c r="P45" s="121"/>
      <c r="Q45" s="121"/>
      <c r="R45" s="121"/>
      <c r="S45" s="121"/>
      <c r="T45" s="121"/>
      <c r="U45" s="121"/>
      <c r="V45" s="121"/>
      <c r="W45" s="121"/>
      <c r="X45" s="121"/>
      <c r="Y45" s="121"/>
      <c r="Z45" s="121"/>
      <c r="AA45" s="121"/>
      <c r="AB45" s="121"/>
      <c r="AC45" s="121"/>
    </row>
    <row r="46">
      <c r="A46" s="123"/>
      <c r="B46" s="150" t="s">
        <v>231</v>
      </c>
      <c r="C46" s="151" t="s">
        <v>99</v>
      </c>
      <c r="D46" s="151" t="s">
        <v>232</v>
      </c>
      <c r="E46" s="151" t="s">
        <v>233</v>
      </c>
      <c r="F46" s="151" t="s">
        <v>234</v>
      </c>
      <c r="G46" s="151" t="s">
        <v>235</v>
      </c>
      <c r="H46" s="121"/>
      <c r="I46" s="150" t="s">
        <v>231</v>
      </c>
      <c r="J46" s="151" t="s">
        <v>99</v>
      </c>
      <c r="K46" s="151" t="s">
        <v>232</v>
      </c>
      <c r="L46" s="151" t="s">
        <v>233</v>
      </c>
      <c r="M46" s="151" t="s">
        <v>234</v>
      </c>
      <c r="N46" s="151" t="s">
        <v>235</v>
      </c>
      <c r="O46" s="121"/>
      <c r="P46" s="121"/>
      <c r="Q46" s="121"/>
      <c r="R46" s="121"/>
      <c r="S46" s="121"/>
      <c r="T46" s="121"/>
      <c r="U46" s="121"/>
      <c r="V46" s="121"/>
      <c r="W46" s="121"/>
      <c r="X46" s="121"/>
      <c r="Y46" s="121"/>
      <c r="Z46" s="121"/>
      <c r="AA46" s="121"/>
      <c r="AB46" s="121"/>
      <c r="AC46" s="121"/>
    </row>
    <row r="47">
      <c r="A47" s="123"/>
      <c r="B47" s="134"/>
      <c r="C47" s="164"/>
      <c r="D47" s="165" t="str">
        <f>IF(B47=0,,VLOOKUP(B47,'Industry Averages(US)'!$A$2:$S$95,15))</f>
        <v/>
      </c>
      <c r="E47" s="166">
        <f t="shared" ref="E47:E58" si="7">C47*D47</f>
        <v>0</v>
      </c>
      <c r="F47" s="167">
        <f>IF(D47=0,0,VLOOKUP(B47,'Industry Averages(US)'!$A$2:$S$95,7))</f>
        <v>0</v>
      </c>
      <c r="G47" s="168">
        <f>IF(D47=0,0,VLOOKUP(B47,'Industry Averages(US)'!$A$2:$S$95,13))</f>
        <v>0</v>
      </c>
      <c r="H47" s="121"/>
      <c r="I47" s="134"/>
      <c r="J47" s="164"/>
      <c r="K47" s="165" t="str">
        <f>IF(I47=0,,VLOOKUP(I47,'Industry Average Beta (Global)'!$A$2:$O$95,15))</f>
        <v/>
      </c>
      <c r="L47" s="166">
        <f t="shared" ref="L47:L58" si="8">J47*K47</f>
        <v>0</v>
      </c>
      <c r="M47" s="165" t="str">
        <f>IF(I47=0,,VLOOKUP(I47,'Industry Average Beta (Global)'!$A$2:$O$95,7))</f>
        <v/>
      </c>
      <c r="N47" s="168">
        <f>IF(K47=0,0,VLOOKUP(I47,'Industry Average Beta (Global)'!$A$2:$M$95,13))</f>
        <v>0</v>
      </c>
      <c r="O47" s="121"/>
      <c r="P47" s="121"/>
      <c r="Q47" s="121"/>
      <c r="R47" s="121"/>
      <c r="S47" s="121"/>
      <c r="T47" s="121"/>
      <c r="U47" s="121"/>
      <c r="V47" s="121"/>
      <c r="W47" s="121"/>
      <c r="X47" s="121"/>
      <c r="Y47" s="121"/>
      <c r="Z47" s="121"/>
      <c r="AA47" s="121"/>
      <c r="AB47" s="121"/>
      <c r="AC47" s="121"/>
    </row>
    <row r="48">
      <c r="A48" s="142"/>
      <c r="B48" s="139"/>
      <c r="C48" s="169"/>
      <c r="D48" s="170" t="str">
        <f>IF(B48=0,,VLOOKUP(B48,'Industry Averages(US)'!$A$2:$S$95,15))</f>
        <v/>
      </c>
      <c r="E48" s="171">
        <f t="shared" si="7"/>
        <v>0</v>
      </c>
      <c r="F48" s="172">
        <f>IF(D48=0,0,VLOOKUP(B48,'Industry Averages(US)'!$A$2:$S$95,7))</f>
        <v>0</v>
      </c>
      <c r="G48" s="173">
        <f>IF(D48=0,0,VLOOKUP(B48,'Industry Averages(US)'!$A$2:$S$95,13))</f>
        <v>0</v>
      </c>
      <c r="H48" s="121"/>
      <c r="I48" s="139"/>
      <c r="J48" s="169"/>
      <c r="K48" s="170" t="str">
        <f>IF(I48=0,,VLOOKUP(I48,'Industry Average Beta (Global)'!$A$2:$O$95,15))</f>
        <v/>
      </c>
      <c r="L48" s="171">
        <f t="shared" si="8"/>
        <v>0</v>
      </c>
      <c r="M48" s="170" t="str">
        <f>IF(I48=0,,VLOOKUP(I48,'Industry Average Beta (Global)'!$A$2:$O$95,7))</f>
        <v/>
      </c>
      <c r="N48" s="173">
        <f>IF(K48=0,0,VLOOKUP(I48,'Industry Average Beta (Global)'!$A$2:$M$95,13))</f>
        <v>0</v>
      </c>
      <c r="O48" s="121"/>
      <c r="P48" s="121"/>
      <c r="Q48" s="121"/>
      <c r="R48" s="121"/>
      <c r="S48" s="121"/>
      <c r="T48" s="121"/>
      <c r="U48" s="121"/>
      <c r="V48" s="121"/>
      <c r="W48" s="121"/>
      <c r="X48" s="121"/>
      <c r="Y48" s="121"/>
      <c r="Z48" s="121"/>
      <c r="AA48" s="121"/>
      <c r="AB48" s="121"/>
      <c r="AC48" s="121"/>
    </row>
    <row r="49">
      <c r="A49" s="123"/>
      <c r="B49" s="139"/>
      <c r="C49" s="169"/>
      <c r="D49" s="170" t="str">
        <f>IF(B49=0,,VLOOKUP(B49,'Industry Averages(US)'!$A$2:$S$95,15))</f>
        <v/>
      </c>
      <c r="E49" s="171">
        <f t="shared" si="7"/>
        <v>0</v>
      </c>
      <c r="F49" s="172">
        <f>IF(D49=0,0,VLOOKUP(B49,'Industry Averages(US)'!$A$2:$S$95,7))</f>
        <v>0</v>
      </c>
      <c r="G49" s="173">
        <f>IF(D49=0,0,VLOOKUP(B49,'Industry Averages(US)'!$A$2:$S$95,13))</f>
        <v>0</v>
      </c>
      <c r="H49" s="121"/>
      <c r="I49" s="139"/>
      <c r="J49" s="169"/>
      <c r="K49" s="170" t="str">
        <f>IF(I49=0,,VLOOKUP(I49,'Industry Average Beta (Global)'!$A$2:$O$95,15))</f>
        <v/>
      </c>
      <c r="L49" s="171">
        <f t="shared" si="8"/>
        <v>0</v>
      </c>
      <c r="M49" s="170" t="str">
        <f>IF(I49=0,,VLOOKUP(I49,'Industry Average Beta (Global)'!$A$2:$O$95,7))</f>
        <v/>
      </c>
      <c r="N49" s="173">
        <f>IF(K49=0,0,VLOOKUP(I49,'Industry Average Beta (Global)'!$A$2:$M$95,13))</f>
        <v>0</v>
      </c>
      <c r="O49" s="121"/>
      <c r="P49" s="121"/>
      <c r="Q49" s="121"/>
      <c r="R49" s="121"/>
      <c r="S49" s="121"/>
      <c r="T49" s="121"/>
      <c r="U49" s="121"/>
      <c r="V49" s="121"/>
      <c r="W49" s="121"/>
      <c r="X49" s="121"/>
      <c r="Y49" s="121"/>
      <c r="Z49" s="121"/>
      <c r="AA49" s="121"/>
      <c r="AB49" s="121"/>
      <c r="AC49" s="121"/>
    </row>
    <row r="50">
      <c r="A50" s="123"/>
      <c r="B50" s="139"/>
      <c r="C50" s="169"/>
      <c r="D50" s="170" t="str">
        <f>IF(B50=0,,VLOOKUP(B50,'Industry Averages(US)'!$A$2:$S$95,15))</f>
        <v/>
      </c>
      <c r="E50" s="171">
        <f t="shared" si="7"/>
        <v>0</v>
      </c>
      <c r="F50" s="172">
        <f>IF(D50=0,0,VLOOKUP(B50,'Industry Averages(US)'!$A$2:$S$95,7))</f>
        <v>0</v>
      </c>
      <c r="G50" s="173">
        <f>IF(D50=0,0,VLOOKUP(B50,'Industry Averages(US)'!$A$2:$S$95,13))</f>
        <v>0</v>
      </c>
      <c r="H50" s="121"/>
      <c r="I50" s="139"/>
      <c r="J50" s="169"/>
      <c r="K50" s="170" t="str">
        <f>IF(I50=0,,VLOOKUP(I50,'Industry Average Beta (Global)'!$A$2:$O$95,15))</f>
        <v/>
      </c>
      <c r="L50" s="171">
        <f t="shared" si="8"/>
        <v>0</v>
      </c>
      <c r="M50" s="170" t="str">
        <f>IF(I50=0,,VLOOKUP(I50,'Industry Average Beta (Global)'!$A$2:$O$95,7))</f>
        <v/>
      </c>
      <c r="N50" s="173">
        <f>IF(K50=0,0,VLOOKUP(I50,'Industry Average Beta (Global)'!$A$2:$M$95,13))</f>
        <v>0</v>
      </c>
      <c r="O50" s="121"/>
      <c r="P50" s="121"/>
      <c r="Q50" s="121"/>
      <c r="R50" s="121"/>
      <c r="S50" s="121"/>
      <c r="T50" s="121"/>
      <c r="U50" s="121"/>
      <c r="V50" s="121"/>
      <c r="W50" s="121"/>
      <c r="X50" s="121"/>
      <c r="Y50" s="121"/>
      <c r="Z50" s="121"/>
      <c r="AA50" s="121"/>
      <c r="AB50" s="121"/>
      <c r="AC50" s="121"/>
    </row>
    <row r="51">
      <c r="A51" s="123"/>
      <c r="B51" s="139"/>
      <c r="C51" s="169"/>
      <c r="D51" s="170" t="str">
        <f>IF(B51=0,,VLOOKUP(B51,'Industry Averages(US)'!$A$2:$S$95,15))</f>
        <v/>
      </c>
      <c r="E51" s="171">
        <f t="shared" si="7"/>
        <v>0</v>
      </c>
      <c r="F51" s="172">
        <f>IF(D51=0,0,VLOOKUP(B51,'Industry Averages(US)'!$A$2:$S$95,7))</f>
        <v>0</v>
      </c>
      <c r="G51" s="173">
        <f>IF(D51=0,0,VLOOKUP(B51,'Industry Averages(US)'!$A$2:$S$95,13))</f>
        <v>0</v>
      </c>
      <c r="H51" s="121"/>
      <c r="I51" s="139"/>
      <c r="J51" s="169"/>
      <c r="K51" s="170" t="str">
        <f>IF(I51=0,,VLOOKUP(I51,'Industry Average Beta (Global)'!$A$2:$O$95,15))</f>
        <v/>
      </c>
      <c r="L51" s="171">
        <f t="shared" si="8"/>
        <v>0</v>
      </c>
      <c r="M51" s="170" t="str">
        <f>IF(I51=0,,VLOOKUP(I51,'Industry Average Beta (Global)'!$A$2:$O$95,7))</f>
        <v/>
      </c>
      <c r="N51" s="173">
        <f>IF(K51=0,0,VLOOKUP(I51,'Industry Average Beta (Global)'!$A$2:$M$95,13))</f>
        <v>0</v>
      </c>
      <c r="O51" s="121"/>
      <c r="P51" s="121"/>
      <c r="Q51" s="121"/>
      <c r="R51" s="121"/>
      <c r="S51" s="121"/>
      <c r="T51" s="121"/>
      <c r="U51" s="121"/>
      <c r="V51" s="121"/>
      <c r="W51" s="121"/>
      <c r="X51" s="121"/>
      <c r="Y51" s="121"/>
      <c r="Z51" s="121"/>
      <c r="AA51" s="121"/>
      <c r="AB51" s="121"/>
      <c r="AC51" s="121"/>
    </row>
    <row r="52">
      <c r="A52" s="123"/>
      <c r="B52" s="139"/>
      <c r="C52" s="169"/>
      <c r="D52" s="170" t="str">
        <f>IF(B52=0,,VLOOKUP(B52,'Industry Averages(US)'!$A$2:$S$95,15))</f>
        <v/>
      </c>
      <c r="E52" s="171">
        <f t="shared" si="7"/>
        <v>0</v>
      </c>
      <c r="F52" s="172">
        <f>IF(D52=0,0,VLOOKUP(B52,'Industry Averages(US)'!$A$2:$S$95,7))</f>
        <v>0</v>
      </c>
      <c r="G52" s="173">
        <f>IF(D52=0,0,VLOOKUP(B52,'Industry Averages(US)'!$A$2:$S$95,13))</f>
        <v>0</v>
      </c>
      <c r="H52" s="121"/>
      <c r="I52" s="139"/>
      <c r="J52" s="169"/>
      <c r="K52" s="170" t="str">
        <f>IF(I52=0,,VLOOKUP(I52,'Industry Average Beta (Global)'!$A$2:$O$95,15))</f>
        <v/>
      </c>
      <c r="L52" s="171">
        <f t="shared" si="8"/>
        <v>0</v>
      </c>
      <c r="M52" s="170" t="str">
        <f>IF(I52=0,,VLOOKUP(I52,'Industry Average Beta (Global)'!$A$2:$O$95,7))</f>
        <v/>
      </c>
      <c r="N52" s="173">
        <f>IF(K52=0,0,VLOOKUP(I52,'Industry Average Beta (Global)'!$A$2:$M$95,13))</f>
        <v>0</v>
      </c>
      <c r="O52" s="121"/>
      <c r="P52" s="121"/>
      <c r="Q52" s="121"/>
      <c r="R52" s="121"/>
      <c r="S52" s="121"/>
      <c r="T52" s="121"/>
      <c r="U52" s="121"/>
      <c r="V52" s="121"/>
      <c r="W52" s="121"/>
      <c r="X52" s="121"/>
      <c r="Y52" s="121"/>
      <c r="Z52" s="121"/>
      <c r="AA52" s="121"/>
      <c r="AB52" s="121"/>
      <c r="AC52" s="121"/>
    </row>
    <row r="53">
      <c r="A53" s="122"/>
      <c r="B53" s="139"/>
      <c r="C53" s="169"/>
      <c r="D53" s="170" t="str">
        <f>IF(B53=0,,VLOOKUP(B53,'Industry Averages(US)'!$A$2:$S$95,15))</f>
        <v/>
      </c>
      <c r="E53" s="171">
        <f t="shared" si="7"/>
        <v>0</v>
      </c>
      <c r="F53" s="172">
        <f>IF(D53=0,0,VLOOKUP(B53,'Industry Averages(US)'!$A$2:$S$95,7))</f>
        <v>0</v>
      </c>
      <c r="G53" s="173">
        <f>IF(D53=0,0,VLOOKUP(B53,'Industry Averages(US)'!$A$2:$S$95,13))</f>
        <v>0</v>
      </c>
      <c r="H53" s="121"/>
      <c r="I53" s="139"/>
      <c r="J53" s="169"/>
      <c r="K53" s="170" t="str">
        <f>IF(I53=0,,VLOOKUP(I53,'Industry Average Beta (Global)'!$A$2:$O$95,15))</f>
        <v/>
      </c>
      <c r="L53" s="171">
        <f t="shared" si="8"/>
        <v>0</v>
      </c>
      <c r="M53" s="170" t="str">
        <f>IF(I53=0,,VLOOKUP(I53,'Industry Average Beta (Global)'!$A$2:$O$95,7))</f>
        <v/>
      </c>
      <c r="N53" s="173">
        <f>IF(K53=0,0,VLOOKUP(I53,'Industry Average Beta (Global)'!$A$2:$M$95,13))</f>
        <v>0</v>
      </c>
      <c r="O53" s="121"/>
      <c r="P53" s="121"/>
      <c r="Q53" s="121"/>
      <c r="R53" s="121"/>
      <c r="S53" s="121"/>
      <c r="T53" s="121"/>
      <c r="U53" s="121"/>
      <c r="V53" s="121"/>
      <c r="W53" s="121"/>
      <c r="X53" s="121"/>
      <c r="Y53" s="121"/>
      <c r="Z53" s="121"/>
      <c r="AA53" s="121"/>
      <c r="AB53" s="121"/>
      <c r="AC53" s="121"/>
    </row>
    <row r="54">
      <c r="A54" s="123"/>
      <c r="B54" s="139"/>
      <c r="C54" s="169"/>
      <c r="D54" s="170" t="str">
        <f>IF(B54=0,,VLOOKUP(B54,'Industry Averages(US)'!$A$2:$S$95,15))</f>
        <v/>
      </c>
      <c r="E54" s="171">
        <f t="shared" si="7"/>
        <v>0</v>
      </c>
      <c r="F54" s="172">
        <f>IF(D54=0,0,VLOOKUP(B54,'Industry Averages(US)'!$A$2:$S$95,7))</f>
        <v>0</v>
      </c>
      <c r="G54" s="173">
        <f>IF(D54=0,0,VLOOKUP(B54,'Industry Averages(US)'!$A$2:$S$95,13))</f>
        <v>0</v>
      </c>
      <c r="H54" s="121"/>
      <c r="I54" s="139"/>
      <c r="J54" s="169"/>
      <c r="K54" s="170" t="str">
        <f>IF(I54=0,,VLOOKUP(I54,'Industry Average Beta (Global)'!$A$2:$O$95,15))</f>
        <v/>
      </c>
      <c r="L54" s="171">
        <f t="shared" si="8"/>
        <v>0</v>
      </c>
      <c r="M54" s="170" t="str">
        <f>IF(I54=0,,VLOOKUP(I54,'Industry Average Beta (Global)'!$A$2:$O$95,7))</f>
        <v/>
      </c>
      <c r="N54" s="173">
        <f>IF(K54=0,0,VLOOKUP(I54,'Industry Average Beta (Global)'!$A$2:$M$95,13))</f>
        <v>0</v>
      </c>
      <c r="O54" s="121"/>
      <c r="P54" s="121"/>
      <c r="Q54" s="121"/>
      <c r="R54" s="121"/>
      <c r="S54" s="121"/>
      <c r="T54" s="121"/>
      <c r="U54" s="121"/>
      <c r="V54" s="121"/>
      <c r="W54" s="121"/>
      <c r="X54" s="121"/>
      <c r="Y54" s="121"/>
      <c r="Z54" s="121"/>
      <c r="AA54" s="121"/>
      <c r="AB54" s="121"/>
      <c r="AC54" s="121"/>
    </row>
    <row r="55">
      <c r="A55" s="123"/>
      <c r="B55" s="139"/>
      <c r="C55" s="169"/>
      <c r="D55" s="170" t="str">
        <f>IF(B55=0,,VLOOKUP(B55,'Industry Averages(US)'!$A$2:$S$95,15))</f>
        <v/>
      </c>
      <c r="E55" s="171">
        <f t="shared" si="7"/>
        <v>0</v>
      </c>
      <c r="F55" s="172">
        <f>IF(D55=0,0,VLOOKUP(B55,'Industry Averages(US)'!$A$2:$S$95,7))</f>
        <v>0</v>
      </c>
      <c r="G55" s="173">
        <f>IF(D55=0,0,VLOOKUP(B55,'Industry Averages(US)'!$A$2:$S$95,13))</f>
        <v>0</v>
      </c>
      <c r="H55" s="121"/>
      <c r="I55" s="139"/>
      <c r="J55" s="169"/>
      <c r="K55" s="170" t="str">
        <f>IF(I55=0,,VLOOKUP(I55,'Industry Average Beta (Global)'!$A$2:$O$95,15))</f>
        <v/>
      </c>
      <c r="L55" s="171">
        <f t="shared" si="8"/>
        <v>0</v>
      </c>
      <c r="M55" s="170" t="str">
        <f>IF(I55=0,,VLOOKUP(I55,'Industry Average Beta (Global)'!$A$2:$O$95,7))</f>
        <v/>
      </c>
      <c r="N55" s="173">
        <f>IF(K55=0,0,VLOOKUP(I55,'Industry Average Beta (Global)'!$A$2:$M$95,13))</f>
        <v>0</v>
      </c>
      <c r="O55" s="121"/>
      <c r="P55" s="121"/>
      <c r="Q55" s="121"/>
      <c r="R55" s="121"/>
      <c r="S55" s="121"/>
      <c r="T55" s="121"/>
      <c r="U55" s="121"/>
      <c r="V55" s="121"/>
      <c r="W55" s="121"/>
      <c r="X55" s="121"/>
      <c r="Y55" s="121"/>
      <c r="Z55" s="121"/>
      <c r="AA55" s="121"/>
      <c r="AB55" s="121"/>
      <c r="AC55" s="121"/>
    </row>
    <row r="56">
      <c r="A56" s="123"/>
      <c r="B56" s="139"/>
      <c r="C56" s="169"/>
      <c r="D56" s="170" t="str">
        <f>IF(B56=0,,VLOOKUP(B56,'Industry Averages(US)'!$A$2:$S$95,15))</f>
        <v/>
      </c>
      <c r="E56" s="171">
        <f t="shared" si="7"/>
        <v>0</v>
      </c>
      <c r="F56" s="172">
        <f>IF(D56=0,0,VLOOKUP(B56,'Industry Averages(US)'!$A$2:$S$95,7))</f>
        <v>0</v>
      </c>
      <c r="G56" s="173">
        <f>IF(D56=0,0,VLOOKUP(B56,'Industry Averages(US)'!$A$2:$S$95,13))</f>
        <v>0</v>
      </c>
      <c r="H56" s="121"/>
      <c r="I56" s="139"/>
      <c r="J56" s="169"/>
      <c r="K56" s="170" t="str">
        <f>IF(I56=0,,VLOOKUP(I56,'Industry Average Beta (Global)'!$A$2:$O$95,15))</f>
        <v/>
      </c>
      <c r="L56" s="171">
        <f t="shared" si="8"/>
        <v>0</v>
      </c>
      <c r="M56" s="170" t="str">
        <f>IF(I56=0,,VLOOKUP(I56,'Industry Average Beta (Global)'!$A$2:$O$95,7))</f>
        <v/>
      </c>
      <c r="N56" s="173">
        <f>IF(K56=0,0,VLOOKUP(I56,'Industry Average Beta (Global)'!$A$2:$M$95,13))</f>
        <v>0</v>
      </c>
      <c r="O56" s="121"/>
      <c r="P56" s="121"/>
      <c r="Q56" s="121"/>
      <c r="R56" s="121"/>
      <c r="S56" s="121"/>
      <c r="T56" s="121"/>
      <c r="U56" s="121"/>
      <c r="V56" s="121"/>
      <c r="W56" s="121"/>
      <c r="X56" s="121"/>
      <c r="Y56" s="121"/>
      <c r="Z56" s="121"/>
      <c r="AA56" s="121"/>
      <c r="AB56" s="121"/>
      <c r="AC56" s="121"/>
    </row>
    <row r="57">
      <c r="A57" s="123"/>
      <c r="B57" s="139"/>
      <c r="C57" s="169"/>
      <c r="D57" s="170" t="str">
        <f>IF(B57=0,,VLOOKUP(B57,'Industry Averages(US)'!$A$2:$S$95,15))</f>
        <v/>
      </c>
      <c r="E57" s="171">
        <f t="shared" si="7"/>
        <v>0</v>
      </c>
      <c r="F57" s="172">
        <f>IF(D57=0,0,VLOOKUP(B57,'Industry Averages(US)'!$A$2:$S$95,7))</f>
        <v>0</v>
      </c>
      <c r="G57" s="173">
        <f>IF(D57=0,0,VLOOKUP(B57,'Industry Averages(US)'!$A$2:$S$95,13))</f>
        <v>0</v>
      </c>
      <c r="H57" s="121"/>
      <c r="I57" s="139"/>
      <c r="J57" s="169"/>
      <c r="K57" s="170" t="str">
        <f>IF(I57=0,,VLOOKUP(I57,'Industry Average Beta (Global)'!$A$2:$O$95,15))</f>
        <v/>
      </c>
      <c r="L57" s="171">
        <f t="shared" si="8"/>
        <v>0</v>
      </c>
      <c r="M57" s="170" t="str">
        <f>IF(I57=0,,VLOOKUP(I57,'Industry Average Beta (Global)'!$A$2:$O$95,7))</f>
        <v/>
      </c>
      <c r="N57" s="173">
        <f>IF(K57=0,0,VLOOKUP(I57,'Industry Average Beta (Global)'!$A$2:$M$95,13))</f>
        <v>0</v>
      </c>
      <c r="O57" s="121"/>
      <c r="P57" s="121"/>
      <c r="Q57" s="121"/>
      <c r="R57" s="121"/>
      <c r="S57" s="121"/>
      <c r="T57" s="121"/>
      <c r="U57" s="121"/>
      <c r="V57" s="121"/>
      <c r="W57" s="121"/>
      <c r="X57" s="121"/>
      <c r="Y57" s="121"/>
      <c r="Z57" s="121"/>
      <c r="AA57" s="121"/>
      <c r="AB57" s="121"/>
      <c r="AC57" s="121"/>
    </row>
    <row r="58">
      <c r="A58" s="123"/>
      <c r="B58" s="139"/>
      <c r="C58" s="169"/>
      <c r="D58" s="170" t="str">
        <f>IF(B58=0,,VLOOKUP(B58,'Industry Averages(US)'!$A$2:$S$95,15))</f>
        <v/>
      </c>
      <c r="E58" s="171">
        <f t="shared" si="7"/>
        <v>0</v>
      </c>
      <c r="F58" s="172">
        <f>IF(D58=0,0,VLOOKUP(B58,'Industry Averages(US)'!$A$2:$S$95,7))</f>
        <v>0</v>
      </c>
      <c r="G58" s="173">
        <f>IF(D58=0,0,VLOOKUP(B58,'Industry Averages(US)'!$A$2:$S$95,13))</f>
        <v>0</v>
      </c>
      <c r="H58" s="121"/>
      <c r="I58" s="139"/>
      <c r="J58" s="169"/>
      <c r="K58" s="170" t="str">
        <f>IF(I58=0,,VLOOKUP(I58,'Industry Average Beta (Global)'!$A$2:$O$95,15))</f>
        <v/>
      </c>
      <c r="L58" s="171">
        <f t="shared" si="8"/>
        <v>0</v>
      </c>
      <c r="M58" s="170" t="str">
        <f>IF(I58=0,,VLOOKUP(I58,'Industry Average Beta (Global)'!$A$2:$O$95,7))</f>
        <v/>
      </c>
      <c r="N58" s="173">
        <f>IF(K58=0,0,VLOOKUP(I58,'Industry Average Beta (Global)'!$A$2:$M$95,13))</f>
        <v>0</v>
      </c>
      <c r="O58" s="121"/>
      <c r="P58" s="121"/>
      <c r="Q58" s="121"/>
      <c r="R58" s="121"/>
      <c r="S58" s="121"/>
      <c r="T58" s="121"/>
      <c r="U58" s="121"/>
      <c r="V58" s="121"/>
      <c r="W58" s="121"/>
      <c r="X58" s="121"/>
      <c r="Y58" s="121"/>
      <c r="Z58" s="121"/>
      <c r="AA58" s="121"/>
      <c r="AB58" s="121"/>
      <c r="AC58" s="121"/>
    </row>
    <row r="59">
      <c r="A59" s="123"/>
      <c r="B59" s="174" t="s">
        <v>116</v>
      </c>
      <c r="C59" s="175">
        <f>SUM(C47:C58)</f>
        <v>0</v>
      </c>
      <c r="D59" s="176"/>
      <c r="E59" s="175">
        <f>SUM(E47:E58)</f>
        <v>0</v>
      </c>
      <c r="F59" s="177" t="str">
        <f>F47*(E47/E59)+F48*E48/E59+F49*E49/E59+F50*E50/E59+F51*E51/E59+F52*E52/E59+F53*E53/E59+F54*E54/E59+F55*E55/E59+F56*E56/E59+F57*E57/E59+F58*E58/E59</f>
        <v>#DIV/0!</v>
      </c>
      <c r="G59" s="178" t="str">
        <f>G47*(E47/E59)+G48*E48/E59+G49*E49/E59+G50*E50/E59+G51*E51/E59+G52*E52/E59+G53*E53/E59+G54*E54/E59+G55*E55/E59+G56*E56/E59+G57*E57/E59+G58*E58/E59</f>
        <v>#DIV/0!</v>
      </c>
      <c r="H59" s="121"/>
      <c r="I59" s="174" t="s">
        <v>116</v>
      </c>
      <c r="J59" s="175">
        <f>SUM(J47:J58)</f>
        <v>0</v>
      </c>
      <c r="K59" s="176"/>
      <c r="L59" s="175">
        <f>SUM(L47:L58)</f>
        <v>0</v>
      </c>
      <c r="M59" s="176" t="str">
        <f>M47*(L47/L59)+M48*L48/L59+M49*L49/L59+M50*L50/L59+M51*L51/L59+M52*L52/L59+M53*L53/L59+M54*L54/L59+M55*L55/L59+M56*L56/L59+M57*L57/L59+M58*L58/L59</f>
        <v>#DIV/0!</v>
      </c>
      <c r="N59" s="178" t="str">
        <f>N47*(L47/L59)+N48*L48/L59+N49*L49/L59+N50*L50/L59+N51*L51/L59+N52*L52/L59+N53*L53/L59+N54*L54/L59+N55*L55/L59+N56*L56/L59+N57*L57/L59+N58*L58/L59</f>
        <v>#DIV/0!</v>
      </c>
      <c r="O59" s="121"/>
      <c r="P59" s="121"/>
      <c r="Q59" s="121"/>
      <c r="R59" s="121"/>
      <c r="S59" s="121"/>
      <c r="T59" s="121"/>
      <c r="U59" s="121"/>
      <c r="V59" s="121"/>
      <c r="W59" s="121"/>
      <c r="X59" s="121"/>
      <c r="Y59" s="121"/>
      <c r="Z59" s="121"/>
      <c r="AA59" s="121"/>
      <c r="AB59" s="121"/>
      <c r="AC59" s="121"/>
    </row>
    <row r="60">
      <c r="A60" s="138"/>
      <c r="B60" s="121"/>
      <c r="C60" s="121"/>
      <c r="D60" s="121"/>
      <c r="E60" s="121"/>
      <c r="F60" s="121"/>
      <c r="G60" s="138"/>
      <c r="H60" s="121"/>
      <c r="I60" s="121"/>
      <c r="J60" s="121"/>
      <c r="K60" s="121"/>
      <c r="L60" s="121"/>
      <c r="M60" s="121"/>
      <c r="N60" s="121"/>
      <c r="O60" s="121"/>
      <c r="P60" s="121"/>
      <c r="Q60" s="121"/>
      <c r="R60" s="121"/>
      <c r="S60" s="121"/>
      <c r="T60" s="121"/>
      <c r="U60" s="121"/>
      <c r="V60" s="121"/>
      <c r="W60" s="121"/>
      <c r="X60" s="121"/>
      <c r="Y60" s="121"/>
      <c r="Z60" s="121"/>
      <c r="AA60" s="121"/>
      <c r="AB60" s="121"/>
      <c r="AC60" s="121"/>
    </row>
    <row r="61">
      <c r="A61" s="123"/>
      <c r="B61" s="121"/>
      <c r="C61" s="121"/>
      <c r="D61" s="121"/>
      <c r="E61" s="121"/>
      <c r="F61" s="121"/>
      <c r="G61" s="123"/>
      <c r="H61" s="121"/>
      <c r="I61" s="121"/>
      <c r="J61" s="121"/>
      <c r="K61" s="121"/>
      <c r="L61" s="121"/>
      <c r="M61" s="121"/>
      <c r="N61" s="121"/>
      <c r="O61" s="121"/>
      <c r="P61" s="121"/>
      <c r="Q61" s="121"/>
      <c r="R61" s="121"/>
      <c r="S61" s="121"/>
      <c r="T61" s="121"/>
      <c r="U61" s="121"/>
      <c r="V61" s="121"/>
      <c r="W61" s="121"/>
      <c r="X61" s="121"/>
      <c r="Y61" s="121"/>
      <c r="Z61" s="121"/>
      <c r="AA61" s="121"/>
      <c r="AB61" s="121"/>
      <c r="AC61" s="121"/>
    </row>
    <row r="62">
      <c r="A62" s="123"/>
      <c r="B62" s="121"/>
      <c r="C62" s="121"/>
      <c r="D62" s="121"/>
      <c r="E62" s="121"/>
      <c r="F62" s="121"/>
      <c r="G62" s="123"/>
      <c r="H62" s="121"/>
      <c r="I62" s="121"/>
      <c r="J62" s="121"/>
      <c r="K62" s="121"/>
      <c r="L62" s="121"/>
      <c r="M62" s="121"/>
      <c r="N62" s="121"/>
      <c r="O62" s="121"/>
      <c r="P62" s="121"/>
      <c r="Q62" s="121"/>
      <c r="R62" s="121"/>
      <c r="S62" s="121"/>
      <c r="T62" s="121"/>
      <c r="U62" s="121"/>
      <c r="V62" s="121"/>
      <c r="W62" s="121"/>
      <c r="X62" s="121"/>
      <c r="Y62" s="121"/>
      <c r="Z62" s="121"/>
      <c r="AA62" s="121"/>
      <c r="AB62" s="121"/>
      <c r="AC62" s="121"/>
    </row>
    <row r="63">
      <c r="A63" s="123"/>
      <c r="B63" s="139" t="s">
        <v>236</v>
      </c>
      <c r="C63" s="157"/>
      <c r="D63" s="179">
        <v>0.0</v>
      </c>
      <c r="E63" s="121"/>
      <c r="F63" s="121"/>
      <c r="G63" s="121"/>
      <c r="H63" s="121"/>
      <c r="I63" s="121"/>
      <c r="J63" s="121"/>
      <c r="K63" s="121"/>
      <c r="L63" s="121"/>
      <c r="M63" s="121"/>
      <c r="N63" s="121"/>
      <c r="O63" s="121"/>
      <c r="P63" s="121"/>
      <c r="Q63" s="121"/>
      <c r="R63" s="121"/>
      <c r="S63" s="121"/>
      <c r="T63" s="121"/>
      <c r="U63" s="121"/>
      <c r="V63" s="121"/>
      <c r="W63" s="121"/>
      <c r="X63" s="121"/>
      <c r="Y63" s="121"/>
      <c r="Z63" s="121"/>
      <c r="AA63" s="121"/>
      <c r="AB63" s="121"/>
      <c r="AC63" s="121"/>
    </row>
    <row r="64">
      <c r="A64" s="121"/>
      <c r="B64" s="139" t="s">
        <v>237</v>
      </c>
      <c r="C64" s="157"/>
      <c r="D64" s="179">
        <v>0.0</v>
      </c>
      <c r="E64" s="121"/>
      <c r="F64" s="121"/>
      <c r="G64" s="121"/>
      <c r="H64" s="121"/>
      <c r="I64" s="121"/>
      <c r="J64" s="121"/>
      <c r="K64" s="121"/>
      <c r="L64" s="121"/>
      <c r="M64" s="121"/>
      <c r="N64" s="121"/>
      <c r="O64" s="121"/>
      <c r="P64" s="121"/>
      <c r="Q64" s="121"/>
      <c r="R64" s="121"/>
      <c r="S64" s="121"/>
      <c r="T64" s="121"/>
      <c r="U64" s="121"/>
      <c r="V64" s="121"/>
      <c r="W64" s="121"/>
      <c r="X64" s="121"/>
      <c r="Y64" s="121"/>
      <c r="Z64" s="121"/>
      <c r="AA64" s="121"/>
      <c r="AB64" s="121"/>
      <c r="AC64" s="121"/>
    </row>
    <row r="65">
      <c r="A65" s="121"/>
      <c r="B65" s="139" t="s">
        <v>238</v>
      </c>
      <c r="C65" s="157"/>
      <c r="D65" s="179">
        <v>0.0</v>
      </c>
      <c r="E65" s="121"/>
      <c r="F65" s="121"/>
      <c r="G65" s="121"/>
      <c r="H65" s="121"/>
      <c r="I65" s="121"/>
      <c r="J65" s="121"/>
      <c r="K65" s="121"/>
      <c r="L65" s="121"/>
      <c r="M65" s="121"/>
      <c r="N65" s="121"/>
      <c r="O65" s="121"/>
      <c r="P65" s="121"/>
      <c r="Q65" s="121"/>
      <c r="R65" s="121"/>
      <c r="S65" s="121"/>
      <c r="T65" s="121"/>
      <c r="U65" s="121"/>
      <c r="V65" s="121"/>
      <c r="W65" s="121"/>
      <c r="X65" s="121"/>
      <c r="Y65" s="121"/>
      <c r="Z65" s="121"/>
      <c r="AA65" s="121"/>
      <c r="AB65" s="121"/>
      <c r="AC65" s="121"/>
    </row>
    <row r="66">
      <c r="A66" s="121"/>
      <c r="B66" s="139" t="s">
        <v>239</v>
      </c>
      <c r="C66" s="157"/>
      <c r="D66" s="179">
        <v>0.0</v>
      </c>
      <c r="E66" s="121"/>
      <c r="F66" s="121"/>
      <c r="G66" s="121"/>
      <c r="H66" s="121"/>
      <c r="I66" s="121"/>
      <c r="J66" s="121"/>
      <c r="K66" s="121"/>
      <c r="L66" s="121"/>
      <c r="M66" s="121"/>
      <c r="N66" s="121"/>
      <c r="O66" s="121"/>
      <c r="P66" s="121"/>
      <c r="Q66" s="121"/>
      <c r="R66" s="121"/>
      <c r="S66" s="121"/>
      <c r="T66" s="121"/>
      <c r="U66" s="121"/>
      <c r="V66" s="121"/>
      <c r="W66" s="121"/>
      <c r="X66" s="121"/>
      <c r="Y66" s="121"/>
      <c r="Z66" s="121"/>
      <c r="AA66" s="121"/>
      <c r="AB66" s="121"/>
      <c r="AC66" s="121"/>
    </row>
    <row r="67">
      <c r="A67" s="121"/>
      <c r="B67" s="139"/>
      <c r="C67" s="139"/>
      <c r="D67" s="179"/>
      <c r="E67" s="121"/>
      <c r="F67" s="121"/>
      <c r="G67" s="121"/>
      <c r="H67" s="121"/>
      <c r="I67" s="121"/>
      <c r="J67" s="121"/>
      <c r="K67" s="121"/>
      <c r="L67" s="121"/>
      <c r="M67" s="121"/>
      <c r="N67" s="121"/>
      <c r="O67" s="121"/>
      <c r="P67" s="121"/>
      <c r="Q67" s="121"/>
      <c r="R67" s="121"/>
      <c r="S67" s="121"/>
      <c r="T67" s="121"/>
      <c r="U67" s="121"/>
      <c r="V67" s="121"/>
      <c r="W67" s="121"/>
      <c r="X67" s="121"/>
      <c r="Y67" s="121"/>
      <c r="Z67" s="121"/>
      <c r="AA67" s="121"/>
      <c r="AB67" s="121"/>
      <c r="AC67" s="121"/>
    </row>
    <row r="68">
      <c r="A68" s="121"/>
      <c r="B68" s="139" t="s">
        <v>240</v>
      </c>
      <c r="C68" s="157"/>
      <c r="D68" s="180">
        <f>IF('Input sheet'!C26="Yes",'Operating lease converter'!F33,0)</f>
        <v>0</v>
      </c>
      <c r="E68" s="121"/>
      <c r="F68" s="121"/>
      <c r="G68" s="121"/>
      <c r="H68" s="121"/>
      <c r="I68" s="121"/>
      <c r="J68" s="121"/>
      <c r="K68" s="121"/>
      <c r="L68" s="121"/>
      <c r="M68" s="121"/>
      <c r="N68" s="121"/>
      <c r="O68" s="121"/>
      <c r="P68" s="121"/>
      <c r="Q68" s="121"/>
      <c r="R68" s="121"/>
      <c r="S68" s="121"/>
      <c r="T68" s="121"/>
      <c r="U68" s="121"/>
      <c r="V68" s="121"/>
      <c r="W68" s="121"/>
      <c r="X68" s="121"/>
      <c r="Y68" s="121"/>
      <c r="Z68" s="121"/>
      <c r="AA68" s="121"/>
      <c r="AB68" s="121"/>
      <c r="AC68" s="121"/>
    </row>
    <row r="69">
      <c r="A69" s="121"/>
      <c r="B69" s="121"/>
      <c r="C69" s="121"/>
      <c r="D69" s="121"/>
      <c r="E69" s="121"/>
      <c r="F69" s="121"/>
      <c r="G69" s="121"/>
      <c r="H69" s="121"/>
      <c r="I69" s="121"/>
      <c r="J69" s="121"/>
      <c r="K69" s="121"/>
      <c r="L69" s="121"/>
      <c r="M69" s="121"/>
      <c r="N69" s="121"/>
      <c r="O69" s="121"/>
      <c r="P69" s="121"/>
      <c r="Q69" s="121"/>
      <c r="R69" s="121"/>
      <c r="S69" s="121"/>
      <c r="T69" s="121"/>
      <c r="U69" s="121"/>
      <c r="V69" s="121"/>
      <c r="W69" s="121"/>
      <c r="X69" s="121"/>
      <c r="Y69" s="121"/>
      <c r="Z69" s="121"/>
      <c r="AA69" s="121"/>
      <c r="AB69" s="121"/>
      <c r="AC69" s="121"/>
    </row>
    <row r="70">
      <c r="A70" s="121"/>
      <c r="B70" s="121"/>
      <c r="C70" s="121"/>
      <c r="D70" s="121"/>
      <c r="E70" s="121"/>
      <c r="F70" s="121"/>
      <c r="G70" s="121"/>
      <c r="H70" s="121"/>
      <c r="I70" s="121"/>
      <c r="J70" s="121"/>
      <c r="K70" s="121"/>
      <c r="L70" s="121"/>
      <c r="M70" s="121"/>
      <c r="N70" s="121"/>
      <c r="O70" s="121"/>
      <c r="P70" s="121"/>
      <c r="Q70" s="121"/>
      <c r="R70" s="121"/>
      <c r="S70" s="121"/>
      <c r="T70" s="121"/>
      <c r="U70" s="121"/>
      <c r="V70" s="121"/>
      <c r="W70" s="121"/>
      <c r="X70" s="121"/>
      <c r="Y70" s="121"/>
      <c r="Z70" s="121"/>
      <c r="AA70" s="121"/>
      <c r="AB70" s="121"/>
      <c r="AC70" s="121"/>
    </row>
    <row r="71">
      <c r="A71" s="121"/>
      <c r="B71" s="181" t="s">
        <v>241</v>
      </c>
      <c r="C71" s="182"/>
      <c r="D71" s="182"/>
      <c r="E71" s="121"/>
      <c r="F71" s="121"/>
      <c r="G71" s="121"/>
      <c r="H71" s="121"/>
      <c r="I71" s="121"/>
      <c r="J71" s="121"/>
      <c r="K71" s="121"/>
      <c r="L71" s="121"/>
      <c r="M71" s="121"/>
      <c r="N71" s="121"/>
      <c r="O71" s="121"/>
      <c r="P71" s="121"/>
      <c r="Q71" s="121"/>
      <c r="R71" s="121"/>
      <c r="S71" s="121"/>
      <c r="T71" s="121"/>
      <c r="U71" s="121"/>
      <c r="V71" s="121"/>
      <c r="W71" s="121"/>
      <c r="X71" s="121"/>
      <c r="Y71" s="121"/>
      <c r="Z71" s="121"/>
      <c r="AA71" s="121"/>
      <c r="AB71" s="121"/>
      <c r="AC71" s="121"/>
    </row>
    <row r="72">
      <c r="A72" s="121"/>
      <c r="B72" s="183" t="s">
        <v>242</v>
      </c>
      <c r="C72" s="184"/>
      <c r="D72" s="185"/>
      <c r="E72" s="121"/>
      <c r="F72" s="121"/>
      <c r="G72" s="121"/>
      <c r="H72" s="121"/>
      <c r="I72" s="121"/>
      <c r="J72" s="121"/>
      <c r="K72" s="121"/>
      <c r="L72" s="121"/>
      <c r="M72" s="121"/>
      <c r="N72" s="121"/>
      <c r="O72" s="121"/>
      <c r="P72" s="121"/>
      <c r="Q72" s="121"/>
      <c r="R72" s="121"/>
      <c r="S72" s="121"/>
      <c r="T72" s="121"/>
      <c r="U72" s="121"/>
      <c r="V72" s="121"/>
      <c r="W72" s="121"/>
      <c r="X72" s="121"/>
      <c r="Y72" s="121"/>
      <c r="Z72" s="121"/>
      <c r="AA72" s="121"/>
      <c r="AB72" s="121"/>
      <c r="AC72" s="121"/>
    </row>
    <row r="73">
      <c r="A73" s="121"/>
      <c r="B73" s="186" t="s">
        <v>243</v>
      </c>
      <c r="C73" s="187"/>
      <c r="D73" s="188">
        <f>E15</f>
        <v>123.85</v>
      </c>
      <c r="E73" s="121"/>
      <c r="F73" s="121"/>
      <c r="G73" s="121"/>
      <c r="H73" s="121"/>
      <c r="I73" s="121"/>
      <c r="J73" s="121"/>
      <c r="K73" s="121"/>
      <c r="L73" s="121"/>
      <c r="M73" s="121"/>
      <c r="N73" s="121"/>
      <c r="O73" s="121"/>
      <c r="P73" s="121"/>
      <c r="Q73" s="121"/>
      <c r="R73" s="121"/>
      <c r="S73" s="121"/>
      <c r="T73" s="121"/>
      <c r="U73" s="121"/>
      <c r="V73" s="121"/>
      <c r="W73" s="121"/>
      <c r="X73" s="121"/>
      <c r="Y73" s="121"/>
      <c r="Z73" s="121"/>
      <c r="AA73" s="121"/>
      <c r="AB73" s="121"/>
      <c r="AC73" s="121"/>
    </row>
    <row r="74">
      <c r="A74" s="121"/>
      <c r="B74" s="186" t="s">
        <v>244</v>
      </c>
      <c r="C74" s="187"/>
      <c r="D74" s="189">
        <v>0.0</v>
      </c>
      <c r="E74" s="121"/>
      <c r="F74" s="121"/>
      <c r="G74" s="121"/>
      <c r="H74" s="121"/>
      <c r="I74" s="121"/>
      <c r="J74" s="121"/>
      <c r="K74" s="121"/>
      <c r="L74" s="121"/>
      <c r="M74" s="121"/>
      <c r="N74" s="121"/>
      <c r="O74" s="121"/>
      <c r="P74" s="121"/>
      <c r="Q74" s="121"/>
      <c r="R74" s="121"/>
      <c r="S74" s="121"/>
      <c r="T74" s="121"/>
      <c r="U74" s="121"/>
      <c r="V74" s="121"/>
      <c r="W74" s="121"/>
      <c r="X74" s="121"/>
      <c r="Y74" s="121"/>
      <c r="Z74" s="121"/>
      <c r="AA74" s="121"/>
      <c r="AB74" s="121"/>
      <c r="AC74" s="121"/>
    </row>
    <row r="75">
      <c r="A75" s="121"/>
      <c r="B75" s="121"/>
      <c r="C75" s="121"/>
      <c r="D75" s="121"/>
      <c r="E75" s="121"/>
      <c r="F75" s="121"/>
      <c r="G75" s="121"/>
      <c r="H75" s="121"/>
      <c r="I75" s="121"/>
      <c r="J75" s="121"/>
      <c r="K75" s="121"/>
      <c r="L75" s="121"/>
      <c r="M75" s="121"/>
      <c r="N75" s="121"/>
      <c r="O75" s="121"/>
      <c r="P75" s="121"/>
      <c r="Q75" s="121"/>
      <c r="R75" s="121"/>
      <c r="S75" s="121"/>
      <c r="T75" s="121"/>
      <c r="U75" s="121"/>
      <c r="V75" s="121"/>
      <c r="W75" s="121"/>
      <c r="X75" s="121"/>
      <c r="Y75" s="121"/>
      <c r="Z75" s="121"/>
      <c r="AA75" s="121"/>
      <c r="AB75" s="121"/>
      <c r="AC75" s="121"/>
    </row>
    <row r="76">
      <c r="A76" s="121"/>
      <c r="B76" s="181" t="s">
        <v>245</v>
      </c>
      <c r="C76" s="182"/>
      <c r="D76" s="182"/>
      <c r="E76" s="121"/>
      <c r="F76" s="121"/>
      <c r="G76" s="121"/>
      <c r="H76" s="121"/>
      <c r="I76" s="121"/>
      <c r="J76" s="121"/>
      <c r="K76" s="121"/>
      <c r="L76" s="121"/>
      <c r="M76" s="121"/>
      <c r="N76" s="121"/>
      <c r="O76" s="121"/>
      <c r="P76" s="121"/>
      <c r="Q76" s="121"/>
      <c r="R76" s="121"/>
      <c r="S76" s="121"/>
      <c r="T76" s="121"/>
      <c r="U76" s="121"/>
      <c r="V76" s="121"/>
      <c r="W76" s="121"/>
      <c r="X76" s="121"/>
      <c r="Y76" s="121"/>
      <c r="Z76" s="121"/>
      <c r="AA76" s="121"/>
      <c r="AB76" s="121"/>
      <c r="AC76" s="121"/>
    </row>
    <row r="77">
      <c r="A77" s="121"/>
      <c r="B77" s="183" t="s">
        <v>246</v>
      </c>
      <c r="C77" s="183"/>
      <c r="D77" s="190">
        <f>N15*(1-(1+N21)^(-N16))/N21+N14/(1+N21)^N16</f>
        <v>21750</v>
      </c>
      <c r="E77" s="121"/>
      <c r="F77" s="121"/>
      <c r="G77" s="121"/>
      <c r="H77" s="121"/>
      <c r="I77" s="121"/>
      <c r="J77" s="121"/>
      <c r="K77" s="121"/>
      <c r="L77" s="121"/>
      <c r="M77" s="121"/>
      <c r="N77" s="121"/>
      <c r="O77" s="121"/>
      <c r="P77" s="121"/>
      <c r="Q77" s="121"/>
      <c r="R77" s="121"/>
      <c r="S77" s="121"/>
      <c r="T77" s="121"/>
      <c r="U77" s="121"/>
      <c r="V77" s="121"/>
      <c r="W77" s="121"/>
      <c r="X77" s="121"/>
      <c r="Y77" s="121"/>
      <c r="Z77" s="121"/>
      <c r="AA77" s="121"/>
      <c r="AB77" s="121"/>
      <c r="AC77" s="121"/>
    </row>
    <row r="78">
      <c r="A78" s="121"/>
      <c r="B78" s="186" t="s">
        <v>247</v>
      </c>
      <c r="C78" s="186"/>
      <c r="D78" s="180">
        <f>D64*(1-(1+N21)^(-D65))/N21+D63/(1+N21)^D65</f>
        <v>0</v>
      </c>
      <c r="E78" s="121"/>
      <c r="F78" s="121"/>
      <c r="G78" s="121"/>
      <c r="H78" s="121"/>
      <c r="I78" s="121"/>
      <c r="J78" s="121"/>
      <c r="K78" s="121"/>
      <c r="L78" s="121"/>
      <c r="M78" s="121"/>
      <c r="N78" s="121"/>
      <c r="O78" s="121"/>
      <c r="P78" s="121"/>
      <c r="Q78" s="121"/>
      <c r="R78" s="121"/>
      <c r="S78" s="121"/>
      <c r="T78" s="121"/>
      <c r="U78" s="121"/>
      <c r="V78" s="121"/>
      <c r="W78" s="121"/>
      <c r="X78" s="121"/>
      <c r="Y78" s="121"/>
      <c r="Z78" s="121"/>
      <c r="AA78" s="121"/>
      <c r="AB78" s="121"/>
      <c r="AC78" s="121"/>
    </row>
    <row r="79">
      <c r="A79" s="121"/>
      <c r="B79" s="186" t="s">
        <v>248</v>
      </c>
      <c r="C79" s="186"/>
      <c r="D79" s="180">
        <f>D68</f>
        <v>0</v>
      </c>
      <c r="E79" s="121"/>
      <c r="F79" s="121"/>
      <c r="G79" s="121"/>
      <c r="H79" s="121"/>
      <c r="I79" s="121"/>
      <c r="J79" s="121"/>
      <c r="K79" s="121"/>
      <c r="L79" s="121"/>
      <c r="M79" s="121"/>
      <c r="N79" s="121"/>
      <c r="O79" s="121"/>
      <c r="P79" s="121"/>
      <c r="Q79" s="121"/>
      <c r="R79" s="121"/>
      <c r="S79" s="121"/>
      <c r="T79" s="121"/>
      <c r="U79" s="121"/>
      <c r="V79" s="121"/>
      <c r="W79" s="121"/>
      <c r="X79" s="121"/>
      <c r="Y79" s="121"/>
      <c r="Z79" s="121"/>
      <c r="AA79" s="121"/>
      <c r="AB79" s="121"/>
      <c r="AC79" s="121"/>
    </row>
    <row r="80">
      <c r="A80" s="121"/>
      <c r="B80" s="186" t="s">
        <v>249</v>
      </c>
      <c r="C80" s="186"/>
      <c r="D80" s="180">
        <f>D66-D78</f>
        <v>0</v>
      </c>
      <c r="E80" s="123"/>
      <c r="F80" s="123"/>
      <c r="G80" s="121"/>
      <c r="H80" s="121"/>
      <c r="I80" s="121"/>
      <c r="J80" s="121"/>
      <c r="K80" s="121"/>
      <c r="L80" s="121"/>
      <c r="M80" s="121"/>
      <c r="N80" s="121"/>
      <c r="O80" s="121"/>
      <c r="P80" s="121"/>
      <c r="Q80" s="121"/>
      <c r="R80" s="121"/>
      <c r="S80" s="121"/>
      <c r="T80" s="121"/>
      <c r="U80" s="121"/>
      <c r="V80" s="121"/>
      <c r="W80" s="121"/>
      <c r="X80" s="121"/>
      <c r="Y80" s="121"/>
      <c r="Z80" s="121"/>
      <c r="AA80" s="121"/>
      <c r="AB80" s="121"/>
      <c r="AC80" s="121"/>
    </row>
    <row r="81">
      <c r="A81" s="121"/>
      <c r="B81" s="186" t="s">
        <v>250</v>
      </c>
      <c r="C81" s="186"/>
      <c r="D81" s="191">
        <f>IF(E17="Direct Input",E18,E19*(1+(1-N22)*(D85/C85)))</f>
        <v>1.428389466</v>
      </c>
      <c r="E81" s="121"/>
      <c r="F81" s="121"/>
      <c r="G81" s="121"/>
      <c r="H81" s="121"/>
      <c r="I81" s="121"/>
      <c r="J81" s="121"/>
      <c r="K81" s="121"/>
      <c r="L81" s="121"/>
      <c r="M81" s="121"/>
      <c r="N81" s="121"/>
      <c r="O81" s="121"/>
      <c r="P81" s="121"/>
      <c r="Q81" s="121"/>
      <c r="R81" s="121"/>
      <c r="S81" s="121"/>
      <c r="T81" s="121"/>
      <c r="U81" s="121"/>
      <c r="V81" s="121"/>
      <c r="W81" s="121"/>
      <c r="X81" s="121"/>
      <c r="Y81" s="121"/>
      <c r="Z81" s="121"/>
      <c r="AA81" s="121"/>
      <c r="AB81" s="121"/>
      <c r="AC81" s="121"/>
    </row>
    <row r="82">
      <c r="A82" s="121"/>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c r="Z82" s="121"/>
      <c r="AA82" s="121"/>
      <c r="AB82" s="121"/>
      <c r="AC82" s="121"/>
    </row>
    <row r="83">
      <c r="A83" s="121"/>
      <c r="B83" s="121"/>
      <c r="C83" s="121"/>
      <c r="D83" s="121"/>
      <c r="E83" s="121"/>
      <c r="F83" s="121"/>
      <c r="G83" s="121"/>
      <c r="H83" s="121"/>
      <c r="I83" s="121"/>
      <c r="J83" s="121"/>
      <c r="K83" s="121"/>
      <c r="L83" s="121"/>
      <c r="M83" s="121"/>
      <c r="N83" s="121"/>
      <c r="O83" s="121"/>
      <c r="P83" s="121"/>
      <c r="Q83" s="121"/>
      <c r="R83" s="121"/>
      <c r="S83" s="121"/>
      <c r="T83" s="121"/>
      <c r="U83" s="121"/>
      <c r="V83" s="121"/>
      <c r="W83" s="121"/>
      <c r="X83" s="121"/>
      <c r="Y83" s="121"/>
      <c r="Z83" s="121"/>
      <c r="AA83" s="121"/>
      <c r="AB83" s="121"/>
      <c r="AC83" s="121"/>
    </row>
    <row r="84">
      <c r="A84" s="121"/>
      <c r="B84" s="192"/>
      <c r="C84" s="193" t="s">
        <v>191</v>
      </c>
      <c r="D84" s="193" t="s">
        <v>251</v>
      </c>
      <c r="E84" s="193" t="s">
        <v>241</v>
      </c>
      <c r="F84" s="193" t="s">
        <v>252</v>
      </c>
      <c r="G84" s="121"/>
      <c r="H84" s="121"/>
      <c r="I84" s="121"/>
      <c r="J84" s="121"/>
      <c r="K84" s="121"/>
      <c r="L84" s="121"/>
      <c r="M84" s="121"/>
      <c r="N84" s="121"/>
      <c r="O84" s="121"/>
      <c r="P84" s="121"/>
      <c r="Q84" s="121"/>
      <c r="R84" s="121"/>
      <c r="S84" s="121"/>
      <c r="T84" s="121"/>
      <c r="U84" s="121"/>
      <c r="V84" s="121"/>
      <c r="W84" s="121"/>
      <c r="X84" s="121"/>
      <c r="Y84" s="121"/>
      <c r="Z84" s="121"/>
      <c r="AA84" s="121"/>
      <c r="AB84" s="121"/>
      <c r="AC84" s="121"/>
    </row>
    <row r="85">
      <c r="A85" s="121"/>
      <c r="B85" s="183" t="s">
        <v>253</v>
      </c>
      <c r="C85" s="164">
        <f>E14*E15</f>
        <v>83926.06</v>
      </c>
      <c r="D85" s="164">
        <f>D77+D78+D79</f>
        <v>21750</v>
      </c>
      <c r="E85" s="164">
        <f>D72*D73</f>
        <v>0</v>
      </c>
      <c r="F85" s="164">
        <f t="shared" ref="F85:F86" si="10">SUM(C85:E85)</f>
        <v>105676.06</v>
      </c>
      <c r="G85" s="121"/>
      <c r="H85" s="121"/>
      <c r="I85" s="121"/>
      <c r="J85" s="121"/>
      <c r="K85" s="121"/>
      <c r="L85" s="121"/>
      <c r="M85" s="121"/>
      <c r="N85" s="121"/>
      <c r="O85" s="121"/>
      <c r="P85" s="121"/>
      <c r="Q85" s="121"/>
      <c r="R85" s="121"/>
      <c r="S85" s="121"/>
      <c r="T85" s="121"/>
      <c r="U85" s="121"/>
      <c r="V85" s="121"/>
      <c r="W85" s="121"/>
      <c r="X85" s="121"/>
      <c r="Y85" s="121"/>
      <c r="Z85" s="121"/>
      <c r="AA85" s="121"/>
      <c r="AB85" s="121"/>
      <c r="AC85" s="121"/>
    </row>
    <row r="86">
      <c r="A86" s="121"/>
      <c r="B86" s="186" t="s">
        <v>254</v>
      </c>
      <c r="C86" s="154">
        <f t="shared" ref="C86:E86" si="9">C85/$F$85</f>
        <v>0.7941823342</v>
      </c>
      <c r="D86" s="154">
        <f t="shared" si="9"/>
        <v>0.2058176658</v>
      </c>
      <c r="E86" s="154">
        <f t="shared" si="9"/>
        <v>0</v>
      </c>
      <c r="F86" s="154">
        <f t="shared" si="10"/>
        <v>1</v>
      </c>
      <c r="G86" s="121"/>
      <c r="H86" s="121"/>
      <c r="I86" s="121"/>
      <c r="J86" s="121"/>
      <c r="K86" s="121"/>
      <c r="L86" s="121"/>
      <c r="M86" s="121"/>
      <c r="N86" s="121"/>
      <c r="O86" s="121"/>
      <c r="P86" s="121"/>
      <c r="Q86" s="121"/>
      <c r="R86" s="121"/>
      <c r="S86" s="121"/>
      <c r="T86" s="121"/>
      <c r="U86" s="121"/>
      <c r="V86" s="121"/>
      <c r="W86" s="121"/>
      <c r="X86" s="121"/>
      <c r="Y86" s="121"/>
      <c r="Z86" s="121"/>
      <c r="AA86" s="121"/>
      <c r="AB86" s="121"/>
      <c r="AC86" s="121"/>
    </row>
    <row r="87">
      <c r="A87" s="121"/>
      <c r="B87" s="186" t="s">
        <v>255</v>
      </c>
      <c r="C87" s="154">
        <f>E20+D81*E23</f>
        <v>0.1294868136</v>
      </c>
      <c r="D87" s="154">
        <f>N21*(1-N22)</f>
        <v>0.03794</v>
      </c>
      <c r="E87" s="154">
        <f>D74/D73</f>
        <v>0</v>
      </c>
      <c r="F87" s="154">
        <f>C86*C87+D86*D87+E86*E87</f>
        <v>0.1106448621</v>
      </c>
      <c r="G87" s="121"/>
      <c r="H87" s="121"/>
      <c r="I87" s="121"/>
      <c r="J87" s="121"/>
      <c r="K87" s="121"/>
      <c r="L87" s="121"/>
      <c r="M87" s="121"/>
      <c r="N87" s="121"/>
      <c r="O87" s="121"/>
      <c r="P87" s="121"/>
      <c r="Q87" s="121"/>
      <c r="R87" s="121"/>
      <c r="S87" s="121"/>
      <c r="T87" s="121"/>
      <c r="U87" s="121"/>
      <c r="V87" s="121"/>
      <c r="W87" s="121"/>
      <c r="X87" s="121"/>
      <c r="Y87" s="121"/>
      <c r="Z87" s="121"/>
      <c r="AA87" s="121"/>
      <c r="AB87" s="121"/>
      <c r="AC87" s="121"/>
    </row>
    <row r="88">
      <c r="A88" s="121"/>
      <c r="B88" s="121"/>
      <c r="C88" s="121"/>
      <c r="D88" s="123"/>
      <c r="E88" s="123"/>
      <c r="F88" s="123"/>
      <c r="G88" s="121"/>
      <c r="H88" s="121"/>
      <c r="I88" s="121"/>
      <c r="J88" s="121"/>
      <c r="K88" s="121"/>
      <c r="L88" s="121"/>
      <c r="M88" s="121"/>
      <c r="N88" s="121"/>
      <c r="O88" s="121"/>
      <c r="P88" s="121"/>
      <c r="Q88" s="121"/>
      <c r="R88" s="121"/>
      <c r="S88" s="121"/>
      <c r="T88" s="121"/>
      <c r="U88" s="121"/>
      <c r="V88" s="121"/>
      <c r="W88" s="121"/>
      <c r="X88" s="121"/>
      <c r="Y88" s="121"/>
      <c r="Z88" s="121"/>
      <c r="AA88" s="121"/>
      <c r="AB88" s="121"/>
      <c r="AC88" s="121"/>
    </row>
    <row r="89">
      <c r="A89" s="121"/>
      <c r="B89" s="121"/>
      <c r="C89" s="121"/>
      <c r="D89" s="123"/>
      <c r="E89" s="123"/>
      <c r="F89" s="123"/>
      <c r="G89" s="121"/>
      <c r="H89" s="121"/>
      <c r="I89" s="121"/>
      <c r="J89" s="121"/>
      <c r="K89" s="121"/>
      <c r="L89" s="121"/>
      <c r="M89" s="121"/>
      <c r="N89" s="121"/>
      <c r="O89" s="121"/>
      <c r="P89" s="121"/>
      <c r="Q89" s="121"/>
      <c r="R89" s="121"/>
      <c r="S89" s="121"/>
      <c r="T89" s="121"/>
      <c r="U89" s="121"/>
      <c r="V89" s="121"/>
      <c r="W89" s="121"/>
      <c r="X89" s="121"/>
      <c r="Y89" s="121"/>
      <c r="Z89" s="121"/>
      <c r="AA89" s="121"/>
      <c r="AB89" s="121"/>
      <c r="AC89" s="121"/>
    </row>
    <row r="90">
      <c r="A90" s="121"/>
      <c r="B90" s="121"/>
      <c r="C90" s="121"/>
      <c r="D90" s="123"/>
      <c r="E90" s="123"/>
      <c r="F90" s="123"/>
      <c r="G90" s="121"/>
      <c r="H90" s="121"/>
      <c r="I90" s="121"/>
      <c r="J90" s="121"/>
      <c r="K90" s="121"/>
      <c r="L90" s="121"/>
      <c r="M90" s="121"/>
      <c r="N90" s="121"/>
      <c r="O90" s="121"/>
      <c r="P90" s="121"/>
      <c r="Q90" s="121"/>
      <c r="R90" s="121"/>
      <c r="S90" s="121"/>
      <c r="T90" s="121"/>
      <c r="U90" s="121"/>
      <c r="V90" s="121"/>
      <c r="W90" s="121"/>
      <c r="X90" s="121"/>
      <c r="Y90" s="121"/>
      <c r="Z90" s="121"/>
      <c r="AA90" s="121"/>
      <c r="AB90" s="121"/>
      <c r="AC90" s="121"/>
    </row>
    <row r="91">
      <c r="A91" s="121"/>
      <c r="B91" s="123"/>
      <c r="C91" s="123"/>
      <c r="D91" s="123"/>
      <c r="E91" s="123"/>
      <c r="F91" s="123"/>
      <c r="G91" s="121"/>
      <c r="H91" s="121"/>
      <c r="I91" s="121"/>
      <c r="J91" s="121"/>
      <c r="K91" s="121"/>
      <c r="L91" s="121"/>
      <c r="M91" s="121"/>
      <c r="N91" s="121"/>
      <c r="O91" s="121"/>
      <c r="P91" s="121"/>
      <c r="Q91" s="121"/>
      <c r="R91" s="121"/>
      <c r="S91" s="121"/>
      <c r="T91" s="121"/>
      <c r="U91" s="121"/>
      <c r="V91" s="121"/>
      <c r="W91" s="121"/>
      <c r="X91" s="121"/>
      <c r="Y91" s="121"/>
      <c r="Z91" s="121"/>
      <c r="AA91" s="121"/>
      <c r="AB91" s="121"/>
      <c r="AC91" s="121"/>
    </row>
    <row r="92">
      <c r="A92" s="121"/>
      <c r="B92" s="121"/>
      <c r="C92" s="121"/>
      <c r="D92" s="121"/>
      <c r="E92" s="123"/>
      <c r="F92" s="123"/>
      <c r="G92" s="121"/>
      <c r="H92" s="121"/>
      <c r="I92" s="121"/>
      <c r="J92" s="121"/>
      <c r="K92" s="121"/>
      <c r="L92" s="121"/>
      <c r="M92" s="121"/>
      <c r="N92" s="121"/>
      <c r="O92" s="121"/>
      <c r="P92" s="121"/>
      <c r="Q92" s="121"/>
      <c r="R92" s="121"/>
      <c r="S92" s="121"/>
      <c r="T92" s="121"/>
      <c r="U92" s="121"/>
      <c r="V92" s="121"/>
      <c r="W92" s="121"/>
      <c r="X92" s="121"/>
      <c r="Y92" s="121"/>
      <c r="Z92" s="121"/>
      <c r="AA92" s="121"/>
      <c r="AB92" s="121"/>
      <c r="AC92" s="121"/>
    </row>
    <row r="93">
      <c r="A93" s="121"/>
      <c r="B93" s="55" t="s">
        <v>256</v>
      </c>
      <c r="C93" s="72"/>
      <c r="D93" s="72"/>
      <c r="E93" s="72"/>
      <c r="F93" s="72"/>
      <c r="G93" s="72"/>
      <c r="H93" s="72"/>
      <c r="I93" s="72"/>
      <c r="J93" s="72"/>
      <c r="K93" s="72"/>
      <c r="L93" s="72"/>
      <c r="M93" s="72"/>
      <c r="N93" s="72"/>
      <c r="O93" s="121"/>
      <c r="P93" s="121"/>
      <c r="Q93" s="121"/>
      <c r="R93" s="121"/>
      <c r="S93" s="121"/>
      <c r="T93" s="121"/>
      <c r="U93" s="121"/>
      <c r="V93" s="121"/>
      <c r="W93" s="121"/>
      <c r="X93" s="121"/>
      <c r="Y93" s="121"/>
      <c r="Z93" s="121"/>
      <c r="AA93" s="121"/>
      <c r="AB93" s="121"/>
      <c r="AC93" s="121"/>
    </row>
    <row r="94">
      <c r="A94" s="121"/>
      <c r="B94" s="121"/>
      <c r="C94" s="121"/>
      <c r="D94" s="121"/>
      <c r="E94" s="123"/>
      <c r="F94" s="123"/>
      <c r="G94" s="121"/>
      <c r="H94" s="121"/>
      <c r="I94" s="121"/>
      <c r="J94" s="121"/>
      <c r="K94" s="121"/>
      <c r="L94" s="121"/>
      <c r="M94" s="121"/>
      <c r="N94" s="121"/>
      <c r="O94" s="121"/>
      <c r="P94" s="121"/>
      <c r="Q94" s="121"/>
      <c r="R94" s="121"/>
      <c r="S94" s="121"/>
      <c r="T94" s="121"/>
      <c r="U94" s="121"/>
      <c r="V94" s="121"/>
      <c r="W94" s="121"/>
      <c r="X94" s="121"/>
      <c r="Y94" s="121"/>
      <c r="Z94" s="121"/>
      <c r="AA94" s="121"/>
      <c r="AB94" s="121"/>
      <c r="AC94" s="121"/>
    </row>
    <row r="95">
      <c r="A95" s="121"/>
      <c r="B95" s="139" t="s">
        <v>257</v>
      </c>
      <c r="C95" s="157"/>
      <c r="D95" s="157"/>
      <c r="E95" s="194"/>
      <c r="F95" s="179" t="s">
        <v>199</v>
      </c>
      <c r="G95" s="126"/>
      <c r="H95" s="121"/>
      <c r="I95" s="121"/>
      <c r="J95" s="121"/>
      <c r="K95" s="121"/>
      <c r="L95" s="121"/>
      <c r="M95" s="121"/>
      <c r="N95" s="121"/>
      <c r="O95" s="121"/>
      <c r="P95" s="121"/>
      <c r="Q95" s="121"/>
      <c r="R95" s="121"/>
      <c r="S95" s="121"/>
      <c r="T95" s="121"/>
      <c r="U95" s="121"/>
      <c r="V95" s="121"/>
      <c r="W95" s="121"/>
      <c r="X95" s="121"/>
      <c r="Y95" s="121"/>
      <c r="Z95" s="121"/>
      <c r="AA95" s="121"/>
      <c r="AB95" s="121"/>
      <c r="AC95" s="121"/>
    </row>
    <row r="96">
      <c r="A96" s="121"/>
      <c r="B96" s="157" t="s">
        <v>258</v>
      </c>
      <c r="C96" s="157"/>
      <c r="D96" s="157"/>
      <c r="E96" s="194"/>
      <c r="F96" s="128">
        <f>IF(F95="Single Business(US)",(VLOOKUP('Input sheet'!C9,'Industry Averages(US)'!A2:M95,13)+('Input sheet'!C42-3.88%)),IF(F95="Multibusiness(US)",G59+('Input sheet'!C42-3.88%),IF(F95="Single Business(Global)",(VLOOKUP('Input sheet'!C9,'Industry Average Beta (Global)'!A2:M95,13)+('Input sheet'!C42-3.88%)),N59+('Input sheet'!C42-3.88%))))</f>
        <v>0.1112376609</v>
      </c>
      <c r="G96" s="126"/>
      <c r="H96" s="121"/>
      <c r="I96" s="121"/>
      <c r="J96" s="121"/>
      <c r="K96" s="121"/>
      <c r="L96" s="121"/>
      <c r="M96" s="121"/>
      <c r="N96" s="121"/>
      <c r="O96" s="121"/>
      <c r="P96" s="121"/>
      <c r="Q96" s="121"/>
      <c r="R96" s="121"/>
      <c r="S96" s="121"/>
      <c r="T96" s="121"/>
      <c r="U96" s="121"/>
      <c r="V96" s="121"/>
      <c r="W96" s="121"/>
      <c r="X96" s="121"/>
      <c r="Y96" s="121"/>
      <c r="Z96" s="121"/>
      <c r="AA96" s="121"/>
      <c r="AB96" s="121"/>
      <c r="AC96" s="121"/>
    </row>
    <row r="97">
      <c r="A97" s="121"/>
      <c r="H97" s="121"/>
      <c r="I97" s="121"/>
      <c r="J97" s="121"/>
      <c r="K97" s="121"/>
      <c r="L97" s="121"/>
      <c r="M97" s="121"/>
      <c r="N97" s="121"/>
      <c r="O97" s="121"/>
      <c r="P97" s="121"/>
      <c r="Q97" s="121"/>
      <c r="R97" s="121"/>
      <c r="S97" s="121"/>
      <c r="T97" s="121"/>
      <c r="U97" s="121"/>
      <c r="V97" s="121"/>
      <c r="W97" s="121"/>
      <c r="X97" s="121"/>
      <c r="Y97" s="121"/>
      <c r="Z97" s="121"/>
      <c r="AA97" s="121"/>
      <c r="AB97" s="121"/>
      <c r="AC97" s="121"/>
    </row>
    <row r="98">
      <c r="A98" s="121"/>
      <c r="H98" s="121"/>
      <c r="I98" s="121"/>
      <c r="J98" s="121"/>
      <c r="K98" s="121"/>
      <c r="L98" s="121"/>
      <c r="M98" s="121"/>
      <c r="N98" s="121"/>
      <c r="O98" s="121"/>
      <c r="P98" s="121"/>
      <c r="Q98" s="121"/>
      <c r="R98" s="121"/>
      <c r="S98" s="121"/>
      <c r="T98" s="121"/>
      <c r="U98" s="121"/>
      <c r="V98" s="121"/>
      <c r="W98" s="121"/>
      <c r="X98" s="121"/>
      <c r="Y98" s="121"/>
      <c r="Z98" s="121"/>
      <c r="AA98" s="121"/>
      <c r="AB98" s="121"/>
      <c r="AC98" s="121"/>
    </row>
    <row r="99">
      <c r="A99" s="121"/>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c r="Z99" s="121"/>
      <c r="AA99" s="121"/>
      <c r="AB99" s="121"/>
      <c r="AC99" s="121"/>
    </row>
    <row r="100">
      <c r="A100" s="121"/>
      <c r="B100" s="121"/>
      <c r="C100" s="121"/>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c r="AA100" s="121"/>
      <c r="AB100" s="121"/>
      <c r="AC100" s="121"/>
    </row>
    <row r="101">
      <c r="A101" s="121"/>
      <c r="B101" s="55" t="s">
        <v>259</v>
      </c>
      <c r="C101" s="72"/>
      <c r="D101" s="72"/>
      <c r="E101" s="72"/>
      <c r="F101" s="72"/>
      <c r="G101" s="72"/>
      <c r="H101" s="72"/>
      <c r="I101" s="72"/>
      <c r="J101" s="72"/>
      <c r="K101" s="72"/>
      <c r="L101" s="72"/>
      <c r="M101" s="72"/>
      <c r="N101" s="72"/>
      <c r="O101" s="121"/>
      <c r="P101" s="121"/>
      <c r="Q101" s="121"/>
      <c r="R101" s="121"/>
      <c r="S101" s="121"/>
      <c r="T101" s="121"/>
      <c r="U101" s="121"/>
      <c r="V101" s="121"/>
      <c r="W101" s="121"/>
      <c r="X101" s="121"/>
      <c r="Y101" s="121"/>
      <c r="Z101" s="121"/>
      <c r="AA101" s="121"/>
      <c r="AB101" s="121"/>
      <c r="AC101" s="121"/>
    </row>
    <row r="102">
      <c r="A102" s="121"/>
      <c r="B102" s="121"/>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c r="AA102" s="121"/>
      <c r="AB102" s="121"/>
      <c r="AC102" s="121"/>
    </row>
    <row r="103">
      <c r="A103" s="121"/>
      <c r="B103" s="187" t="s">
        <v>260</v>
      </c>
      <c r="C103" s="187"/>
      <c r="D103" s="187"/>
      <c r="E103" s="195" t="s">
        <v>261</v>
      </c>
      <c r="F103" s="121"/>
      <c r="G103" s="121"/>
      <c r="H103" s="121"/>
      <c r="I103" s="121"/>
      <c r="J103" s="121"/>
      <c r="K103" s="121"/>
      <c r="L103" s="121"/>
      <c r="M103" s="121"/>
      <c r="N103" s="121"/>
      <c r="O103" s="121"/>
      <c r="P103" s="121"/>
      <c r="Q103" s="121"/>
      <c r="R103" s="121"/>
      <c r="S103" s="121"/>
      <c r="T103" s="121"/>
      <c r="U103" s="121"/>
      <c r="V103" s="121"/>
      <c r="W103" s="121"/>
      <c r="X103" s="121"/>
      <c r="Y103" s="121"/>
      <c r="Z103" s="121"/>
      <c r="AA103" s="121"/>
      <c r="AB103" s="121"/>
      <c r="AC103" s="121"/>
    </row>
    <row r="104">
      <c r="A104" s="121"/>
      <c r="B104" s="187" t="s">
        <v>262</v>
      </c>
      <c r="C104" s="187"/>
      <c r="D104" s="187"/>
      <c r="E104" s="195" t="s">
        <v>61</v>
      </c>
      <c r="F104" s="121"/>
      <c r="G104" s="121"/>
      <c r="H104" s="121"/>
      <c r="I104" s="121"/>
      <c r="J104" s="121"/>
      <c r="K104" s="121"/>
      <c r="L104" s="121"/>
      <c r="M104" s="121"/>
      <c r="N104" s="121"/>
      <c r="O104" s="121"/>
      <c r="P104" s="121"/>
      <c r="Q104" s="121"/>
      <c r="R104" s="121"/>
      <c r="S104" s="121"/>
      <c r="T104" s="121"/>
      <c r="U104" s="121"/>
      <c r="V104" s="121"/>
      <c r="W104" s="121"/>
      <c r="X104" s="121"/>
      <c r="Y104" s="121"/>
      <c r="Z104" s="121"/>
      <c r="AA104" s="121"/>
      <c r="AB104" s="121"/>
      <c r="AC104" s="121"/>
    </row>
    <row r="105">
      <c r="A105" s="121"/>
      <c r="B105" s="187" t="s">
        <v>263</v>
      </c>
      <c r="C105" s="187"/>
      <c r="D105" s="187"/>
      <c r="E105" s="128">
        <f>VLOOKUP(E103,B109:G113,IF(E104="First Decile",2,IF(E104="First Quartile",3,IF(E104="Median",4,IF(E104="Third Quartile",5,6)))))</f>
        <v>0.0902</v>
      </c>
      <c r="F105" s="121"/>
      <c r="G105" s="121"/>
      <c r="H105" s="121"/>
      <c r="I105" s="121"/>
      <c r="J105" s="121"/>
      <c r="K105" s="121"/>
      <c r="L105" s="121"/>
      <c r="M105" s="121"/>
      <c r="N105" s="121"/>
      <c r="O105" s="121"/>
      <c r="P105" s="121"/>
      <c r="Q105" s="121"/>
      <c r="R105" s="121"/>
      <c r="S105" s="121"/>
      <c r="T105" s="121"/>
      <c r="U105" s="121"/>
      <c r="V105" s="121"/>
      <c r="W105" s="121"/>
      <c r="X105" s="121"/>
      <c r="Y105" s="121"/>
      <c r="Z105" s="121"/>
      <c r="AA105" s="121"/>
      <c r="AB105" s="121"/>
      <c r="AC105" s="121"/>
    </row>
    <row r="106">
      <c r="A106" s="121"/>
      <c r="C106" s="121"/>
      <c r="D106" s="121"/>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c r="AA106" s="121"/>
      <c r="AB106" s="121"/>
      <c r="AC106" s="121"/>
    </row>
    <row r="107">
      <c r="A107" s="196"/>
      <c r="B107" s="121"/>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c r="AA107" s="121"/>
      <c r="AB107" s="121"/>
      <c r="AC107" s="121"/>
    </row>
    <row r="108">
      <c r="A108" s="123"/>
      <c r="B108" s="197" t="s">
        <v>221</v>
      </c>
      <c r="C108" s="193" t="s">
        <v>264</v>
      </c>
      <c r="D108" s="193" t="s">
        <v>265</v>
      </c>
      <c r="E108" s="193" t="s">
        <v>61</v>
      </c>
      <c r="F108" s="193" t="s">
        <v>266</v>
      </c>
      <c r="G108" s="193" t="s">
        <v>267</v>
      </c>
      <c r="H108" s="121"/>
      <c r="I108" s="121"/>
      <c r="J108" s="121"/>
      <c r="K108" s="121"/>
      <c r="L108" s="121"/>
      <c r="M108" s="121"/>
      <c r="N108" s="121"/>
      <c r="O108" s="121"/>
      <c r="P108" s="121"/>
      <c r="Q108" s="121"/>
      <c r="R108" s="121"/>
      <c r="S108" s="121"/>
      <c r="T108" s="121"/>
      <c r="U108" s="121"/>
      <c r="V108" s="121"/>
      <c r="W108" s="121"/>
      <c r="X108" s="121"/>
      <c r="Y108" s="121"/>
      <c r="Z108" s="121"/>
      <c r="AA108" s="121"/>
      <c r="AB108" s="121"/>
      <c r="AC108" s="121"/>
    </row>
    <row r="109">
      <c r="A109" s="121"/>
      <c r="B109" s="187" t="s">
        <v>268</v>
      </c>
      <c r="C109" s="198">
        <f>'Input sheet'!$C$42+2.37%</f>
        <v>0.0687</v>
      </c>
      <c r="D109" s="198">
        <f>'Input sheet'!$C$42+3.43%</f>
        <v>0.0793</v>
      </c>
      <c r="E109" s="198">
        <f>'Input sheet'!$C$42+4.74%</f>
        <v>0.0924</v>
      </c>
      <c r="F109" s="198">
        <f>'Input sheet'!$C$42+5.94%</f>
        <v>0.1044</v>
      </c>
      <c r="G109" s="198">
        <f>'Input sheet'!$C$42+7.77%</f>
        <v>0.1227</v>
      </c>
      <c r="H109" s="121"/>
      <c r="I109" s="121"/>
      <c r="J109" s="121"/>
      <c r="K109" s="121"/>
      <c r="L109" s="121"/>
      <c r="M109" s="121"/>
      <c r="N109" s="121"/>
      <c r="O109" s="121"/>
      <c r="P109" s="121"/>
      <c r="Q109" s="121"/>
      <c r="R109" s="121"/>
      <c r="S109" s="121"/>
      <c r="T109" s="121"/>
      <c r="U109" s="121"/>
      <c r="V109" s="121"/>
      <c r="W109" s="121"/>
      <c r="X109" s="121"/>
      <c r="Y109" s="121"/>
      <c r="Z109" s="121"/>
      <c r="AA109" s="121"/>
      <c r="AB109" s="121"/>
      <c r="AC109" s="121"/>
    </row>
    <row r="110">
      <c r="A110" s="121"/>
      <c r="B110" s="187" t="s">
        <v>269</v>
      </c>
      <c r="C110" s="198">
        <f>'Input sheet'!$C$42+3.04%</f>
        <v>0.0754</v>
      </c>
      <c r="D110" s="198">
        <f>'Input sheet'!$C$42+4.18%</f>
        <v>0.0868</v>
      </c>
      <c r="E110" s="198">
        <f>'Input sheet'!$C$42+5.4%</f>
        <v>0.099</v>
      </c>
      <c r="F110" s="198">
        <f>'Input sheet'!$C$42+6.87%</f>
        <v>0.1137</v>
      </c>
      <c r="G110" s="198">
        <f>'Input sheet'!$C$42+8.77%</f>
        <v>0.1327</v>
      </c>
      <c r="H110" s="121"/>
      <c r="I110" s="121"/>
      <c r="J110" s="121"/>
      <c r="K110" s="121"/>
      <c r="L110" s="121"/>
      <c r="M110" s="121"/>
      <c r="N110" s="121"/>
      <c r="O110" s="121"/>
      <c r="P110" s="121"/>
      <c r="Q110" s="121"/>
      <c r="R110" s="121"/>
      <c r="S110" s="121"/>
      <c r="T110" s="121"/>
      <c r="U110" s="121"/>
      <c r="V110" s="121"/>
      <c r="W110" s="121"/>
      <c r="X110" s="121"/>
      <c r="Y110" s="121"/>
      <c r="Z110" s="121"/>
      <c r="AA110" s="121"/>
      <c r="AB110" s="121"/>
      <c r="AC110" s="121"/>
    </row>
    <row r="111">
      <c r="A111" s="196"/>
      <c r="B111" s="187" t="s">
        <v>270</v>
      </c>
      <c r="C111" s="198">
        <f>'Input sheet'!$C$42+1.32%</f>
        <v>0.0582</v>
      </c>
      <c r="D111" s="198">
        <f>'Input sheet'!$C$42+2.45%</f>
        <v>0.0695</v>
      </c>
      <c r="E111" s="198">
        <f>'Input sheet'!$C$42+4.03%</f>
        <v>0.0853</v>
      </c>
      <c r="F111" s="198">
        <f>'Input sheet'!$C$42+4.99%</f>
        <v>0.0949</v>
      </c>
      <c r="G111" s="198">
        <f>'Input sheet'!$C$42+5.74%</f>
        <v>0.1024</v>
      </c>
      <c r="H111" s="121"/>
      <c r="I111" s="121"/>
      <c r="J111" s="121"/>
      <c r="K111" s="121"/>
      <c r="L111" s="121"/>
      <c r="M111" s="121"/>
      <c r="N111" s="121"/>
      <c r="O111" s="121"/>
      <c r="P111" s="121"/>
      <c r="Q111" s="121"/>
      <c r="R111" s="121"/>
      <c r="S111" s="121"/>
      <c r="T111" s="121"/>
      <c r="U111" s="121"/>
      <c r="V111" s="121"/>
      <c r="W111" s="121"/>
      <c r="X111" s="121"/>
      <c r="Y111" s="121"/>
      <c r="Z111" s="121"/>
      <c r="AA111" s="121"/>
      <c r="AB111" s="121"/>
      <c r="AC111" s="121"/>
    </row>
    <row r="112">
      <c r="A112" s="121"/>
      <c r="B112" s="187" t="s">
        <v>271</v>
      </c>
      <c r="C112" s="198">
        <f>'Input sheet'!$C$42+2.6%</f>
        <v>0.071</v>
      </c>
      <c r="D112" s="198">
        <f>'Input sheet'!$C$42+3.58%</f>
        <v>0.0808</v>
      </c>
      <c r="E112" s="198">
        <f>'Input sheet'!$C$42+4.74%</f>
        <v>0.0924</v>
      </c>
      <c r="F112" s="198">
        <f>'Input sheet'!$C$42+5.59%</f>
        <v>0.1009</v>
      </c>
      <c r="G112" s="198">
        <f>'Input sheet'!$C$42+6.83%</f>
        <v>0.1133</v>
      </c>
      <c r="H112" s="121"/>
      <c r="I112" s="121"/>
      <c r="J112" s="121"/>
      <c r="K112" s="121"/>
      <c r="L112" s="121"/>
      <c r="M112" s="121"/>
      <c r="N112" s="121"/>
      <c r="O112" s="121"/>
      <c r="P112" s="121"/>
      <c r="Q112" s="121"/>
      <c r="R112" s="121"/>
      <c r="S112" s="121"/>
      <c r="T112" s="121"/>
      <c r="U112" s="121"/>
      <c r="V112" s="121"/>
      <c r="W112" s="121"/>
      <c r="X112" s="121"/>
      <c r="Y112" s="121"/>
      <c r="Z112" s="121"/>
      <c r="AA112" s="121"/>
      <c r="AB112" s="121"/>
      <c r="AC112" s="121"/>
    </row>
    <row r="113">
      <c r="A113" s="121"/>
      <c r="B113" s="199" t="s">
        <v>261</v>
      </c>
      <c r="C113" s="200">
        <f>'Input sheet'!$C$42+2.35%</f>
        <v>0.0685</v>
      </c>
      <c r="D113" s="200">
        <f>'Input sheet'!$C$42+3.67%</f>
        <v>0.0817</v>
      </c>
      <c r="E113" s="200">
        <f>'Input sheet'!$C$42+4.52%</f>
        <v>0.0902</v>
      </c>
      <c r="F113" s="200">
        <f>'Input sheet'!$C$42+4.76%</f>
        <v>0.0926</v>
      </c>
      <c r="G113" s="200">
        <f>'Input sheet'!$C$42+5.29%</f>
        <v>0.0979</v>
      </c>
      <c r="H113" s="121"/>
      <c r="I113" s="121"/>
      <c r="J113" s="121"/>
      <c r="K113" s="121"/>
      <c r="L113" s="121"/>
      <c r="M113" s="121"/>
      <c r="N113" s="121"/>
      <c r="O113" s="121"/>
      <c r="P113" s="121"/>
      <c r="Q113" s="121"/>
      <c r="R113" s="121"/>
      <c r="S113" s="121"/>
      <c r="T113" s="121"/>
      <c r="U113" s="121"/>
      <c r="V113" s="121"/>
      <c r="W113" s="121"/>
      <c r="X113" s="121"/>
      <c r="Y113" s="121"/>
      <c r="Z113" s="121"/>
      <c r="AA113" s="121"/>
      <c r="AB113" s="121"/>
      <c r="AC113" s="121"/>
    </row>
    <row r="114">
      <c r="A114" s="121"/>
      <c r="B114" s="201" t="s">
        <v>272</v>
      </c>
      <c r="C114" s="202"/>
      <c r="D114" s="202"/>
      <c r="E114" s="202"/>
      <c r="F114" s="202"/>
      <c r="G114" s="202"/>
      <c r="H114" s="121"/>
      <c r="I114" s="121"/>
      <c r="J114" s="121"/>
      <c r="K114" s="121"/>
      <c r="L114" s="121"/>
      <c r="M114" s="121"/>
      <c r="N114" s="121"/>
      <c r="O114" s="121"/>
      <c r="P114" s="121"/>
      <c r="Q114" s="121"/>
      <c r="R114" s="121"/>
      <c r="S114" s="121"/>
      <c r="T114" s="121"/>
      <c r="U114" s="121"/>
      <c r="V114" s="121"/>
      <c r="W114" s="121"/>
      <c r="X114" s="121"/>
      <c r="Y114" s="121"/>
      <c r="Z114" s="121"/>
      <c r="AA114" s="121"/>
      <c r="AB114" s="121"/>
      <c r="AC114" s="121"/>
    </row>
    <row r="115">
      <c r="A115" s="121"/>
      <c r="H115" s="121"/>
      <c r="I115" s="121"/>
      <c r="J115" s="121"/>
      <c r="K115" s="121"/>
      <c r="L115" s="121"/>
      <c r="M115" s="121"/>
      <c r="N115" s="121"/>
      <c r="O115" s="121"/>
      <c r="P115" s="121"/>
      <c r="Q115" s="121"/>
      <c r="R115" s="121"/>
      <c r="S115" s="121"/>
      <c r="T115" s="121"/>
      <c r="U115" s="121"/>
      <c r="V115" s="121"/>
      <c r="W115" s="121"/>
      <c r="X115" s="121"/>
      <c r="Y115" s="121"/>
      <c r="Z115" s="121"/>
      <c r="AA115" s="121"/>
      <c r="AB115" s="121"/>
      <c r="AC115" s="121"/>
    </row>
    <row r="116">
      <c r="A116" s="121"/>
      <c r="H116" s="121"/>
      <c r="I116" s="121"/>
      <c r="J116" s="121"/>
      <c r="K116" s="121"/>
      <c r="L116" s="121"/>
      <c r="M116" s="121"/>
      <c r="N116" s="121"/>
      <c r="O116" s="121"/>
      <c r="P116" s="121"/>
      <c r="Q116" s="121"/>
      <c r="R116" s="121"/>
      <c r="S116" s="121"/>
      <c r="T116" s="121"/>
      <c r="U116" s="121"/>
      <c r="V116" s="121"/>
      <c r="W116" s="121"/>
      <c r="X116" s="121"/>
      <c r="Y116" s="121"/>
      <c r="Z116" s="121"/>
      <c r="AA116" s="121"/>
      <c r="AB116" s="121"/>
      <c r="AC116" s="121"/>
    </row>
    <row r="117">
      <c r="A117" s="121"/>
      <c r="H117" s="121"/>
      <c r="I117" s="121"/>
      <c r="J117" s="121"/>
      <c r="K117" s="121"/>
      <c r="L117" s="121"/>
      <c r="M117" s="121"/>
      <c r="N117" s="121"/>
      <c r="O117" s="121"/>
      <c r="P117" s="121"/>
      <c r="Q117" s="121"/>
      <c r="R117" s="121"/>
      <c r="S117" s="121"/>
      <c r="T117" s="121"/>
      <c r="U117" s="121"/>
      <c r="V117" s="121"/>
      <c r="W117" s="121"/>
      <c r="X117" s="121"/>
      <c r="Y117" s="121"/>
      <c r="Z117" s="121"/>
      <c r="AA117" s="121"/>
      <c r="AB117" s="121"/>
      <c r="AC117" s="121"/>
    </row>
    <row r="118" ht="12.75" customHeight="1">
      <c r="A118" s="121"/>
      <c r="H118" s="121"/>
      <c r="I118" s="121"/>
      <c r="J118" s="121"/>
      <c r="K118" s="121"/>
      <c r="L118" s="121"/>
      <c r="M118" s="121"/>
      <c r="N118" s="121"/>
      <c r="O118" s="121"/>
      <c r="P118" s="121"/>
      <c r="Q118" s="121"/>
      <c r="R118" s="121"/>
      <c r="S118" s="121"/>
      <c r="T118" s="121"/>
      <c r="U118" s="121"/>
      <c r="V118" s="121"/>
      <c r="W118" s="121"/>
      <c r="X118" s="121"/>
      <c r="Y118" s="121"/>
      <c r="Z118" s="121"/>
      <c r="AA118" s="121"/>
      <c r="AB118" s="121"/>
      <c r="AC118" s="121"/>
    </row>
    <row r="119" ht="12.75" customHeight="1">
      <c r="A119" s="121"/>
      <c r="H119" s="121"/>
      <c r="I119" s="121"/>
      <c r="J119" s="121"/>
      <c r="K119" s="121"/>
      <c r="L119" s="121"/>
      <c r="M119" s="121"/>
      <c r="N119" s="121"/>
      <c r="O119" s="121"/>
      <c r="P119" s="121"/>
      <c r="Q119" s="121"/>
      <c r="R119" s="121"/>
      <c r="S119" s="121"/>
      <c r="T119" s="121"/>
      <c r="U119" s="121"/>
      <c r="V119" s="121"/>
      <c r="W119" s="121"/>
      <c r="X119" s="121"/>
      <c r="Y119" s="121"/>
      <c r="Z119" s="121"/>
      <c r="AA119" s="121"/>
      <c r="AB119" s="121"/>
      <c r="AC119" s="121"/>
    </row>
    <row r="120" ht="12.75" customHeight="1">
      <c r="A120" s="121"/>
      <c r="H120" s="121"/>
      <c r="I120" s="121"/>
      <c r="J120" s="121"/>
      <c r="K120" s="121"/>
      <c r="L120" s="121"/>
      <c r="M120" s="121"/>
      <c r="N120" s="121"/>
      <c r="O120" s="121"/>
      <c r="P120" s="121"/>
      <c r="Q120" s="121"/>
      <c r="R120" s="121"/>
      <c r="S120" s="121"/>
      <c r="T120" s="121"/>
      <c r="U120" s="121"/>
      <c r="V120" s="121"/>
      <c r="W120" s="121"/>
      <c r="X120" s="121"/>
      <c r="Y120" s="121"/>
      <c r="Z120" s="121"/>
      <c r="AA120" s="121"/>
      <c r="AB120" s="121"/>
      <c r="AC120" s="121"/>
    </row>
    <row r="121" ht="12.75" customHeight="1">
      <c r="A121" s="121"/>
      <c r="H121" s="121"/>
      <c r="I121" s="121"/>
      <c r="J121" s="121"/>
      <c r="K121" s="121"/>
      <c r="L121" s="121"/>
      <c r="M121" s="121"/>
      <c r="N121" s="121"/>
      <c r="O121" s="121"/>
      <c r="P121" s="121"/>
      <c r="Q121" s="121"/>
      <c r="R121" s="121"/>
      <c r="S121" s="121"/>
      <c r="T121" s="121"/>
      <c r="U121" s="121"/>
      <c r="V121" s="121"/>
      <c r="W121" s="121"/>
      <c r="X121" s="121"/>
      <c r="Y121" s="121"/>
      <c r="Z121" s="121"/>
      <c r="AA121" s="121"/>
      <c r="AB121" s="121"/>
      <c r="AC121" s="121"/>
    </row>
    <row r="122" ht="12.75" customHeight="1">
      <c r="A122" s="203"/>
      <c r="H122" s="121"/>
      <c r="I122" s="121"/>
      <c r="J122" s="121"/>
      <c r="K122" s="121"/>
      <c r="L122" s="121"/>
      <c r="M122" s="121"/>
      <c r="N122" s="121"/>
      <c r="O122" s="121"/>
      <c r="P122" s="121"/>
      <c r="Q122" s="121"/>
      <c r="R122" s="121"/>
      <c r="S122" s="121"/>
      <c r="T122" s="121"/>
      <c r="U122" s="121"/>
      <c r="V122" s="121"/>
      <c r="W122" s="121"/>
      <c r="X122" s="121"/>
      <c r="Y122" s="121"/>
      <c r="Z122" s="121"/>
      <c r="AA122" s="121"/>
      <c r="AB122" s="121"/>
      <c r="AC122" s="121"/>
    </row>
    <row r="123" ht="12.75" customHeight="1">
      <c r="A123" s="203"/>
      <c r="H123" s="121"/>
      <c r="I123" s="121"/>
      <c r="J123" s="121"/>
      <c r="K123" s="121"/>
      <c r="L123" s="121"/>
      <c r="M123" s="121"/>
      <c r="N123" s="121"/>
      <c r="O123" s="121"/>
      <c r="P123" s="121"/>
      <c r="Q123" s="121"/>
      <c r="R123" s="121"/>
      <c r="S123" s="121"/>
      <c r="T123" s="121"/>
      <c r="U123" s="121"/>
      <c r="V123" s="121"/>
      <c r="W123" s="121"/>
      <c r="X123" s="121"/>
      <c r="Y123" s="121"/>
      <c r="Z123" s="121"/>
      <c r="AA123" s="121"/>
      <c r="AB123" s="121"/>
      <c r="AC123" s="121"/>
    </row>
    <row r="124" ht="12.75" customHeight="1">
      <c r="A124" s="121"/>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c r="AA124" s="121"/>
      <c r="AB124" s="121"/>
      <c r="AC124" s="121"/>
    </row>
    <row r="125" ht="12.75" customHeight="1">
      <c r="A125" s="121"/>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c r="AA125" s="121"/>
      <c r="AB125" s="121"/>
      <c r="AC125" s="121"/>
    </row>
    <row r="126" ht="12.75" customHeight="1">
      <c r="A126" s="121"/>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c r="AA126" s="121"/>
      <c r="AB126" s="121"/>
      <c r="AC126" s="121"/>
    </row>
    <row r="127" ht="12.75" customHeight="1">
      <c r="A127" s="121"/>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c r="AA127" s="121"/>
      <c r="AB127" s="121"/>
      <c r="AC127" s="121"/>
    </row>
    <row r="128" ht="12.75" customHeight="1">
      <c r="A128" s="121"/>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c r="AA128" s="121"/>
      <c r="AB128" s="121"/>
      <c r="AC128" s="121"/>
    </row>
    <row r="129" ht="12.75" customHeight="1">
      <c r="A129" s="121"/>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c r="AA129" s="121"/>
      <c r="AB129" s="121"/>
      <c r="AC129" s="121"/>
    </row>
    <row r="130" ht="12.75" customHeight="1">
      <c r="A130" s="121"/>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c r="AA130" s="121"/>
      <c r="AB130" s="121"/>
      <c r="AC130" s="121"/>
    </row>
    <row r="131" ht="12.75" customHeight="1">
      <c r="A131" s="121"/>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c r="AA131" s="121"/>
      <c r="AB131" s="121"/>
      <c r="AC131" s="121"/>
    </row>
    <row r="132" ht="12.75" customHeight="1">
      <c r="A132" s="121"/>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c r="AA132" s="121"/>
      <c r="AB132" s="121"/>
      <c r="AC132" s="121"/>
    </row>
    <row r="133" ht="12.75" customHeight="1">
      <c r="A133" s="121"/>
      <c r="B133" s="121"/>
      <c r="C133" s="121"/>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c r="AA133" s="121"/>
      <c r="AB133" s="121"/>
      <c r="AC133" s="121"/>
    </row>
    <row r="134" ht="12.75" customHeight="1">
      <c r="A134" s="121"/>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c r="AA134" s="121"/>
      <c r="AB134" s="121"/>
      <c r="AC134" s="121"/>
    </row>
    <row r="135" ht="12.75" customHeight="1">
      <c r="A135" s="121"/>
      <c r="B135" s="121"/>
      <c r="C135" s="121"/>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c r="AA135" s="121"/>
      <c r="AB135" s="121"/>
      <c r="AC135" s="121"/>
    </row>
    <row r="136" ht="12.75" customHeight="1">
      <c r="A136" s="121"/>
      <c r="B136" s="121"/>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c r="AA136" s="121"/>
      <c r="AB136" s="121"/>
      <c r="AC136" s="121"/>
    </row>
    <row r="137" ht="12.75" customHeight="1">
      <c r="A137" s="121"/>
      <c r="B137" s="121"/>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c r="AA137" s="121"/>
      <c r="AB137" s="121"/>
      <c r="AC137" s="121"/>
    </row>
    <row r="138" ht="12.75" customHeight="1">
      <c r="A138" s="121"/>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c r="AA138" s="121"/>
      <c r="AB138" s="121"/>
      <c r="AC138" s="121"/>
    </row>
    <row r="139" ht="12.75" customHeight="1">
      <c r="A139" s="121"/>
      <c r="B139" s="121"/>
      <c r="C139" s="12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c r="AA139" s="121"/>
      <c r="AB139" s="121"/>
      <c r="AC139" s="121"/>
    </row>
    <row r="140" ht="12.75" customHeight="1">
      <c r="A140" s="121"/>
      <c r="B140" s="121"/>
      <c r="C140" s="121"/>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c r="AB140" s="121"/>
      <c r="AC140" s="121"/>
    </row>
    <row r="141" ht="12.75" customHeight="1">
      <c r="A141" s="121"/>
      <c r="B141" s="121"/>
      <c r="C141" s="121"/>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c r="AB141" s="121"/>
      <c r="AC141" s="121"/>
    </row>
    <row r="142" ht="12.75" customHeight="1">
      <c r="A142" s="121"/>
      <c r="B142" s="121"/>
      <c r="C142" s="121"/>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c r="AB142" s="121"/>
      <c r="AC142" s="121"/>
    </row>
    <row r="143" ht="12.75" customHeight="1">
      <c r="A143" s="121"/>
      <c r="B143" s="121"/>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c r="AB143" s="121"/>
      <c r="AC143" s="121"/>
    </row>
    <row r="144" ht="12.75" customHeight="1">
      <c r="A144" s="121"/>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c r="AB144" s="121"/>
      <c r="AC144" s="121"/>
    </row>
    <row r="145" ht="12.75" customHeight="1">
      <c r="A145" s="121"/>
      <c r="B145" s="121"/>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1"/>
      <c r="AC145" s="121"/>
    </row>
    <row r="146" ht="12.75" customHeight="1">
      <c r="A146" s="121"/>
      <c r="B146" s="121"/>
      <c r="C146" s="121"/>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1"/>
      <c r="AC146" s="121"/>
    </row>
    <row r="147" ht="12.75" customHeight="1">
      <c r="A147" s="121"/>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c r="AC147" s="121"/>
    </row>
    <row r="148" ht="12.75" customHeight="1">
      <c r="A148" s="121"/>
      <c r="B148" s="121"/>
      <c r="C148" s="121"/>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1"/>
      <c r="AC148" s="121"/>
    </row>
    <row r="149" ht="12.75" customHeight="1">
      <c r="A149" s="121"/>
      <c r="B149" s="121"/>
      <c r="C149" s="121"/>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c r="AB149" s="121"/>
      <c r="AC149" s="121"/>
    </row>
    <row r="150" ht="12.75" customHeight="1">
      <c r="A150" s="121"/>
      <c r="B150" s="121"/>
      <c r="C150" s="121"/>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c r="AB150" s="121"/>
      <c r="AC150" s="121"/>
    </row>
    <row r="151" ht="12.75" customHeight="1">
      <c r="A151" s="121"/>
      <c r="B151" s="121"/>
      <c r="C151" s="121"/>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c r="AA151" s="121"/>
      <c r="AB151" s="121"/>
      <c r="AC151" s="121"/>
    </row>
    <row r="152" ht="12.75" customHeight="1">
      <c r="A152" s="121"/>
      <c r="B152" s="121"/>
      <c r="C152" s="121"/>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c r="AA152" s="121"/>
      <c r="AB152" s="121"/>
      <c r="AC152" s="121"/>
    </row>
    <row r="153" ht="12.75" customHeight="1">
      <c r="A153" s="121"/>
      <c r="B153" s="121"/>
      <c r="C153" s="121"/>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c r="AA153" s="121"/>
      <c r="AB153" s="121"/>
      <c r="AC153" s="121"/>
    </row>
    <row r="154" ht="12.75" customHeight="1">
      <c r="A154" s="121"/>
      <c r="B154" s="121"/>
      <c r="C154" s="121"/>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c r="AA154" s="121"/>
      <c r="AB154" s="121"/>
      <c r="AC154" s="121"/>
    </row>
    <row r="155" ht="12.75" customHeight="1">
      <c r="A155" s="121"/>
      <c r="B155" s="121"/>
      <c r="C155" s="121"/>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c r="AA155" s="121"/>
      <c r="AB155" s="121"/>
      <c r="AC155" s="121"/>
    </row>
    <row r="156" ht="12.75" customHeight="1">
      <c r="A156" s="121"/>
      <c r="B156" s="121"/>
      <c r="C156" s="121"/>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c r="AA156" s="121"/>
      <c r="AB156" s="121"/>
      <c r="AC156" s="121"/>
    </row>
    <row r="157" ht="12.75" customHeight="1">
      <c r="A157" s="121"/>
      <c r="B157" s="121"/>
      <c r="C157" s="121"/>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c r="AA157" s="121"/>
      <c r="AB157" s="121"/>
      <c r="AC157" s="121"/>
    </row>
    <row r="158" ht="12.75" customHeight="1">
      <c r="A158" s="121"/>
      <c r="B158" s="121"/>
      <c r="C158" s="121"/>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c r="AA158" s="121"/>
      <c r="AB158" s="121"/>
      <c r="AC158" s="121"/>
    </row>
    <row r="159" ht="12.75" customHeight="1">
      <c r="A159" s="121"/>
      <c r="B159" s="121"/>
      <c r="C159" s="121"/>
      <c r="D159" s="121"/>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c r="AA159" s="121"/>
      <c r="AB159" s="121"/>
      <c r="AC159" s="121"/>
    </row>
    <row r="160" ht="12.75" customHeight="1">
      <c r="A160" s="121"/>
      <c r="B160" s="121"/>
      <c r="C160" s="121"/>
      <c r="D160" s="121"/>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c r="AA160" s="121"/>
      <c r="AB160" s="121"/>
      <c r="AC160" s="121"/>
    </row>
    <row r="161" ht="12.75" customHeight="1">
      <c r="A161" s="121"/>
      <c r="B161" s="121"/>
      <c r="C161" s="121"/>
      <c r="D161" s="121"/>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c r="AA161" s="121"/>
      <c r="AB161" s="121"/>
      <c r="AC161" s="121"/>
    </row>
    <row r="162" ht="12.75" customHeight="1">
      <c r="A162" s="121"/>
      <c r="B162" s="121"/>
      <c r="C162" s="121"/>
      <c r="D162" s="121"/>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c r="AA162" s="121"/>
      <c r="AB162" s="121"/>
      <c r="AC162" s="121"/>
    </row>
    <row r="163" ht="12.75" customHeight="1">
      <c r="A163" s="121"/>
      <c r="B163" s="121"/>
      <c r="C163" s="121"/>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c r="AA163" s="121"/>
      <c r="AB163" s="121"/>
      <c r="AC163" s="121"/>
    </row>
    <row r="164" ht="12.75" customHeight="1">
      <c r="A164" s="121"/>
      <c r="B164" s="121"/>
      <c r="C164" s="121"/>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c r="AA164" s="121"/>
      <c r="AB164" s="121"/>
      <c r="AC164" s="121"/>
    </row>
    <row r="165" ht="12.75" customHeight="1">
      <c r="A165" s="121"/>
      <c r="B165" s="121"/>
      <c r="C165" s="121"/>
      <c r="D165" s="121"/>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c r="AA165" s="121"/>
      <c r="AB165" s="121"/>
      <c r="AC165" s="121"/>
    </row>
    <row r="166" ht="12.75" customHeight="1">
      <c r="A166" s="121"/>
      <c r="B166" s="121"/>
      <c r="C166" s="121"/>
      <c r="D166" s="121"/>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c r="AA166" s="121"/>
      <c r="AB166" s="121"/>
      <c r="AC166" s="121"/>
    </row>
    <row r="167" ht="12.75" customHeight="1">
      <c r="A167" s="121"/>
      <c r="B167" s="121"/>
      <c r="C167" s="121"/>
      <c r="D167" s="121"/>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c r="AA167" s="121"/>
      <c r="AB167" s="121"/>
      <c r="AC167" s="121"/>
    </row>
    <row r="168" ht="12.75" customHeight="1">
      <c r="A168" s="121"/>
      <c r="B168" s="121"/>
      <c r="C168" s="121"/>
      <c r="D168" s="121"/>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c r="AA168" s="121"/>
      <c r="AB168" s="121"/>
      <c r="AC168" s="121"/>
    </row>
    <row r="169" ht="12.75" customHeight="1">
      <c r="A169" s="121"/>
      <c r="B169" s="121"/>
      <c r="C169" s="121"/>
      <c r="D169" s="121"/>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c r="AA169" s="121"/>
      <c r="AB169" s="121"/>
      <c r="AC169" s="121"/>
    </row>
    <row r="170" ht="12.75" customHeight="1">
      <c r="A170" s="121"/>
      <c r="B170" s="121"/>
      <c r="C170" s="121"/>
      <c r="D170" s="121"/>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c r="AA170" s="121"/>
      <c r="AB170" s="121"/>
      <c r="AC170" s="121"/>
    </row>
    <row r="171" ht="12.75" customHeight="1">
      <c r="A171" s="121"/>
      <c r="B171" s="121"/>
      <c r="C171" s="121"/>
      <c r="D171" s="121"/>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c r="AA171" s="121"/>
      <c r="AB171" s="121"/>
      <c r="AC171" s="121"/>
    </row>
    <row r="172" ht="12.75" customHeight="1">
      <c r="A172" s="121"/>
      <c r="B172" s="121"/>
      <c r="C172" s="121"/>
      <c r="D172" s="121"/>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c r="AA172" s="121"/>
      <c r="AB172" s="121"/>
      <c r="AC172" s="121"/>
    </row>
    <row r="173" ht="12.75" customHeight="1">
      <c r="A173" s="121"/>
      <c r="B173" s="121"/>
      <c r="C173" s="121"/>
      <c r="D173" s="121"/>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c r="AA173" s="121"/>
      <c r="AB173" s="121"/>
      <c r="AC173" s="121"/>
    </row>
    <row r="174" ht="12.75" customHeight="1">
      <c r="A174" s="121"/>
      <c r="B174" s="121"/>
      <c r="C174" s="121"/>
      <c r="D174" s="121"/>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c r="AA174" s="121"/>
      <c r="AB174" s="121"/>
      <c r="AC174" s="121"/>
    </row>
    <row r="175" ht="12.75" customHeight="1">
      <c r="A175" s="121"/>
      <c r="B175" s="121"/>
      <c r="C175" s="121"/>
      <c r="D175" s="121"/>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c r="AA175" s="121"/>
      <c r="AB175" s="121"/>
      <c r="AC175" s="121"/>
    </row>
    <row r="176" ht="12.75" customHeight="1">
      <c r="A176" s="121"/>
      <c r="B176" s="121"/>
      <c r="C176" s="121"/>
      <c r="D176" s="121"/>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c r="AA176" s="121"/>
      <c r="AB176" s="121"/>
      <c r="AC176" s="121"/>
    </row>
    <row r="177" ht="12.75" customHeight="1">
      <c r="A177" s="121"/>
      <c r="B177" s="121"/>
      <c r="C177" s="121"/>
      <c r="D177" s="121"/>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c r="AA177" s="121"/>
      <c r="AB177" s="121"/>
      <c r="AC177" s="121"/>
    </row>
    <row r="178" ht="12.75" customHeight="1">
      <c r="A178" s="121"/>
      <c r="B178" s="121"/>
      <c r="C178" s="121"/>
      <c r="D178" s="121"/>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c r="AA178" s="121"/>
      <c r="AB178" s="121"/>
      <c r="AC178" s="121"/>
    </row>
    <row r="179" ht="12.75" customHeight="1">
      <c r="A179" s="121"/>
      <c r="B179" s="121"/>
      <c r="C179" s="121"/>
      <c r="D179" s="121"/>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c r="AA179" s="121"/>
      <c r="AB179" s="121"/>
      <c r="AC179" s="121"/>
    </row>
    <row r="180" ht="12.75" customHeight="1">
      <c r="A180" s="121"/>
      <c r="B180" s="121"/>
      <c r="C180" s="121"/>
      <c r="D180" s="121"/>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c r="AA180" s="121"/>
      <c r="AB180" s="121"/>
      <c r="AC180" s="121"/>
    </row>
    <row r="181" ht="12.75" customHeight="1">
      <c r="A181" s="121"/>
      <c r="B181" s="121"/>
      <c r="C181" s="121"/>
      <c r="D181" s="121"/>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c r="AA181" s="121"/>
      <c r="AB181" s="121"/>
      <c r="AC181" s="121"/>
    </row>
    <row r="182" ht="12.75" customHeight="1">
      <c r="A182" s="121"/>
      <c r="B182" s="121"/>
      <c r="C182" s="121"/>
      <c r="D182" s="121"/>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c r="AA182" s="121"/>
      <c r="AB182" s="121"/>
      <c r="AC182" s="121"/>
    </row>
    <row r="183" ht="12.75" customHeight="1">
      <c r="A183" s="121"/>
      <c r="B183" s="121"/>
      <c r="C183" s="121"/>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c r="AA183" s="121"/>
      <c r="AB183" s="121"/>
      <c r="AC183" s="121"/>
    </row>
    <row r="184" ht="12.75" customHeight="1">
      <c r="A184" s="121"/>
      <c r="B184" s="121"/>
      <c r="C184" s="121"/>
      <c r="D184" s="121"/>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c r="AA184" s="121"/>
      <c r="AB184" s="121"/>
      <c r="AC184" s="121"/>
    </row>
    <row r="185" ht="12.75" customHeight="1">
      <c r="A185" s="121"/>
      <c r="B185" s="121"/>
      <c r="C185" s="121"/>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c r="AA185" s="121"/>
      <c r="AB185" s="121"/>
      <c r="AC185" s="121"/>
    </row>
    <row r="186" ht="12.75" customHeight="1">
      <c r="A186" s="121"/>
      <c r="B186" s="121"/>
      <c r="C186" s="121"/>
      <c r="D186" s="121"/>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c r="AA186" s="121"/>
      <c r="AB186" s="121"/>
      <c r="AC186" s="121"/>
    </row>
    <row r="187" ht="12.75" customHeight="1">
      <c r="A187" s="121"/>
      <c r="B187" s="121"/>
      <c r="C187" s="121"/>
      <c r="D187" s="121"/>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c r="AA187" s="121"/>
      <c r="AB187" s="121"/>
      <c r="AC187" s="121"/>
    </row>
    <row r="188" ht="12.75" customHeight="1">
      <c r="A188" s="121"/>
      <c r="B188" s="121"/>
      <c r="C188" s="121"/>
      <c r="D188" s="121"/>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c r="AA188" s="121"/>
      <c r="AB188" s="121"/>
      <c r="AC188" s="121"/>
    </row>
    <row r="189" ht="12.75" customHeight="1">
      <c r="A189" s="121"/>
      <c r="B189" s="121"/>
      <c r="C189" s="121"/>
      <c r="D189" s="121"/>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c r="AA189" s="121"/>
      <c r="AB189" s="121"/>
      <c r="AC189" s="121"/>
    </row>
    <row r="190" ht="12.75" customHeight="1">
      <c r="A190" s="121"/>
      <c r="B190" s="121"/>
      <c r="C190" s="121"/>
      <c r="D190" s="121"/>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c r="AA190" s="121"/>
      <c r="AB190" s="121"/>
      <c r="AC190" s="121"/>
    </row>
    <row r="191" ht="12.75" customHeight="1">
      <c r="A191" s="121"/>
      <c r="B191" s="121"/>
      <c r="C191" s="121"/>
      <c r="D191" s="121"/>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c r="AA191" s="121"/>
      <c r="AB191" s="121"/>
      <c r="AC191" s="121"/>
    </row>
    <row r="192" ht="12.75" customHeight="1">
      <c r="A192" s="121"/>
      <c r="B192" s="121"/>
      <c r="C192" s="121"/>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c r="AA192" s="121"/>
      <c r="AB192" s="121"/>
      <c r="AC192" s="121"/>
    </row>
    <row r="193" ht="12.75" customHeight="1">
      <c r="A193" s="121"/>
      <c r="B193" s="121"/>
      <c r="C193" s="121"/>
      <c r="D193" s="121"/>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c r="AA193" s="121"/>
      <c r="AB193" s="121"/>
      <c r="AC193" s="121"/>
    </row>
    <row r="194" ht="12.75" customHeight="1">
      <c r="A194" s="121"/>
      <c r="B194" s="121"/>
      <c r="C194" s="121"/>
      <c r="D194" s="121"/>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c r="AA194" s="121"/>
      <c r="AB194" s="121"/>
      <c r="AC194" s="121"/>
    </row>
    <row r="195" ht="12.75" customHeight="1">
      <c r="A195" s="121"/>
      <c r="B195" s="121"/>
      <c r="C195" s="121"/>
      <c r="D195" s="121"/>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c r="AA195" s="121"/>
      <c r="AB195" s="121"/>
      <c r="AC195" s="121"/>
    </row>
    <row r="196" ht="12.75" customHeight="1">
      <c r="A196" s="121"/>
      <c r="B196" s="121"/>
      <c r="C196" s="121"/>
      <c r="D196" s="121"/>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c r="AA196" s="121"/>
      <c r="AB196" s="121"/>
      <c r="AC196" s="121"/>
    </row>
    <row r="197" ht="12.75" customHeight="1">
      <c r="A197" s="121"/>
      <c r="B197" s="121"/>
      <c r="C197" s="121"/>
      <c r="D197" s="121"/>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c r="AA197" s="121"/>
      <c r="AB197" s="121"/>
      <c r="AC197" s="121"/>
    </row>
    <row r="198" ht="12.75" customHeight="1">
      <c r="A198" s="121"/>
      <c r="B198" s="121"/>
      <c r="C198" s="121"/>
      <c r="D198" s="121"/>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c r="AA198" s="121"/>
      <c r="AB198" s="121"/>
      <c r="AC198" s="121"/>
    </row>
    <row r="199" ht="12.75" customHeight="1">
      <c r="A199" s="121"/>
      <c r="B199" s="121"/>
      <c r="C199" s="121"/>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c r="AA199" s="121"/>
      <c r="AB199" s="121"/>
      <c r="AC199" s="121"/>
    </row>
    <row r="200" ht="12.75" customHeight="1">
      <c r="A200" s="121"/>
      <c r="B200" s="121"/>
      <c r="C200" s="121"/>
      <c r="D200" s="121"/>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c r="AA200" s="121"/>
      <c r="AB200" s="121"/>
      <c r="AC200" s="121"/>
    </row>
    <row r="201" ht="12.75" customHeight="1">
      <c r="A201" s="121"/>
      <c r="B201" s="121"/>
      <c r="C201" s="121"/>
      <c r="D201" s="121"/>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c r="AA201" s="121"/>
      <c r="AB201" s="121"/>
      <c r="AC201" s="121"/>
    </row>
    <row r="202" ht="12.75" customHeight="1">
      <c r="A202" s="121"/>
      <c r="B202" s="121"/>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c r="AA202" s="121"/>
      <c r="AB202" s="121"/>
      <c r="AC202" s="121"/>
    </row>
    <row r="203" ht="12.75" customHeight="1">
      <c r="A203" s="121"/>
      <c r="B203" s="121"/>
      <c r="C203" s="121"/>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c r="AA203" s="121"/>
      <c r="AB203" s="121"/>
      <c r="AC203" s="121"/>
    </row>
    <row r="204" ht="12.75" customHeight="1">
      <c r="A204" s="121"/>
      <c r="B204" s="121"/>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c r="AA204" s="121"/>
      <c r="AB204" s="121"/>
      <c r="AC204" s="121"/>
    </row>
    <row r="205" ht="12.75" customHeight="1">
      <c r="A205" s="121"/>
      <c r="B205" s="121"/>
      <c r="C205" s="121"/>
      <c r="D205" s="121"/>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c r="AA205" s="121"/>
      <c r="AB205" s="121"/>
      <c r="AC205" s="121"/>
    </row>
    <row r="206" ht="12.75" customHeight="1">
      <c r="A206" s="121"/>
      <c r="B206" s="121"/>
      <c r="C206" s="121"/>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c r="AA206" s="121"/>
      <c r="AB206" s="121"/>
      <c r="AC206" s="121"/>
    </row>
    <row r="207" ht="12.75" customHeight="1">
      <c r="A207" s="121"/>
      <c r="B207" s="121"/>
      <c r="C207" s="121"/>
      <c r="D207" s="121"/>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c r="AA207" s="121"/>
      <c r="AB207" s="121"/>
      <c r="AC207" s="121"/>
    </row>
    <row r="208" ht="12.75" customHeight="1">
      <c r="A208" s="121"/>
      <c r="B208" s="121"/>
      <c r="C208" s="121"/>
      <c r="D208" s="121"/>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c r="AA208" s="121"/>
      <c r="AB208" s="121"/>
      <c r="AC208" s="121"/>
    </row>
    <row r="209" ht="12.75" customHeight="1">
      <c r="A209" s="121"/>
      <c r="B209" s="121"/>
      <c r="C209" s="121"/>
      <c r="D209" s="121"/>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c r="AA209" s="121"/>
      <c r="AB209" s="121"/>
      <c r="AC209" s="121"/>
    </row>
    <row r="210" ht="12.75" customHeight="1">
      <c r="A210" s="121"/>
      <c r="B210" s="121"/>
      <c r="C210" s="121"/>
      <c r="D210" s="121"/>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c r="AA210" s="121"/>
      <c r="AB210" s="121"/>
      <c r="AC210" s="121"/>
    </row>
    <row r="211" ht="12.75" customHeight="1">
      <c r="A211" s="121"/>
      <c r="B211" s="121"/>
      <c r="C211" s="121"/>
      <c r="D211" s="121"/>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c r="AA211" s="121"/>
      <c r="AB211" s="121"/>
      <c r="AC211" s="121"/>
    </row>
    <row r="212" ht="12.75" customHeight="1">
      <c r="A212" s="121"/>
      <c r="B212" s="121"/>
      <c r="C212" s="121"/>
      <c r="D212" s="121"/>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c r="AA212" s="121"/>
      <c r="AB212" s="121"/>
      <c r="AC212" s="121"/>
    </row>
    <row r="213" ht="12.75" customHeight="1">
      <c r="A213" s="121"/>
      <c r="B213" s="121"/>
      <c r="C213" s="121"/>
      <c r="D213" s="121"/>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c r="AA213" s="121"/>
      <c r="AB213" s="121"/>
      <c r="AC213" s="121"/>
    </row>
    <row r="214" ht="12.75" customHeight="1">
      <c r="A214" s="121"/>
      <c r="B214" s="121"/>
      <c r="C214" s="121"/>
      <c r="D214" s="121"/>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c r="AA214" s="121"/>
      <c r="AB214" s="121"/>
      <c r="AC214" s="121"/>
    </row>
    <row r="215" ht="12.75" customHeight="1">
      <c r="A215" s="121"/>
      <c r="B215" s="121"/>
      <c r="C215" s="121"/>
      <c r="D215" s="121"/>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c r="AA215" s="121"/>
      <c r="AB215" s="121"/>
      <c r="AC215" s="121"/>
    </row>
    <row r="216" ht="12.75" customHeight="1">
      <c r="A216" s="121"/>
      <c r="B216" s="121"/>
      <c r="C216" s="121"/>
      <c r="D216" s="121"/>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c r="AA216" s="121"/>
      <c r="AB216" s="121"/>
      <c r="AC216" s="121"/>
    </row>
    <row r="217" ht="12.75" customHeight="1">
      <c r="A217" s="121"/>
      <c r="B217" s="121"/>
      <c r="C217" s="121"/>
      <c r="D217" s="121"/>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c r="AA217" s="121"/>
      <c r="AB217" s="121"/>
      <c r="AC217" s="121"/>
    </row>
    <row r="218" ht="12.75" customHeight="1">
      <c r="A218" s="121"/>
      <c r="B218" s="121"/>
      <c r="C218" s="121"/>
      <c r="D218" s="121"/>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c r="AA218" s="121"/>
      <c r="AB218" s="121"/>
      <c r="AC218" s="121"/>
    </row>
    <row r="219" ht="12.75" customHeight="1">
      <c r="A219" s="121"/>
      <c r="B219" s="121"/>
      <c r="C219" s="121"/>
      <c r="D219" s="121"/>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c r="AA219" s="121"/>
      <c r="AB219" s="121"/>
      <c r="AC219" s="121"/>
    </row>
    <row r="220" ht="12.75" customHeight="1">
      <c r="A220" s="121"/>
      <c r="B220" s="121"/>
      <c r="C220" s="121"/>
      <c r="D220" s="121"/>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c r="AA220" s="121"/>
      <c r="AB220" s="121"/>
      <c r="AC220" s="121"/>
    </row>
    <row r="221" ht="12.75" customHeight="1">
      <c r="A221" s="121"/>
      <c r="B221" s="121"/>
      <c r="C221" s="121"/>
      <c r="D221" s="121"/>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c r="AA221" s="121"/>
      <c r="AB221" s="121"/>
      <c r="AC221" s="121"/>
    </row>
    <row r="222" ht="12.75" customHeight="1">
      <c r="A222" s="121"/>
      <c r="B222" s="121"/>
      <c r="C222" s="121"/>
      <c r="D222" s="121"/>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c r="AA222" s="121"/>
      <c r="AB222" s="121"/>
      <c r="AC222" s="121"/>
    </row>
    <row r="223" ht="12.75" customHeight="1">
      <c r="A223" s="121"/>
      <c r="B223" s="121"/>
      <c r="C223" s="121"/>
      <c r="D223" s="121"/>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c r="AA223" s="121"/>
      <c r="AB223" s="121"/>
      <c r="AC223" s="121"/>
    </row>
    <row r="224" ht="12.75" customHeight="1">
      <c r="A224" s="121"/>
      <c r="B224" s="121"/>
      <c r="C224" s="121"/>
      <c r="D224" s="121"/>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c r="AA224" s="121"/>
      <c r="AB224" s="121"/>
      <c r="AC224" s="121"/>
    </row>
    <row r="225" ht="12.75" customHeight="1">
      <c r="A225" s="121"/>
      <c r="B225" s="121"/>
      <c r="C225" s="121"/>
      <c r="D225" s="121"/>
      <c r="E225" s="121"/>
      <c r="F225" s="121"/>
      <c r="G225" s="121"/>
      <c r="H225" s="121"/>
      <c r="I225" s="121"/>
      <c r="J225" s="121"/>
      <c r="K225" s="121"/>
      <c r="L225" s="121"/>
      <c r="M225" s="121"/>
      <c r="N225" s="121"/>
      <c r="O225" s="121"/>
      <c r="P225" s="121"/>
      <c r="Q225" s="121"/>
      <c r="R225" s="121"/>
      <c r="S225" s="121"/>
      <c r="T225" s="121"/>
      <c r="U225" s="121"/>
      <c r="V225" s="121"/>
      <c r="W225" s="121"/>
      <c r="X225" s="121"/>
      <c r="Y225" s="121"/>
      <c r="Z225" s="121"/>
      <c r="AA225" s="121"/>
      <c r="AB225" s="121"/>
      <c r="AC225" s="121"/>
    </row>
    <row r="226" ht="12.75" customHeight="1">
      <c r="A226" s="121"/>
      <c r="B226" s="121"/>
      <c r="C226" s="121"/>
      <c r="D226" s="121"/>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c r="AA226" s="121"/>
      <c r="AB226" s="121"/>
      <c r="AC226" s="121"/>
    </row>
    <row r="227" ht="12.75" customHeight="1">
      <c r="A227" s="121"/>
      <c r="B227" s="121"/>
      <c r="C227" s="121"/>
      <c r="D227" s="121"/>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121"/>
      <c r="AA227" s="121"/>
      <c r="AB227" s="121"/>
      <c r="AC227" s="121"/>
    </row>
    <row r="228" ht="12.75" customHeight="1">
      <c r="A228" s="121"/>
      <c r="B228" s="121"/>
      <c r="C228" s="121"/>
      <c r="D228" s="121"/>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121"/>
      <c r="AA228" s="121"/>
      <c r="AB228" s="121"/>
      <c r="AC228" s="121"/>
    </row>
    <row r="229" ht="12.75" customHeight="1">
      <c r="A229" s="121"/>
      <c r="B229" s="121"/>
      <c r="C229" s="121"/>
      <c r="D229" s="121"/>
      <c r="E229" s="121"/>
      <c r="F229" s="121"/>
      <c r="G229" s="121"/>
      <c r="H229" s="121"/>
      <c r="I229" s="121"/>
      <c r="J229" s="121"/>
      <c r="K229" s="121"/>
      <c r="L229" s="121"/>
      <c r="M229" s="121"/>
      <c r="N229" s="121"/>
      <c r="O229" s="121"/>
      <c r="P229" s="121"/>
      <c r="Q229" s="121"/>
      <c r="R229" s="121"/>
      <c r="S229" s="121"/>
      <c r="T229" s="121"/>
      <c r="U229" s="121"/>
      <c r="V229" s="121"/>
      <c r="W229" s="121"/>
      <c r="X229" s="121"/>
      <c r="Y229" s="121"/>
      <c r="Z229" s="121"/>
      <c r="AA229" s="121"/>
      <c r="AB229" s="121"/>
      <c r="AC229" s="121"/>
    </row>
    <row r="230" ht="12.75" customHeight="1">
      <c r="A230" s="121"/>
      <c r="B230" s="121"/>
      <c r="C230" s="121"/>
      <c r="D230" s="121"/>
      <c r="E230" s="121"/>
      <c r="F230" s="121"/>
      <c r="G230" s="121"/>
      <c r="H230" s="121"/>
      <c r="I230" s="121"/>
      <c r="J230" s="121"/>
      <c r="K230" s="121"/>
      <c r="L230" s="121"/>
      <c r="M230" s="121"/>
      <c r="N230" s="121"/>
      <c r="O230" s="121"/>
      <c r="P230" s="121"/>
      <c r="Q230" s="121"/>
      <c r="R230" s="121"/>
      <c r="S230" s="121"/>
      <c r="T230" s="121"/>
      <c r="U230" s="121"/>
      <c r="V230" s="121"/>
      <c r="W230" s="121"/>
      <c r="X230" s="121"/>
      <c r="Y230" s="121"/>
      <c r="Z230" s="121"/>
      <c r="AA230" s="121"/>
      <c r="AB230" s="121"/>
      <c r="AC230" s="121"/>
    </row>
    <row r="231" ht="12.75" customHeight="1">
      <c r="A231" s="121"/>
      <c r="B231" s="121"/>
      <c r="C231" s="121"/>
      <c r="D231" s="121"/>
      <c r="E231" s="121"/>
      <c r="F231" s="121"/>
      <c r="G231" s="121"/>
      <c r="H231" s="121"/>
      <c r="I231" s="121"/>
      <c r="J231" s="121"/>
      <c r="K231" s="121"/>
      <c r="L231" s="121"/>
      <c r="M231" s="121"/>
      <c r="N231" s="121"/>
      <c r="O231" s="121"/>
      <c r="P231" s="121"/>
      <c r="Q231" s="121"/>
      <c r="R231" s="121"/>
      <c r="S231" s="121"/>
      <c r="T231" s="121"/>
      <c r="U231" s="121"/>
      <c r="V231" s="121"/>
      <c r="W231" s="121"/>
      <c r="X231" s="121"/>
      <c r="Y231" s="121"/>
      <c r="Z231" s="121"/>
      <c r="AA231" s="121"/>
      <c r="AB231" s="121"/>
      <c r="AC231" s="121"/>
    </row>
    <row r="232" ht="12.75" customHeight="1">
      <c r="A232" s="121"/>
      <c r="B232" s="121"/>
      <c r="C232" s="121"/>
      <c r="D232" s="121"/>
      <c r="E232" s="121"/>
      <c r="F232" s="121"/>
      <c r="G232" s="121"/>
      <c r="H232" s="121"/>
      <c r="I232" s="121"/>
      <c r="J232" s="121"/>
      <c r="K232" s="121"/>
      <c r="L232" s="121"/>
      <c r="M232" s="121"/>
      <c r="N232" s="121"/>
      <c r="O232" s="121"/>
      <c r="P232" s="121"/>
      <c r="Q232" s="121"/>
      <c r="R232" s="121"/>
      <c r="S232" s="121"/>
      <c r="T232" s="121"/>
      <c r="U232" s="121"/>
      <c r="V232" s="121"/>
      <c r="W232" s="121"/>
      <c r="X232" s="121"/>
      <c r="Y232" s="121"/>
      <c r="Z232" s="121"/>
      <c r="AA232" s="121"/>
      <c r="AB232" s="121"/>
      <c r="AC232" s="121"/>
    </row>
    <row r="233" ht="12.75" customHeight="1">
      <c r="A233" s="121"/>
      <c r="B233" s="121"/>
      <c r="C233" s="121"/>
      <c r="D233" s="121"/>
      <c r="E233" s="121"/>
      <c r="F233" s="121"/>
      <c r="G233" s="121"/>
      <c r="H233" s="121"/>
      <c r="I233" s="121"/>
      <c r="J233" s="121"/>
      <c r="K233" s="121"/>
      <c r="L233" s="121"/>
      <c r="M233" s="121"/>
      <c r="N233" s="121"/>
      <c r="O233" s="121"/>
      <c r="P233" s="121"/>
      <c r="Q233" s="121"/>
      <c r="R233" s="121"/>
      <c r="S233" s="121"/>
      <c r="T233" s="121"/>
      <c r="U233" s="121"/>
      <c r="V233" s="121"/>
      <c r="W233" s="121"/>
      <c r="X233" s="121"/>
      <c r="Y233" s="121"/>
      <c r="Z233" s="121"/>
      <c r="AA233" s="121"/>
      <c r="AB233" s="121"/>
      <c r="AC233" s="121"/>
    </row>
    <row r="234" ht="12.75" customHeight="1">
      <c r="A234" s="121"/>
      <c r="B234" s="121"/>
      <c r="C234" s="121"/>
      <c r="D234" s="121"/>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121"/>
      <c r="AA234" s="121"/>
      <c r="AB234" s="121"/>
      <c r="AC234" s="121"/>
    </row>
    <row r="235" ht="12.75" customHeight="1">
      <c r="A235" s="121"/>
      <c r="B235" s="121"/>
      <c r="C235" s="121"/>
      <c r="D235" s="121"/>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121"/>
      <c r="AA235" s="121"/>
      <c r="AB235" s="121"/>
      <c r="AC235" s="121"/>
    </row>
    <row r="236" ht="12.75" customHeight="1">
      <c r="A236" s="121"/>
      <c r="B236" s="121"/>
      <c r="C236" s="121"/>
      <c r="D236" s="121"/>
      <c r="E236" s="121"/>
      <c r="F236" s="121"/>
      <c r="G236" s="121"/>
      <c r="H236" s="121"/>
      <c r="I236" s="121"/>
      <c r="J236" s="121"/>
      <c r="K236" s="121"/>
      <c r="L236" s="121"/>
      <c r="M236" s="121"/>
      <c r="N236" s="121"/>
      <c r="O236" s="121"/>
      <c r="P236" s="121"/>
      <c r="Q236" s="121"/>
      <c r="R236" s="121"/>
      <c r="S236" s="121"/>
      <c r="T236" s="121"/>
      <c r="U236" s="121"/>
      <c r="V236" s="121"/>
      <c r="W236" s="121"/>
      <c r="X236" s="121"/>
      <c r="Y236" s="121"/>
      <c r="Z236" s="121"/>
      <c r="AA236" s="121"/>
      <c r="AB236" s="121"/>
      <c r="AC236" s="121"/>
    </row>
    <row r="237" ht="12.75" customHeight="1">
      <c r="A237" s="121"/>
      <c r="B237" s="121"/>
      <c r="C237" s="121"/>
      <c r="D237" s="121"/>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c r="AA237" s="121"/>
      <c r="AB237" s="121"/>
      <c r="AC237" s="121"/>
    </row>
    <row r="238" ht="12.75" customHeight="1">
      <c r="A238" s="121"/>
      <c r="B238" s="121"/>
      <c r="C238" s="121"/>
      <c r="D238" s="121"/>
      <c r="E238" s="121"/>
      <c r="F238" s="121"/>
      <c r="G238" s="121"/>
      <c r="H238" s="121"/>
      <c r="I238" s="121"/>
      <c r="J238" s="121"/>
      <c r="K238" s="121"/>
      <c r="L238" s="121"/>
      <c r="M238" s="121"/>
      <c r="N238" s="121"/>
      <c r="O238" s="121"/>
      <c r="P238" s="121"/>
      <c r="Q238" s="121"/>
      <c r="R238" s="121"/>
      <c r="S238" s="121"/>
      <c r="T238" s="121"/>
      <c r="U238" s="121"/>
      <c r="V238" s="121"/>
      <c r="W238" s="121"/>
      <c r="X238" s="121"/>
      <c r="Y238" s="121"/>
      <c r="Z238" s="121"/>
      <c r="AA238" s="121"/>
      <c r="AB238" s="121"/>
      <c r="AC238" s="121"/>
    </row>
    <row r="239" ht="12.75" customHeight="1">
      <c r="A239" s="121"/>
      <c r="B239" s="121"/>
      <c r="C239" s="121"/>
      <c r="D239" s="121"/>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c r="AA239" s="121"/>
      <c r="AB239" s="121"/>
      <c r="AC239" s="121"/>
    </row>
    <row r="240" ht="12.75" customHeight="1">
      <c r="A240" s="121"/>
      <c r="B240" s="121"/>
      <c r="C240" s="121"/>
      <c r="D240" s="121"/>
      <c r="E240" s="121"/>
      <c r="F240" s="121"/>
      <c r="G240" s="121"/>
      <c r="H240" s="121"/>
      <c r="I240" s="121"/>
      <c r="J240" s="121"/>
      <c r="K240" s="121"/>
      <c r="L240" s="121"/>
      <c r="M240" s="121"/>
      <c r="N240" s="121"/>
      <c r="O240" s="121"/>
      <c r="P240" s="121"/>
      <c r="Q240" s="121"/>
      <c r="R240" s="121"/>
      <c r="S240" s="121"/>
      <c r="T240" s="121"/>
      <c r="U240" s="121"/>
      <c r="V240" s="121"/>
      <c r="W240" s="121"/>
      <c r="X240" s="121"/>
      <c r="Y240" s="121"/>
      <c r="Z240" s="121"/>
      <c r="AA240" s="121"/>
      <c r="AB240" s="121"/>
      <c r="AC240" s="121"/>
    </row>
    <row r="241" ht="12.75" customHeight="1">
      <c r="A241" s="121"/>
      <c r="B241" s="121"/>
      <c r="C241" s="121"/>
      <c r="D241" s="121"/>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121"/>
      <c r="AA241" s="121"/>
      <c r="AB241" s="121"/>
      <c r="AC241" s="121"/>
    </row>
    <row r="242" ht="12.75" customHeight="1">
      <c r="A242" s="121"/>
      <c r="B242" s="121"/>
      <c r="C242" s="121"/>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c r="AA242" s="121"/>
      <c r="AB242" s="121"/>
      <c r="AC242" s="121"/>
    </row>
    <row r="243" ht="12.75" customHeight="1">
      <c r="A243" s="121"/>
      <c r="B243" s="121"/>
      <c r="C243" s="121"/>
      <c r="D243" s="121"/>
      <c r="E243" s="121"/>
      <c r="F243" s="121"/>
      <c r="G243" s="121"/>
      <c r="H243" s="121"/>
      <c r="I243" s="121"/>
      <c r="J243" s="121"/>
      <c r="K243" s="121"/>
      <c r="L243" s="121"/>
      <c r="M243" s="121"/>
      <c r="N243" s="121"/>
      <c r="O243" s="121"/>
      <c r="P243" s="121"/>
      <c r="Q243" s="121"/>
      <c r="R243" s="121"/>
      <c r="S243" s="121"/>
      <c r="T243" s="121"/>
      <c r="U243" s="121"/>
      <c r="V243" s="121"/>
      <c r="W243" s="121"/>
      <c r="X243" s="121"/>
      <c r="Y243" s="121"/>
      <c r="Z243" s="121"/>
      <c r="AA243" s="121"/>
      <c r="AB243" s="121"/>
      <c r="AC243" s="121"/>
    </row>
    <row r="244" ht="12.75" customHeight="1">
      <c r="A244" s="121"/>
      <c r="B244" s="121"/>
      <c r="C244" s="121"/>
      <c r="D244" s="121"/>
      <c r="E244" s="121"/>
      <c r="F244" s="121"/>
      <c r="G244" s="121"/>
      <c r="H244" s="121"/>
      <c r="I244" s="121"/>
      <c r="J244" s="121"/>
      <c r="K244" s="121"/>
      <c r="L244" s="121"/>
      <c r="M244" s="121"/>
      <c r="N244" s="121"/>
      <c r="O244" s="121"/>
      <c r="P244" s="121"/>
      <c r="Q244" s="121"/>
      <c r="R244" s="121"/>
      <c r="S244" s="121"/>
      <c r="T244" s="121"/>
      <c r="U244" s="121"/>
      <c r="V244" s="121"/>
      <c r="W244" s="121"/>
      <c r="X244" s="121"/>
      <c r="Y244" s="121"/>
      <c r="Z244" s="121"/>
      <c r="AA244" s="121"/>
      <c r="AB244" s="121"/>
      <c r="AC244" s="121"/>
    </row>
    <row r="245" ht="12.75" customHeight="1">
      <c r="A245" s="121"/>
      <c r="B245" s="121"/>
      <c r="C245" s="121"/>
      <c r="D245" s="121"/>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c r="AA245" s="121"/>
      <c r="AB245" s="121"/>
      <c r="AC245" s="121"/>
    </row>
    <row r="246" ht="12.75" customHeight="1">
      <c r="A246" s="121"/>
      <c r="B246" s="121"/>
      <c r="C246" s="121"/>
      <c r="D246" s="121"/>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c r="AA246" s="121"/>
      <c r="AB246" s="121"/>
      <c r="AC246" s="121"/>
    </row>
    <row r="247" ht="12.75" customHeight="1">
      <c r="A247" s="121"/>
      <c r="B247" s="121"/>
      <c r="C247" s="121"/>
      <c r="D247" s="121"/>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c r="AA247" s="121"/>
      <c r="AB247" s="121"/>
      <c r="AC247" s="121"/>
    </row>
    <row r="248" ht="12.75" customHeight="1">
      <c r="A248" s="121"/>
      <c r="B248" s="121"/>
      <c r="C248" s="121"/>
      <c r="D248" s="121"/>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c r="AA248" s="121"/>
      <c r="AB248" s="121"/>
      <c r="AC248" s="121"/>
    </row>
    <row r="249" ht="12.75" customHeight="1">
      <c r="A249" s="121"/>
      <c r="B249" s="121"/>
      <c r="C249" s="121"/>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c r="AA249" s="121"/>
      <c r="AB249" s="121"/>
      <c r="AC249" s="121"/>
    </row>
    <row r="250" ht="12.75" customHeight="1">
      <c r="A250" s="121"/>
      <c r="B250" s="121"/>
      <c r="C250" s="121"/>
      <c r="D250" s="121"/>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c r="AA250" s="121"/>
      <c r="AB250" s="121"/>
      <c r="AC250" s="121"/>
    </row>
    <row r="251" ht="12.75" customHeight="1">
      <c r="A251" s="121"/>
      <c r="B251" s="121"/>
      <c r="C251" s="121"/>
      <c r="D251" s="121"/>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c r="AA251" s="121"/>
      <c r="AB251" s="121"/>
      <c r="AC251" s="121"/>
    </row>
    <row r="252" ht="12.75" customHeight="1">
      <c r="A252" s="121"/>
      <c r="B252" s="121"/>
      <c r="C252" s="121"/>
      <c r="D252" s="121"/>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c r="AA252" s="121"/>
      <c r="AB252" s="121"/>
      <c r="AC252" s="121"/>
    </row>
    <row r="253" ht="12.75" customHeight="1">
      <c r="A253" s="121"/>
      <c r="B253" s="121"/>
      <c r="C253" s="121"/>
      <c r="D253" s="121"/>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c r="AA253" s="121"/>
      <c r="AB253" s="121"/>
      <c r="AC253" s="121"/>
    </row>
    <row r="254" ht="12.75" customHeight="1">
      <c r="A254" s="121"/>
      <c r="B254" s="121"/>
      <c r="C254" s="121"/>
      <c r="D254" s="121"/>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c r="AA254" s="121"/>
      <c r="AB254" s="121"/>
      <c r="AC254" s="121"/>
    </row>
    <row r="255" ht="12.75" customHeight="1">
      <c r="A255" s="121"/>
      <c r="B255" s="121"/>
      <c r="C255" s="121"/>
      <c r="D255" s="121"/>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c r="AA255" s="121"/>
      <c r="AB255" s="121"/>
      <c r="AC255" s="121"/>
    </row>
    <row r="256" ht="12.75" customHeight="1">
      <c r="A256" s="121"/>
      <c r="B256" s="121"/>
      <c r="C256" s="121"/>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c r="AA256" s="121"/>
      <c r="AB256" s="121"/>
      <c r="AC256" s="121"/>
    </row>
    <row r="257" ht="12.75" customHeight="1">
      <c r="A257" s="121"/>
      <c r="B257" s="121"/>
      <c r="C257" s="121"/>
      <c r="D257" s="121"/>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c r="AA257" s="121"/>
      <c r="AB257" s="121"/>
      <c r="AC257" s="121"/>
    </row>
    <row r="258" ht="12.75" customHeight="1">
      <c r="A258" s="121"/>
      <c r="B258" s="121"/>
      <c r="C258" s="121"/>
      <c r="D258" s="121"/>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c r="AA258" s="121"/>
      <c r="AB258" s="121"/>
      <c r="AC258" s="121"/>
    </row>
    <row r="259" ht="12.75" customHeight="1">
      <c r="A259" s="121"/>
      <c r="B259" s="121"/>
      <c r="C259" s="121"/>
      <c r="D259" s="121"/>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c r="AA259" s="121"/>
      <c r="AB259" s="121"/>
      <c r="AC259" s="121"/>
    </row>
    <row r="260" ht="12.75" customHeight="1">
      <c r="A260" s="121"/>
      <c r="B260" s="121"/>
      <c r="C260" s="121"/>
      <c r="D260" s="121"/>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c r="AA260" s="121"/>
      <c r="AB260" s="121"/>
      <c r="AC260" s="121"/>
    </row>
    <row r="261" ht="12.75" customHeight="1">
      <c r="A261" s="121"/>
      <c r="B261" s="121"/>
      <c r="C261" s="121"/>
      <c r="D261" s="121"/>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c r="AA261" s="121"/>
      <c r="AB261" s="121"/>
      <c r="AC261" s="121"/>
    </row>
    <row r="262" ht="12.75" customHeight="1">
      <c r="A262" s="121"/>
      <c r="B262" s="121"/>
      <c r="C262" s="121"/>
      <c r="D262" s="121"/>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c r="AA262" s="121"/>
      <c r="AB262" s="121"/>
      <c r="AC262" s="121"/>
    </row>
    <row r="263" ht="12.75" customHeight="1">
      <c r="A263" s="121"/>
      <c r="B263" s="121"/>
      <c r="C263" s="121"/>
      <c r="D263" s="121"/>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c r="AA263" s="121"/>
      <c r="AB263" s="121"/>
      <c r="AC263" s="121"/>
    </row>
    <row r="264" ht="12.75" customHeight="1">
      <c r="A264" s="121"/>
      <c r="B264" s="121"/>
      <c r="C264" s="121"/>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c r="AA264" s="121"/>
      <c r="AB264" s="121"/>
      <c r="AC264" s="121"/>
    </row>
    <row r="265" ht="12.75" customHeight="1">
      <c r="A265" s="121"/>
      <c r="B265" s="121"/>
      <c r="C265" s="121"/>
      <c r="D265" s="121"/>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c r="AA265" s="121"/>
      <c r="AB265" s="121"/>
      <c r="AC265" s="121"/>
    </row>
    <row r="266" ht="12.75" customHeight="1">
      <c r="A266" s="121"/>
      <c r="B266" s="121"/>
      <c r="C266" s="121"/>
      <c r="D266" s="121"/>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c r="AA266" s="121"/>
      <c r="AB266" s="121"/>
      <c r="AC266" s="121"/>
    </row>
    <row r="267" ht="12.75" customHeight="1">
      <c r="A267" s="121"/>
      <c r="B267" s="121"/>
      <c r="C267" s="121"/>
      <c r="D267" s="121"/>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c r="AA267" s="121"/>
      <c r="AB267" s="121"/>
      <c r="AC267" s="121"/>
    </row>
    <row r="268" ht="12.75" customHeight="1">
      <c r="A268" s="121"/>
      <c r="B268" s="121"/>
      <c r="C268" s="121"/>
      <c r="D268" s="121"/>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c r="AA268" s="121"/>
      <c r="AB268" s="121"/>
      <c r="AC268" s="121"/>
    </row>
    <row r="269" ht="12.75" customHeight="1">
      <c r="A269" s="121"/>
      <c r="B269" s="121"/>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c r="AA269" s="121"/>
      <c r="AB269" s="121"/>
      <c r="AC269" s="121"/>
    </row>
    <row r="270" ht="12.75" customHeight="1">
      <c r="A270" s="121"/>
      <c r="B270" s="121"/>
      <c r="C270" s="121"/>
      <c r="D270" s="121"/>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c r="AA270" s="121"/>
      <c r="AB270" s="121"/>
      <c r="AC270" s="121"/>
    </row>
    <row r="271" ht="12.75" customHeight="1">
      <c r="A271" s="121"/>
      <c r="B271" s="121"/>
      <c r="C271" s="121"/>
      <c r="D271" s="121"/>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c r="AA271" s="121"/>
      <c r="AB271" s="121"/>
      <c r="AC271" s="121"/>
    </row>
    <row r="272" ht="12.75" customHeight="1">
      <c r="A272" s="121"/>
      <c r="B272" s="121"/>
      <c r="C272" s="121"/>
      <c r="D272" s="121"/>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c r="AA272" s="121"/>
      <c r="AB272" s="121"/>
      <c r="AC272" s="121"/>
    </row>
    <row r="273" ht="12.75" customHeight="1">
      <c r="A273" s="121"/>
      <c r="B273" s="121"/>
      <c r="C273" s="121"/>
      <c r="D273" s="121"/>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c r="AA273" s="121"/>
      <c r="AB273" s="121"/>
      <c r="AC273" s="121"/>
    </row>
    <row r="274" ht="12.75" customHeight="1">
      <c r="A274" s="121"/>
      <c r="B274" s="121"/>
      <c r="C274" s="121"/>
      <c r="D274" s="121"/>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c r="AA274" s="121"/>
      <c r="AB274" s="121"/>
      <c r="AC274" s="121"/>
    </row>
    <row r="275" ht="12.75" customHeight="1">
      <c r="A275" s="121"/>
      <c r="B275" s="121"/>
      <c r="C275" s="121"/>
      <c r="D275" s="121"/>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c r="AA275" s="121"/>
      <c r="AB275" s="121"/>
      <c r="AC275" s="121"/>
    </row>
    <row r="276" ht="12.75" customHeight="1">
      <c r="A276" s="121"/>
      <c r="B276" s="121"/>
      <c r="C276" s="121"/>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c r="AA276" s="121"/>
      <c r="AB276" s="121"/>
      <c r="AC276" s="121"/>
    </row>
    <row r="277" ht="12.75" customHeight="1">
      <c r="A277" s="121"/>
      <c r="B277" s="121"/>
      <c r="C277" s="121"/>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c r="AA277" s="121"/>
      <c r="AB277" s="121"/>
      <c r="AC277" s="121"/>
    </row>
    <row r="278" ht="12.75" customHeight="1">
      <c r="A278" s="121"/>
      <c r="B278" s="121"/>
      <c r="C278" s="121"/>
      <c r="D278" s="121"/>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c r="AA278" s="121"/>
      <c r="AB278" s="121"/>
      <c r="AC278" s="121"/>
    </row>
    <row r="279" ht="12.75" customHeight="1">
      <c r="A279" s="121"/>
      <c r="B279" s="121"/>
      <c r="C279" s="121"/>
      <c r="D279" s="121"/>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c r="AA279" s="121"/>
      <c r="AB279" s="121"/>
      <c r="AC279" s="121"/>
    </row>
    <row r="280" ht="12.75" customHeight="1">
      <c r="A280" s="121"/>
      <c r="B280" s="121"/>
      <c r="C280" s="121"/>
      <c r="D280" s="121"/>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c r="AA280" s="121"/>
      <c r="AB280" s="121"/>
      <c r="AC280" s="121"/>
    </row>
    <row r="281" ht="12.75" customHeight="1">
      <c r="A281" s="121"/>
      <c r="B281" s="121"/>
      <c r="C281" s="121"/>
      <c r="D281" s="121"/>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c r="AA281" s="121"/>
      <c r="AB281" s="121"/>
      <c r="AC281" s="121"/>
    </row>
    <row r="282" ht="12.75" customHeight="1">
      <c r="A282" s="121"/>
      <c r="B282" s="121"/>
      <c r="C282" s="121"/>
      <c r="D282" s="121"/>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c r="AA282" s="121"/>
      <c r="AB282" s="121"/>
      <c r="AC282" s="121"/>
    </row>
    <row r="283" ht="12.75" customHeight="1">
      <c r="A283" s="121"/>
      <c r="B283" s="121"/>
      <c r="C283" s="121"/>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c r="AA283" s="121"/>
      <c r="AB283" s="121"/>
      <c r="AC283" s="121"/>
    </row>
    <row r="284" ht="12.75" customHeight="1">
      <c r="A284" s="121"/>
      <c r="B284" s="121"/>
      <c r="C284" s="121"/>
      <c r="D284" s="121"/>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c r="AA284" s="121"/>
      <c r="AB284" s="121"/>
      <c r="AC284" s="121"/>
    </row>
    <row r="285" ht="12.75" customHeight="1">
      <c r="A285" s="121"/>
      <c r="B285" s="121"/>
      <c r="C285" s="121"/>
      <c r="D285" s="121"/>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c r="AA285" s="121"/>
      <c r="AB285" s="121"/>
      <c r="AC285" s="121"/>
    </row>
    <row r="286" ht="12.75" customHeight="1">
      <c r="A286" s="121"/>
      <c r="B286" s="121"/>
      <c r="C286" s="121"/>
      <c r="D286" s="121"/>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c r="AA286" s="121"/>
      <c r="AB286" s="121"/>
      <c r="AC286" s="121"/>
    </row>
    <row r="287" ht="12.75" customHeight="1">
      <c r="A287" s="121"/>
      <c r="B287" s="121"/>
      <c r="C287" s="121"/>
      <c r="D287" s="121"/>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c r="AA287" s="121"/>
      <c r="AB287" s="121"/>
      <c r="AC287" s="121"/>
    </row>
    <row r="288" ht="12.75" customHeight="1">
      <c r="A288" s="121"/>
      <c r="B288" s="121"/>
      <c r="C288" s="121"/>
      <c r="D288" s="121"/>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c r="AA288" s="121"/>
      <c r="AB288" s="121"/>
      <c r="AC288" s="121"/>
    </row>
    <row r="289" ht="12.75" customHeight="1">
      <c r="A289" s="121"/>
      <c r="B289" s="121"/>
      <c r="C289" s="121"/>
      <c r="D289" s="121"/>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c r="AA289" s="121"/>
      <c r="AB289" s="121"/>
      <c r="AC289" s="121"/>
    </row>
    <row r="290" ht="12.75" customHeight="1">
      <c r="A290" s="121"/>
      <c r="B290" s="121"/>
      <c r="C290" s="121"/>
      <c r="D290" s="121"/>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c r="AA290" s="121"/>
      <c r="AB290" s="121"/>
      <c r="AC290" s="121"/>
    </row>
    <row r="291" ht="12.75" customHeight="1">
      <c r="A291" s="121"/>
      <c r="B291" s="121"/>
      <c r="C291" s="121"/>
      <c r="D291" s="121"/>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c r="AA291" s="121"/>
      <c r="AB291" s="121"/>
      <c r="AC291" s="121"/>
    </row>
    <row r="292" ht="12.75" customHeight="1">
      <c r="A292" s="121"/>
      <c r="B292" s="121"/>
      <c r="C292" s="121"/>
      <c r="D292" s="121"/>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c r="AA292" s="121"/>
      <c r="AB292" s="121"/>
      <c r="AC292" s="121"/>
    </row>
    <row r="293" ht="12.75" customHeight="1">
      <c r="A293" s="121"/>
      <c r="B293" s="121"/>
      <c r="C293" s="121"/>
      <c r="D293" s="121"/>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c r="AA293" s="121"/>
      <c r="AB293" s="121"/>
      <c r="AC293" s="121"/>
    </row>
    <row r="294" ht="12.75" customHeight="1">
      <c r="A294" s="121"/>
      <c r="B294" s="121"/>
      <c r="C294" s="121"/>
      <c r="D294" s="121"/>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c r="AA294" s="121"/>
      <c r="AB294" s="121"/>
      <c r="AC294" s="121"/>
    </row>
    <row r="295" ht="12.75" customHeight="1">
      <c r="A295" s="121"/>
      <c r="B295" s="121"/>
      <c r="C295" s="121"/>
      <c r="D295" s="121"/>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c r="AA295" s="121"/>
      <c r="AB295" s="121"/>
      <c r="AC295" s="121"/>
    </row>
    <row r="296" ht="12.75" customHeight="1">
      <c r="A296" s="121"/>
      <c r="B296" s="121"/>
      <c r="C296" s="121"/>
      <c r="D296" s="121"/>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c r="AA296" s="121"/>
      <c r="AB296" s="121"/>
      <c r="AC296" s="121"/>
    </row>
    <row r="297" ht="12.75" customHeight="1">
      <c r="A297" s="121"/>
      <c r="B297" s="121"/>
      <c r="C297" s="121"/>
      <c r="D297" s="121"/>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c r="AA297" s="121"/>
      <c r="AB297" s="121"/>
      <c r="AC297" s="121"/>
    </row>
    <row r="298" ht="12.75" customHeight="1">
      <c r="A298" s="121"/>
      <c r="B298" s="121"/>
      <c r="C298" s="121"/>
      <c r="D298" s="121"/>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c r="AA298" s="121"/>
      <c r="AB298" s="121"/>
      <c r="AC298" s="121"/>
    </row>
    <row r="299" ht="12.75" customHeight="1">
      <c r="A299" s="121"/>
      <c r="B299" s="121"/>
      <c r="C299" s="121"/>
      <c r="D299" s="121"/>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c r="AA299" s="121"/>
      <c r="AB299" s="121"/>
      <c r="AC299" s="121"/>
    </row>
    <row r="300" ht="12.75" customHeight="1">
      <c r="A300" s="121"/>
      <c r="B300" s="121"/>
      <c r="C300" s="121"/>
      <c r="D300" s="121"/>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c r="AA300" s="121"/>
      <c r="AB300" s="121"/>
      <c r="AC300" s="121"/>
    </row>
    <row r="301" ht="12.75" customHeight="1">
      <c r="A301" s="121"/>
      <c r="B301" s="121"/>
      <c r="C301" s="121"/>
      <c r="D301" s="121"/>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c r="AA301" s="121"/>
      <c r="AB301" s="121"/>
      <c r="AC301" s="121"/>
    </row>
    <row r="302" ht="12.75" customHeight="1">
      <c r="A302" s="121"/>
      <c r="B302" s="121"/>
      <c r="C302" s="121"/>
      <c r="D302" s="121"/>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c r="AA302" s="121"/>
      <c r="AB302" s="121"/>
      <c r="AC302" s="121"/>
    </row>
    <row r="303" ht="12.75" customHeight="1">
      <c r="A303" s="121"/>
      <c r="B303" s="121"/>
      <c r="C303" s="121"/>
      <c r="D303" s="121"/>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c r="AA303" s="121"/>
      <c r="AB303" s="121"/>
      <c r="AC303" s="121"/>
    </row>
    <row r="304" ht="12.75" customHeight="1">
      <c r="A304" s="121"/>
      <c r="B304" s="121"/>
      <c r="C304" s="121"/>
      <c r="D304" s="121"/>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c r="AA304" s="121"/>
      <c r="AB304" s="121"/>
      <c r="AC304" s="121"/>
    </row>
    <row r="305" ht="12.75" customHeight="1">
      <c r="A305" s="121"/>
      <c r="B305" s="121"/>
      <c r="C305" s="121"/>
      <c r="D305" s="121"/>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c r="AA305" s="121"/>
      <c r="AB305" s="121"/>
      <c r="AC305" s="121"/>
    </row>
    <row r="306" ht="12.75" customHeight="1">
      <c r="A306" s="121"/>
      <c r="B306" s="121"/>
      <c r="C306" s="121"/>
      <c r="D306" s="121"/>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c r="AA306" s="121"/>
      <c r="AB306" s="121"/>
      <c r="AC306" s="121"/>
    </row>
    <row r="307" ht="12.75" customHeight="1">
      <c r="A307" s="121"/>
      <c r="B307" s="121"/>
      <c r="C307" s="121"/>
      <c r="D307" s="121"/>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c r="AA307" s="121"/>
      <c r="AB307" s="121"/>
      <c r="AC307" s="121"/>
    </row>
    <row r="308" ht="12.75" customHeight="1">
      <c r="A308" s="121"/>
      <c r="B308" s="121"/>
      <c r="C308" s="121"/>
      <c r="D308" s="121"/>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c r="AA308" s="121"/>
      <c r="AB308" s="121"/>
      <c r="AC308" s="121"/>
    </row>
    <row r="309" ht="12.75" customHeight="1">
      <c r="A309" s="121"/>
      <c r="B309" s="121"/>
      <c r="C309" s="121"/>
      <c r="D309" s="121"/>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c r="AA309" s="121"/>
      <c r="AB309" s="121"/>
      <c r="AC309" s="121"/>
    </row>
    <row r="310" ht="12.75" customHeight="1">
      <c r="A310" s="121"/>
      <c r="B310" s="121"/>
      <c r="C310" s="121"/>
      <c r="D310" s="121"/>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c r="AA310" s="121"/>
      <c r="AB310" s="121"/>
      <c r="AC310" s="121"/>
    </row>
    <row r="311" ht="12.75" customHeight="1">
      <c r="A311" s="121"/>
      <c r="B311" s="121"/>
      <c r="C311" s="121"/>
      <c r="D311" s="121"/>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c r="AA311" s="121"/>
      <c r="AB311" s="121"/>
      <c r="AC311" s="121"/>
    </row>
    <row r="312" ht="12.75" customHeight="1">
      <c r="A312" s="121"/>
      <c r="B312" s="121"/>
      <c r="C312" s="121"/>
      <c r="D312" s="121"/>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c r="AA312" s="121"/>
      <c r="AB312" s="121"/>
      <c r="AC312" s="121"/>
    </row>
    <row r="313" ht="12.75" customHeight="1">
      <c r="A313" s="121"/>
      <c r="B313" s="121"/>
      <c r="C313" s="121"/>
      <c r="D313" s="121"/>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c r="AA313" s="121"/>
      <c r="AB313" s="121"/>
      <c r="AC313" s="121"/>
    </row>
    <row r="314" ht="12.75" customHeight="1">
      <c r="A314" s="121"/>
      <c r="B314" s="121"/>
      <c r="C314" s="121"/>
      <c r="D314" s="121"/>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c r="AA314" s="121"/>
      <c r="AB314" s="121"/>
      <c r="AC314" s="121"/>
    </row>
    <row r="315" ht="12.75" customHeight="1">
      <c r="A315" s="121"/>
      <c r="B315" s="121"/>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c r="AA315" s="121"/>
      <c r="AB315" s="121"/>
      <c r="AC315" s="121"/>
    </row>
    <row r="316" ht="12.75" customHeight="1">
      <c r="A316" s="121"/>
      <c r="B316" s="121"/>
      <c r="C316" s="121"/>
      <c r="D316" s="121"/>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c r="AA316" s="121"/>
      <c r="AB316" s="121"/>
      <c r="AC316" s="121"/>
    </row>
    <row r="317" ht="12.75" customHeight="1">
      <c r="A317" s="121"/>
      <c r="B317" s="121"/>
      <c r="C317" s="121"/>
      <c r="D317" s="121"/>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c r="AA317" s="121"/>
      <c r="AB317" s="121"/>
      <c r="AC317" s="121"/>
    </row>
    <row r="318" ht="12.75" customHeight="1">
      <c r="A318" s="121"/>
      <c r="B318" s="121"/>
      <c r="C318" s="121"/>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c r="AA318" s="121"/>
      <c r="AB318" s="121"/>
      <c r="AC318" s="121"/>
    </row>
    <row r="319" ht="12.75" customHeight="1">
      <c r="A319" s="121"/>
      <c r="B319" s="121"/>
      <c r="C319" s="121"/>
      <c r="D319" s="121"/>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c r="AA319" s="121"/>
      <c r="AB319" s="121"/>
      <c r="AC319" s="121"/>
    </row>
    <row r="320" ht="12.75" customHeight="1">
      <c r="A320" s="121"/>
      <c r="B320" s="121"/>
      <c r="C320" s="121"/>
      <c r="D320" s="121"/>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c r="AA320" s="121"/>
      <c r="AB320" s="121"/>
      <c r="AC320" s="121"/>
    </row>
    <row r="321" ht="12.75" customHeight="1">
      <c r="A321" s="121"/>
      <c r="B321" s="121"/>
      <c r="C321" s="121"/>
      <c r="D321" s="121"/>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c r="AA321" s="121"/>
      <c r="AB321" s="121"/>
      <c r="AC321" s="121"/>
    </row>
    <row r="322" ht="12.75" customHeight="1">
      <c r="A322" s="121"/>
      <c r="B322" s="121"/>
      <c r="C322" s="121"/>
      <c r="D322" s="121"/>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c r="AA322" s="121"/>
      <c r="AB322" s="121"/>
      <c r="AC322" s="121"/>
    </row>
    <row r="323" ht="12.75" customHeight="1">
      <c r="A323" s="121"/>
      <c r="B323" s="121"/>
      <c r="C323" s="121"/>
      <c r="D323" s="121"/>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c r="AA323" s="121"/>
      <c r="AB323" s="121"/>
      <c r="AC323" s="121"/>
    </row>
    <row r="324" ht="12.75" customHeight="1">
      <c r="A324" s="121"/>
      <c r="B324" s="121"/>
      <c r="C324" s="121"/>
      <c r="D324" s="121"/>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c r="AA324" s="121"/>
      <c r="AB324" s="121"/>
      <c r="AC324" s="121"/>
    </row>
    <row r="325" ht="12.75" customHeight="1">
      <c r="A325" s="121"/>
      <c r="B325" s="121"/>
      <c r="C325" s="121"/>
      <c r="D325" s="121"/>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c r="AA325" s="121"/>
      <c r="AB325" s="121"/>
      <c r="AC325" s="121"/>
    </row>
    <row r="326" ht="12.75" customHeight="1">
      <c r="A326" s="121"/>
      <c r="B326" s="121"/>
      <c r="C326" s="121"/>
      <c r="D326" s="121"/>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c r="AA326" s="121"/>
      <c r="AB326" s="121"/>
      <c r="AC326" s="121"/>
    </row>
    <row r="327" ht="12.75" customHeight="1">
      <c r="A327" s="121"/>
      <c r="B327" s="121"/>
      <c r="C327" s="121"/>
      <c r="D327" s="121"/>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c r="AA327" s="121"/>
      <c r="AB327" s="121"/>
      <c r="AC327" s="121"/>
    </row>
    <row r="328" ht="12.75" customHeight="1">
      <c r="A328" s="121"/>
      <c r="B328" s="121"/>
      <c r="C328" s="121"/>
      <c r="D328" s="121"/>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c r="AA328" s="121"/>
      <c r="AB328" s="121"/>
      <c r="AC328" s="121"/>
    </row>
    <row r="329" ht="12.75" customHeight="1">
      <c r="A329" s="121"/>
      <c r="B329" s="121"/>
      <c r="C329" s="121"/>
      <c r="D329" s="121"/>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c r="AA329" s="121"/>
      <c r="AB329" s="121"/>
      <c r="AC329" s="121"/>
    </row>
    <row r="330" ht="12.75" customHeight="1">
      <c r="A330" s="121"/>
      <c r="B330" s="121"/>
      <c r="C330" s="121"/>
      <c r="D330" s="121"/>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c r="AA330" s="121"/>
      <c r="AB330" s="121"/>
      <c r="AC330" s="121"/>
    </row>
    <row r="331" ht="12.75" customHeight="1">
      <c r="A331" s="121"/>
      <c r="B331" s="121"/>
      <c r="C331" s="121"/>
      <c r="D331" s="121"/>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c r="AA331" s="121"/>
      <c r="AB331" s="121"/>
      <c r="AC331" s="121"/>
    </row>
    <row r="332" ht="12.75" customHeight="1">
      <c r="A332" s="121"/>
      <c r="B332" s="121"/>
      <c r="C332" s="121"/>
      <c r="D332" s="121"/>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c r="AA332" s="121"/>
      <c r="AB332" s="121"/>
      <c r="AC332" s="121"/>
    </row>
    <row r="333" ht="12.75" customHeight="1">
      <c r="A333" s="121"/>
      <c r="B333" s="121"/>
      <c r="C333" s="121"/>
      <c r="D333" s="121"/>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c r="AA333" s="121"/>
      <c r="AB333" s="121"/>
      <c r="AC333" s="121"/>
    </row>
    <row r="334" ht="12.75" customHeight="1">
      <c r="A334" s="121"/>
      <c r="B334" s="121"/>
      <c r="C334" s="121"/>
      <c r="D334" s="121"/>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c r="AA334" s="121"/>
      <c r="AB334" s="121"/>
      <c r="AC334" s="121"/>
    </row>
    <row r="335" ht="12.75" customHeight="1">
      <c r="A335" s="121"/>
      <c r="B335" s="121"/>
      <c r="C335" s="121"/>
      <c r="D335" s="121"/>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c r="AA335" s="121"/>
      <c r="AB335" s="121"/>
      <c r="AC335" s="121"/>
    </row>
    <row r="336" ht="12.75" customHeight="1">
      <c r="A336" s="121"/>
      <c r="B336" s="121"/>
      <c r="C336" s="121"/>
      <c r="D336" s="121"/>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c r="AA336" s="121"/>
      <c r="AB336" s="121"/>
      <c r="AC336" s="121"/>
    </row>
    <row r="337" ht="12.75" customHeight="1">
      <c r="A337" s="121"/>
      <c r="B337" s="121"/>
      <c r="C337" s="121"/>
      <c r="D337" s="121"/>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c r="AA337" s="121"/>
      <c r="AB337" s="121"/>
      <c r="AC337" s="121"/>
    </row>
    <row r="338" ht="12.75" customHeight="1">
      <c r="A338" s="121"/>
      <c r="B338" s="121"/>
      <c r="C338" s="121"/>
      <c r="D338" s="121"/>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c r="AA338" s="121"/>
      <c r="AB338" s="121"/>
      <c r="AC338" s="121"/>
    </row>
    <row r="339" ht="12.75" customHeight="1">
      <c r="A339" s="121"/>
      <c r="B339" s="121"/>
      <c r="C339" s="121"/>
      <c r="D339" s="121"/>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c r="AA339" s="121"/>
      <c r="AB339" s="121"/>
      <c r="AC339" s="121"/>
    </row>
    <row r="340" ht="12.75" customHeight="1">
      <c r="A340" s="121"/>
      <c r="B340" s="121"/>
      <c r="C340" s="121"/>
      <c r="D340" s="121"/>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c r="AA340" s="121"/>
      <c r="AB340" s="121"/>
      <c r="AC340" s="121"/>
    </row>
    <row r="341" ht="12.75" customHeight="1">
      <c r="A341" s="121"/>
      <c r="B341" s="121"/>
      <c r="C341" s="121"/>
      <c r="D341" s="121"/>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c r="AA341" s="121"/>
      <c r="AB341" s="121"/>
      <c r="AC341" s="121"/>
    </row>
    <row r="342" ht="12.75" customHeight="1">
      <c r="A342" s="121"/>
      <c r="B342" s="121"/>
      <c r="C342" s="121"/>
      <c r="D342" s="121"/>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c r="AA342" s="121"/>
      <c r="AB342" s="121"/>
      <c r="AC342" s="121"/>
    </row>
    <row r="343" ht="12.75" customHeight="1">
      <c r="A343" s="121"/>
      <c r="B343" s="121"/>
      <c r="C343" s="121"/>
      <c r="D343" s="121"/>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c r="AA343" s="121"/>
      <c r="AB343" s="121"/>
      <c r="AC343" s="121"/>
    </row>
    <row r="344" ht="12.75" customHeight="1">
      <c r="A344" s="121"/>
      <c r="B344" s="121"/>
      <c r="C344" s="121"/>
      <c r="D344" s="121"/>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c r="AA344" s="121"/>
      <c r="AB344" s="121"/>
      <c r="AC344" s="121"/>
    </row>
    <row r="345" ht="12.75" customHeight="1">
      <c r="A345" s="121"/>
      <c r="B345" s="121"/>
      <c r="C345" s="121"/>
      <c r="D345" s="121"/>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c r="AA345" s="121"/>
      <c r="AB345" s="121"/>
      <c r="AC345" s="121"/>
    </row>
    <row r="346" ht="12.75" customHeight="1">
      <c r="A346" s="121"/>
      <c r="B346" s="121"/>
      <c r="C346" s="121"/>
      <c r="D346" s="121"/>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c r="AA346" s="121"/>
      <c r="AB346" s="121"/>
      <c r="AC346" s="121"/>
    </row>
    <row r="347" ht="12.75" customHeight="1">
      <c r="A347" s="121"/>
      <c r="B347" s="121"/>
      <c r="C347" s="121"/>
      <c r="D347" s="121"/>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c r="AA347" s="121"/>
      <c r="AB347" s="121"/>
      <c r="AC347" s="121"/>
    </row>
    <row r="348" ht="12.75" customHeight="1">
      <c r="A348" s="121"/>
      <c r="B348" s="121"/>
      <c r="C348" s="121"/>
      <c r="D348" s="121"/>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c r="AA348" s="121"/>
      <c r="AB348" s="121"/>
      <c r="AC348" s="121"/>
    </row>
    <row r="349" ht="12.75" customHeight="1">
      <c r="A349" s="121"/>
      <c r="B349" s="121"/>
      <c r="C349" s="121"/>
      <c r="D349" s="121"/>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c r="AA349" s="121"/>
      <c r="AB349" s="121"/>
      <c r="AC349" s="121"/>
    </row>
    <row r="350" ht="12.75" customHeight="1">
      <c r="A350" s="121"/>
      <c r="B350" s="121"/>
      <c r="C350" s="121"/>
      <c r="D350" s="121"/>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c r="AA350" s="121"/>
      <c r="AB350" s="121"/>
      <c r="AC350" s="121"/>
    </row>
    <row r="351" ht="12.75" customHeight="1">
      <c r="A351" s="121"/>
      <c r="B351" s="121"/>
      <c r="C351" s="121"/>
      <c r="D351" s="121"/>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c r="AA351" s="121"/>
      <c r="AB351" s="121"/>
      <c r="AC351" s="121"/>
    </row>
    <row r="352" ht="12.75" customHeight="1">
      <c r="A352" s="121"/>
      <c r="B352" s="121"/>
      <c r="C352" s="121"/>
      <c r="D352" s="121"/>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c r="AA352" s="121"/>
      <c r="AB352" s="121"/>
      <c r="AC352" s="121"/>
    </row>
    <row r="353" ht="12.75" customHeight="1">
      <c r="A353" s="121"/>
      <c r="B353" s="121"/>
      <c r="C353" s="121"/>
      <c r="D353" s="121"/>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c r="AA353" s="121"/>
      <c r="AB353" s="121"/>
      <c r="AC353" s="121"/>
    </row>
    <row r="354" ht="12.75" customHeight="1">
      <c r="A354" s="121"/>
      <c r="B354" s="121"/>
      <c r="C354" s="121"/>
      <c r="D354" s="121"/>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c r="AA354" s="121"/>
      <c r="AB354" s="121"/>
      <c r="AC354" s="121"/>
    </row>
    <row r="355" ht="12.75" customHeight="1">
      <c r="A355" s="121"/>
      <c r="B355" s="121"/>
      <c r="C355" s="121"/>
      <c r="D355" s="121"/>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c r="AA355" s="121"/>
      <c r="AB355" s="121"/>
      <c r="AC355" s="121"/>
    </row>
    <row r="356" ht="12.75" customHeight="1">
      <c r="A356" s="121"/>
      <c r="B356" s="121"/>
      <c r="C356" s="121"/>
      <c r="D356" s="121"/>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c r="AA356" s="121"/>
      <c r="AB356" s="121"/>
      <c r="AC356" s="121"/>
    </row>
    <row r="357" ht="12.75" customHeight="1">
      <c r="A357" s="121"/>
      <c r="B357" s="121"/>
      <c r="C357" s="121"/>
      <c r="D357" s="121"/>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c r="AA357" s="121"/>
      <c r="AB357" s="121"/>
      <c r="AC357" s="121"/>
    </row>
    <row r="358" ht="12.75" customHeight="1">
      <c r="A358" s="121"/>
      <c r="B358" s="121"/>
      <c r="C358" s="121"/>
      <c r="D358" s="121"/>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c r="AA358" s="121"/>
      <c r="AB358" s="121"/>
      <c r="AC358" s="121"/>
    </row>
    <row r="359" ht="12.75" customHeight="1">
      <c r="A359" s="121"/>
      <c r="B359" s="121"/>
      <c r="C359" s="121"/>
      <c r="D359" s="121"/>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c r="AA359" s="121"/>
      <c r="AB359" s="121"/>
      <c r="AC359" s="121"/>
    </row>
    <row r="360" ht="12.75" customHeight="1">
      <c r="A360" s="121"/>
      <c r="B360" s="121"/>
      <c r="C360" s="121"/>
      <c r="D360" s="121"/>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c r="AA360" s="121"/>
      <c r="AB360" s="121"/>
      <c r="AC360" s="121"/>
    </row>
    <row r="361" ht="12.75" customHeight="1">
      <c r="A361" s="121"/>
      <c r="B361" s="121"/>
      <c r="C361" s="121"/>
      <c r="D361" s="121"/>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c r="AA361" s="121"/>
      <c r="AB361" s="121"/>
      <c r="AC361" s="121"/>
    </row>
    <row r="362" ht="12.75" customHeight="1">
      <c r="A362" s="121"/>
      <c r="B362" s="121"/>
      <c r="C362" s="121"/>
      <c r="D362" s="121"/>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c r="AA362" s="121"/>
      <c r="AB362" s="121"/>
      <c r="AC362" s="121"/>
    </row>
    <row r="363" ht="12.75" customHeight="1">
      <c r="A363" s="121"/>
      <c r="B363" s="121"/>
      <c r="C363" s="121"/>
      <c r="D363" s="121"/>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c r="AA363" s="121"/>
      <c r="AB363" s="121"/>
      <c r="AC363" s="121"/>
    </row>
    <row r="364" ht="12.75" customHeight="1">
      <c r="A364" s="121"/>
      <c r="B364" s="121"/>
      <c r="C364" s="121"/>
      <c r="D364" s="121"/>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c r="AA364" s="121"/>
      <c r="AB364" s="121"/>
      <c r="AC364" s="121"/>
    </row>
    <row r="365" ht="12.75" customHeight="1">
      <c r="A365" s="121"/>
      <c r="B365" s="121"/>
      <c r="C365" s="121"/>
      <c r="D365" s="121"/>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c r="AA365" s="121"/>
      <c r="AB365" s="121"/>
      <c r="AC365" s="121"/>
    </row>
    <row r="366" ht="12.75" customHeight="1">
      <c r="A366" s="121"/>
      <c r="B366" s="121"/>
      <c r="C366" s="121"/>
      <c r="D366" s="121"/>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c r="AA366" s="121"/>
      <c r="AB366" s="121"/>
      <c r="AC366" s="121"/>
    </row>
    <row r="367" ht="12.75" customHeight="1">
      <c r="A367" s="121"/>
      <c r="B367" s="121"/>
      <c r="C367" s="121"/>
      <c r="D367" s="121"/>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c r="AA367" s="121"/>
      <c r="AB367" s="121"/>
      <c r="AC367" s="121"/>
    </row>
    <row r="368" ht="12.75" customHeight="1">
      <c r="A368" s="121"/>
      <c r="B368" s="121"/>
      <c r="C368" s="121"/>
      <c r="D368" s="121"/>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c r="AA368" s="121"/>
      <c r="AB368" s="121"/>
      <c r="AC368" s="121"/>
    </row>
    <row r="369" ht="12.75" customHeight="1">
      <c r="A369" s="121"/>
      <c r="B369" s="121"/>
      <c r="C369" s="121"/>
      <c r="D369" s="121"/>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c r="AA369" s="121"/>
      <c r="AB369" s="121"/>
      <c r="AC369" s="121"/>
    </row>
    <row r="370" ht="12.75" customHeight="1">
      <c r="A370" s="121"/>
      <c r="B370" s="121"/>
      <c r="C370" s="121"/>
      <c r="D370" s="121"/>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c r="AA370" s="121"/>
      <c r="AB370" s="121"/>
      <c r="AC370" s="121"/>
    </row>
    <row r="371" ht="12.75" customHeight="1">
      <c r="A371" s="121"/>
      <c r="B371" s="121"/>
      <c r="C371" s="121"/>
      <c r="D371" s="121"/>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c r="AA371" s="121"/>
      <c r="AB371" s="121"/>
      <c r="AC371" s="121"/>
    </row>
    <row r="372" ht="12.75" customHeight="1">
      <c r="A372" s="121"/>
      <c r="B372" s="121"/>
      <c r="C372" s="121"/>
      <c r="D372" s="121"/>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c r="AA372" s="121"/>
      <c r="AB372" s="121"/>
      <c r="AC372" s="121"/>
    </row>
    <row r="373" ht="12.75" customHeight="1">
      <c r="A373" s="121"/>
      <c r="B373" s="121"/>
      <c r="C373" s="121"/>
      <c r="D373" s="121"/>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c r="AA373" s="121"/>
      <c r="AB373" s="121"/>
      <c r="AC373" s="121"/>
    </row>
    <row r="374" ht="12.75" customHeight="1">
      <c r="A374" s="121"/>
      <c r="B374" s="121"/>
      <c r="C374" s="121"/>
      <c r="D374" s="121"/>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c r="AA374" s="121"/>
      <c r="AB374" s="121"/>
      <c r="AC374" s="121"/>
    </row>
    <row r="375" ht="12.75" customHeight="1">
      <c r="A375" s="121"/>
      <c r="B375" s="121"/>
      <c r="C375" s="121"/>
      <c r="D375" s="121"/>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c r="AA375" s="121"/>
      <c r="AB375" s="121"/>
      <c r="AC375" s="121"/>
    </row>
    <row r="376" ht="12.75" customHeight="1">
      <c r="A376" s="121"/>
      <c r="B376" s="121"/>
      <c r="C376" s="121"/>
      <c r="D376" s="121"/>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c r="AA376" s="121"/>
      <c r="AB376" s="121"/>
      <c r="AC376" s="121"/>
    </row>
    <row r="377" ht="12.75" customHeight="1">
      <c r="A377" s="121"/>
      <c r="B377" s="121"/>
      <c r="C377" s="121"/>
      <c r="D377" s="121"/>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c r="AA377" s="121"/>
      <c r="AB377" s="121"/>
      <c r="AC377" s="121"/>
    </row>
    <row r="378" ht="12.75" customHeight="1">
      <c r="A378" s="121"/>
      <c r="B378" s="121"/>
      <c r="C378" s="121"/>
      <c r="D378" s="121"/>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c r="AA378" s="121"/>
      <c r="AB378" s="121"/>
      <c r="AC378" s="121"/>
    </row>
    <row r="379" ht="12.75" customHeight="1">
      <c r="A379" s="121"/>
      <c r="B379" s="121"/>
      <c r="C379" s="121"/>
      <c r="D379" s="121"/>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c r="AA379" s="121"/>
      <c r="AB379" s="121"/>
      <c r="AC379" s="121"/>
    </row>
    <row r="380" ht="12.75" customHeight="1">
      <c r="A380" s="121"/>
      <c r="B380" s="121"/>
      <c r="C380" s="121"/>
      <c r="D380" s="121"/>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c r="AA380" s="121"/>
      <c r="AB380" s="121"/>
      <c r="AC380" s="121"/>
    </row>
    <row r="381" ht="12.75" customHeight="1">
      <c r="A381" s="121"/>
      <c r="B381" s="121"/>
      <c r="C381" s="121"/>
      <c r="D381" s="121"/>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c r="AA381" s="121"/>
      <c r="AB381" s="121"/>
      <c r="AC381" s="121"/>
    </row>
    <row r="382" ht="12.75" customHeight="1">
      <c r="A382" s="121"/>
      <c r="B382" s="121"/>
      <c r="C382" s="121"/>
      <c r="D382" s="121"/>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c r="AA382" s="121"/>
      <c r="AB382" s="121"/>
      <c r="AC382" s="121"/>
    </row>
    <row r="383" ht="12.75" customHeight="1">
      <c r="A383" s="121"/>
      <c r="B383" s="121"/>
      <c r="C383" s="121"/>
      <c r="D383" s="121"/>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c r="AA383" s="121"/>
      <c r="AB383" s="121"/>
      <c r="AC383" s="121"/>
    </row>
    <row r="384" ht="12.75" customHeight="1">
      <c r="A384" s="121"/>
      <c r="B384" s="121"/>
      <c r="C384" s="121"/>
      <c r="D384" s="121"/>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c r="AA384" s="121"/>
      <c r="AB384" s="121"/>
      <c r="AC384" s="121"/>
    </row>
    <row r="385" ht="12.75" customHeight="1">
      <c r="A385" s="121"/>
      <c r="B385" s="121"/>
      <c r="C385" s="121"/>
      <c r="D385" s="121"/>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c r="AA385" s="121"/>
      <c r="AB385" s="121"/>
      <c r="AC385" s="121"/>
    </row>
    <row r="386" ht="12.75" customHeight="1">
      <c r="A386" s="121"/>
      <c r="B386" s="121"/>
      <c r="C386" s="121"/>
      <c r="D386" s="121"/>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c r="AA386" s="121"/>
      <c r="AB386" s="121"/>
      <c r="AC386" s="121"/>
    </row>
    <row r="387" ht="12.75" customHeight="1">
      <c r="A387" s="121"/>
      <c r="B387" s="121"/>
      <c r="C387" s="121"/>
      <c r="D387" s="121"/>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c r="AA387" s="121"/>
      <c r="AB387" s="121"/>
      <c r="AC387" s="121"/>
    </row>
    <row r="388" ht="12.75" customHeight="1">
      <c r="A388" s="121"/>
      <c r="B388" s="121"/>
      <c r="C388" s="121"/>
      <c r="D388" s="121"/>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c r="AA388" s="121"/>
      <c r="AB388" s="121"/>
      <c r="AC388" s="121"/>
    </row>
    <row r="389" ht="12.75" customHeight="1">
      <c r="A389" s="121"/>
      <c r="B389" s="121"/>
      <c r="C389" s="121"/>
      <c r="D389" s="121"/>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c r="AA389" s="121"/>
      <c r="AB389" s="121"/>
      <c r="AC389" s="121"/>
    </row>
    <row r="390" ht="12.75" customHeight="1">
      <c r="A390" s="121"/>
      <c r="B390" s="121"/>
      <c r="C390" s="121"/>
      <c r="D390" s="121"/>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c r="AA390" s="121"/>
      <c r="AB390" s="121"/>
      <c r="AC390" s="121"/>
    </row>
    <row r="391" ht="12.75" customHeight="1">
      <c r="A391" s="121"/>
      <c r="B391" s="121"/>
      <c r="C391" s="121"/>
      <c r="D391" s="121"/>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c r="AA391" s="121"/>
      <c r="AB391" s="121"/>
      <c r="AC391" s="121"/>
    </row>
    <row r="392" ht="12.75" customHeight="1">
      <c r="A392" s="121"/>
      <c r="B392" s="121"/>
      <c r="C392" s="121"/>
      <c r="D392" s="121"/>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c r="AA392" s="121"/>
      <c r="AB392" s="121"/>
      <c r="AC392" s="121"/>
    </row>
    <row r="393" ht="12.75" customHeight="1">
      <c r="A393" s="121"/>
      <c r="B393" s="121"/>
      <c r="C393" s="121"/>
      <c r="D393" s="121"/>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c r="AA393" s="121"/>
      <c r="AB393" s="121"/>
      <c r="AC393" s="121"/>
    </row>
    <row r="394" ht="12.75" customHeight="1">
      <c r="A394" s="121"/>
      <c r="B394" s="121"/>
      <c r="C394" s="121"/>
      <c r="D394" s="121"/>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c r="AA394" s="121"/>
      <c r="AB394" s="121"/>
      <c r="AC394" s="121"/>
    </row>
    <row r="395" ht="12.75" customHeight="1">
      <c r="A395" s="121"/>
      <c r="B395" s="121"/>
      <c r="C395" s="121"/>
      <c r="D395" s="121"/>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c r="AA395" s="121"/>
      <c r="AB395" s="121"/>
      <c r="AC395" s="121"/>
    </row>
    <row r="396" ht="12.75" customHeight="1">
      <c r="A396" s="121"/>
      <c r="B396" s="121"/>
      <c r="C396" s="121"/>
      <c r="D396" s="121"/>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c r="AA396" s="121"/>
      <c r="AB396" s="121"/>
      <c r="AC396" s="121"/>
    </row>
    <row r="397" ht="12.75" customHeight="1">
      <c r="A397" s="121"/>
      <c r="B397" s="121"/>
      <c r="C397" s="121"/>
      <c r="D397" s="121"/>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c r="AA397" s="121"/>
      <c r="AB397" s="121"/>
      <c r="AC397" s="121"/>
    </row>
    <row r="398" ht="12.75" customHeight="1">
      <c r="A398" s="121"/>
      <c r="B398" s="121"/>
      <c r="C398" s="121"/>
      <c r="D398" s="121"/>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c r="AA398" s="121"/>
      <c r="AB398" s="121"/>
      <c r="AC398" s="121"/>
    </row>
    <row r="399" ht="12.75" customHeight="1">
      <c r="A399" s="121"/>
      <c r="B399" s="121"/>
      <c r="C399" s="121"/>
      <c r="D399" s="121"/>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c r="AA399" s="121"/>
      <c r="AB399" s="121"/>
      <c r="AC399" s="121"/>
    </row>
    <row r="400" ht="12.75" customHeight="1">
      <c r="A400" s="121"/>
      <c r="B400" s="121"/>
      <c r="C400" s="121"/>
      <c r="D400" s="121"/>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c r="AA400" s="121"/>
      <c r="AB400" s="121"/>
      <c r="AC400" s="121"/>
    </row>
    <row r="401" ht="12.75" customHeight="1">
      <c r="A401" s="121"/>
      <c r="B401" s="121"/>
      <c r="C401" s="121"/>
      <c r="D401" s="121"/>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c r="AA401" s="121"/>
      <c r="AB401" s="121"/>
      <c r="AC401" s="121"/>
    </row>
    <row r="402" ht="12.75" customHeight="1">
      <c r="A402" s="121"/>
      <c r="B402" s="121"/>
      <c r="C402" s="121"/>
      <c r="D402" s="121"/>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c r="AA402" s="121"/>
      <c r="AB402" s="121"/>
      <c r="AC402" s="121"/>
    </row>
    <row r="403" ht="12.75" customHeight="1">
      <c r="A403" s="121"/>
      <c r="B403" s="121"/>
      <c r="C403" s="121"/>
      <c r="D403" s="121"/>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121"/>
      <c r="AA403" s="121"/>
      <c r="AB403" s="121"/>
      <c r="AC403" s="121"/>
    </row>
    <row r="404" ht="12.75" customHeight="1">
      <c r="A404" s="121"/>
      <c r="B404" s="121"/>
      <c r="C404" s="121"/>
      <c r="D404" s="121"/>
      <c r="E404" s="121"/>
      <c r="F404" s="121"/>
      <c r="G404" s="121"/>
      <c r="H404" s="121"/>
      <c r="I404" s="121"/>
      <c r="J404" s="121"/>
      <c r="K404" s="121"/>
      <c r="L404" s="121"/>
      <c r="M404" s="121"/>
      <c r="N404" s="121"/>
      <c r="O404" s="121"/>
      <c r="P404" s="121"/>
      <c r="Q404" s="121"/>
      <c r="R404" s="121"/>
      <c r="S404" s="121"/>
      <c r="T404" s="121"/>
      <c r="U404" s="121"/>
      <c r="V404" s="121"/>
      <c r="W404" s="121"/>
      <c r="X404" s="121"/>
      <c r="Y404" s="121"/>
      <c r="Z404" s="121"/>
      <c r="AA404" s="121"/>
      <c r="AB404" s="121"/>
      <c r="AC404" s="121"/>
    </row>
    <row r="405" ht="12.75" customHeight="1">
      <c r="A405" s="121"/>
      <c r="B405" s="121"/>
      <c r="C405" s="121"/>
      <c r="D405" s="121"/>
      <c r="E405" s="121"/>
      <c r="F405" s="121"/>
      <c r="G405" s="121"/>
      <c r="H405" s="121"/>
      <c r="I405" s="121"/>
      <c r="J405" s="121"/>
      <c r="K405" s="121"/>
      <c r="L405" s="121"/>
      <c r="M405" s="121"/>
      <c r="N405" s="121"/>
      <c r="O405" s="121"/>
      <c r="P405" s="121"/>
      <c r="Q405" s="121"/>
      <c r="R405" s="121"/>
      <c r="S405" s="121"/>
      <c r="T405" s="121"/>
      <c r="U405" s="121"/>
      <c r="V405" s="121"/>
      <c r="W405" s="121"/>
      <c r="X405" s="121"/>
      <c r="Y405" s="121"/>
      <c r="Z405" s="121"/>
      <c r="AA405" s="121"/>
      <c r="AB405" s="121"/>
      <c r="AC405" s="121"/>
    </row>
    <row r="406" ht="12.75" customHeight="1">
      <c r="A406" s="121"/>
      <c r="B406" s="121"/>
      <c r="C406" s="121"/>
      <c r="D406" s="121"/>
      <c r="E406" s="121"/>
      <c r="F406" s="121"/>
      <c r="G406" s="121"/>
      <c r="H406" s="121"/>
      <c r="I406" s="121"/>
      <c r="J406" s="121"/>
      <c r="K406" s="121"/>
      <c r="L406" s="121"/>
      <c r="M406" s="121"/>
      <c r="N406" s="121"/>
      <c r="O406" s="121"/>
      <c r="P406" s="121"/>
      <c r="Q406" s="121"/>
      <c r="R406" s="121"/>
      <c r="S406" s="121"/>
      <c r="T406" s="121"/>
      <c r="U406" s="121"/>
      <c r="V406" s="121"/>
      <c r="W406" s="121"/>
      <c r="X406" s="121"/>
      <c r="Y406" s="121"/>
      <c r="Z406" s="121"/>
      <c r="AA406" s="121"/>
      <c r="AB406" s="121"/>
      <c r="AC406" s="121"/>
    </row>
    <row r="407" ht="12.75" customHeight="1">
      <c r="A407" s="121"/>
      <c r="B407" s="121"/>
      <c r="C407" s="121"/>
      <c r="D407" s="121"/>
      <c r="E407" s="121"/>
      <c r="F407" s="121"/>
      <c r="G407" s="121"/>
      <c r="H407" s="121"/>
      <c r="I407" s="121"/>
      <c r="J407" s="121"/>
      <c r="K407" s="121"/>
      <c r="L407" s="121"/>
      <c r="M407" s="121"/>
      <c r="N407" s="121"/>
      <c r="O407" s="121"/>
      <c r="P407" s="121"/>
      <c r="Q407" s="121"/>
      <c r="R407" s="121"/>
      <c r="S407" s="121"/>
      <c r="T407" s="121"/>
      <c r="U407" s="121"/>
      <c r="V407" s="121"/>
      <c r="W407" s="121"/>
      <c r="X407" s="121"/>
      <c r="Y407" s="121"/>
      <c r="Z407" s="121"/>
      <c r="AA407" s="121"/>
      <c r="AB407" s="121"/>
      <c r="AC407" s="121"/>
    </row>
    <row r="408" ht="12.75" customHeight="1">
      <c r="A408" s="121"/>
      <c r="B408" s="121"/>
      <c r="C408" s="121"/>
      <c r="D408" s="121"/>
      <c r="E408" s="121"/>
      <c r="F408" s="121"/>
      <c r="G408" s="121"/>
      <c r="H408" s="121"/>
      <c r="I408" s="121"/>
      <c r="J408" s="121"/>
      <c r="K408" s="121"/>
      <c r="L408" s="121"/>
      <c r="M408" s="121"/>
      <c r="N408" s="121"/>
      <c r="O408" s="121"/>
      <c r="P408" s="121"/>
      <c r="Q408" s="121"/>
      <c r="R408" s="121"/>
      <c r="S408" s="121"/>
      <c r="T408" s="121"/>
      <c r="U408" s="121"/>
      <c r="V408" s="121"/>
      <c r="W408" s="121"/>
      <c r="X408" s="121"/>
      <c r="Y408" s="121"/>
      <c r="Z408" s="121"/>
      <c r="AA408" s="121"/>
      <c r="AB408" s="121"/>
      <c r="AC408" s="121"/>
    </row>
    <row r="409" ht="12.75" customHeight="1">
      <c r="A409" s="121"/>
      <c r="B409" s="121"/>
      <c r="C409" s="121"/>
      <c r="D409" s="121"/>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c r="AA409" s="121"/>
      <c r="AB409" s="121"/>
      <c r="AC409" s="121"/>
    </row>
    <row r="410" ht="12.75" customHeight="1">
      <c r="A410" s="121"/>
      <c r="B410" s="121"/>
      <c r="C410" s="121"/>
      <c r="D410" s="121"/>
      <c r="E410" s="121"/>
      <c r="F410" s="121"/>
      <c r="G410" s="121"/>
      <c r="H410" s="121"/>
      <c r="I410" s="121"/>
      <c r="J410" s="121"/>
      <c r="K410" s="121"/>
      <c r="L410" s="121"/>
      <c r="M410" s="121"/>
      <c r="N410" s="121"/>
      <c r="O410" s="121"/>
      <c r="P410" s="121"/>
      <c r="Q410" s="121"/>
      <c r="R410" s="121"/>
      <c r="S410" s="121"/>
      <c r="T410" s="121"/>
      <c r="U410" s="121"/>
      <c r="V410" s="121"/>
      <c r="W410" s="121"/>
      <c r="X410" s="121"/>
      <c r="Y410" s="121"/>
      <c r="Z410" s="121"/>
      <c r="AA410" s="121"/>
      <c r="AB410" s="121"/>
      <c r="AC410" s="121"/>
    </row>
    <row r="411" ht="12.75" customHeight="1">
      <c r="A411" s="121"/>
      <c r="B411" s="121"/>
      <c r="C411" s="121"/>
      <c r="D411" s="121"/>
      <c r="E411" s="121"/>
      <c r="F411" s="121"/>
      <c r="G411" s="121"/>
      <c r="H411" s="121"/>
      <c r="I411" s="121"/>
      <c r="J411" s="121"/>
      <c r="K411" s="121"/>
      <c r="L411" s="121"/>
      <c r="M411" s="121"/>
      <c r="N411" s="121"/>
      <c r="O411" s="121"/>
      <c r="P411" s="121"/>
      <c r="Q411" s="121"/>
      <c r="R411" s="121"/>
      <c r="S411" s="121"/>
      <c r="T411" s="121"/>
      <c r="U411" s="121"/>
      <c r="V411" s="121"/>
      <c r="W411" s="121"/>
      <c r="X411" s="121"/>
      <c r="Y411" s="121"/>
      <c r="Z411" s="121"/>
      <c r="AA411" s="121"/>
      <c r="AB411" s="121"/>
      <c r="AC411" s="121"/>
    </row>
    <row r="412" ht="12.75" customHeight="1">
      <c r="A412" s="121"/>
      <c r="B412" s="121"/>
      <c r="C412" s="121"/>
      <c r="D412" s="121"/>
      <c r="E412" s="121"/>
      <c r="F412" s="121"/>
      <c r="G412" s="121"/>
      <c r="H412" s="121"/>
      <c r="I412" s="121"/>
      <c r="J412" s="121"/>
      <c r="K412" s="121"/>
      <c r="L412" s="121"/>
      <c r="M412" s="121"/>
      <c r="N412" s="121"/>
      <c r="O412" s="121"/>
      <c r="P412" s="121"/>
      <c r="Q412" s="121"/>
      <c r="R412" s="121"/>
      <c r="S412" s="121"/>
      <c r="T412" s="121"/>
      <c r="U412" s="121"/>
      <c r="V412" s="121"/>
      <c r="W412" s="121"/>
      <c r="X412" s="121"/>
      <c r="Y412" s="121"/>
      <c r="Z412" s="121"/>
      <c r="AA412" s="121"/>
      <c r="AB412" s="121"/>
      <c r="AC412" s="121"/>
    </row>
    <row r="413" ht="12.75" customHeight="1">
      <c r="A413" s="121"/>
      <c r="B413" s="121"/>
      <c r="C413" s="121"/>
      <c r="D413" s="121"/>
      <c r="E413" s="121"/>
      <c r="F413" s="121"/>
      <c r="G413" s="121"/>
      <c r="H413" s="121"/>
      <c r="I413" s="121"/>
      <c r="J413" s="121"/>
      <c r="K413" s="121"/>
      <c r="L413" s="121"/>
      <c r="M413" s="121"/>
      <c r="N413" s="121"/>
      <c r="O413" s="121"/>
      <c r="P413" s="121"/>
      <c r="Q413" s="121"/>
      <c r="R413" s="121"/>
      <c r="S413" s="121"/>
      <c r="T413" s="121"/>
      <c r="U413" s="121"/>
      <c r="V413" s="121"/>
      <c r="W413" s="121"/>
      <c r="X413" s="121"/>
      <c r="Y413" s="121"/>
      <c r="Z413" s="121"/>
      <c r="AA413" s="121"/>
      <c r="AB413" s="121"/>
      <c r="AC413" s="121"/>
    </row>
    <row r="414" ht="12.75" customHeight="1">
      <c r="A414" s="121"/>
      <c r="B414" s="121"/>
      <c r="C414" s="121"/>
      <c r="D414" s="121"/>
      <c r="E414" s="121"/>
      <c r="F414" s="121"/>
      <c r="G414" s="121"/>
      <c r="H414" s="121"/>
      <c r="I414" s="121"/>
      <c r="J414" s="121"/>
      <c r="K414" s="121"/>
      <c r="L414" s="121"/>
      <c r="M414" s="121"/>
      <c r="N414" s="121"/>
      <c r="O414" s="121"/>
      <c r="P414" s="121"/>
      <c r="Q414" s="121"/>
      <c r="R414" s="121"/>
      <c r="S414" s="121"/>
      <c r="T414" s="121"/>
      <c r="U414" s="121"/>
      <c r="V414" s="121"/>
      <c r="W414" s="121"/>
      <c r="X414" s="121"/>
      <c r="Y414" s="121"/>
      <c r="Z414" s="121"/>
      <c r="AA414" s="121"/>
      <c r="AB414" s="121"/>
      <c r="AC414" s="121"/>
    </row>
    <row r="415" ht="12.75" customHeight="1">
      <c r="A415" s="121"/>
      <c r="B415" s="121"/>
      <c r="C415" s="121"/>
      <c r="D415" s="121"/>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121"/>
      <c r="AA415" s="121"/>
      <c r="AB415" s="121"/>
      <c r="AC415" s="121"/>
    </row>
    <row r="416" ht="12.75" customHeight="1">
      <c r="A416" s="121"/>
      <c r="B416" s="121"/>
      <c r="C416" s="121"/>
      <c r="D416" s="121"/>
      <c r="E416" s="121"/>
      <c r="F416" s="121"/>
      <c r="G416" s="121"/>
      <c r="H416" s="121"/>
      <c r="I416" s="121"/>
      <c r="J416" s="121"/>
      <c r="K416" s="121"/>
      <c r="L416" s="121"/>
      <c r="M416" s="121"/>
      <c r="N416" s="121"/>
      <c r="O416" s="121"/>
      <c r="P416" s="121"/>
      <c r="Q416" s="121"/>
      <c r="R416" s="121"/>
      <c r="S416" s="121"/>
      <c r="T416" s="121"/>
      <c r="U416" s="121"/>
      <c r="V416" s="121"/>
      <c r="W416" s="121"/>
      <c r="X416" s="121"/>
      <c r="Y416" s="121"/>
      <c r="Z416" s="121"/>
      <c r="AA416" s="121"/>
      <c r="AB416" s="121"/>
      <c r="AC416" s="121"/>
    </row>
    <row r="417" ht="12.75" customHeight="1">
      <c r="A417" s="121"/>
      <c r="B417" s="121"/>
      <c r="C417" s="121"/>
      <c r="D417" s="121"/>
      <c r="E417" s="121"/>
      <c r="F417" s="121"/>
      <c r="G417" s="121"/>
      <c r="H417" s="121"/>
      <c r="I417" s="121"/>
      <c r="J417" s="121"/>
      <c r="K417" s="121"/>
      <c r="L417" s="121"/>
      <c r="M417" s="121"/>
      <c r="N417" s="121"/>
      <c r="O417" s="121"/>
      <c r="P417" s="121"/>
      <c r="Q417" s="121"/>
      <c r="R417" s="121"/>
      <c r="S417" s="121"/>
      <c r="T417" s="121"/>
      <c r="U417" s="121"/>
      <c r="V417" s="121"/>
      <c r="W417" s="121"/>
      <c r="X417" s="121"/>
      <c r="Y417" s="121"/>
      <c r="Z417" s="121"/>
      <c r="AA417" s="121"/>
      <c r="AB417" s="121"/>
      <c r="AC417" s="121"/>
    </row>
    <row r="418" ht="12.75" customHeight="1">
      <c r="A418" s="121"/>
      <c r="B418" s="121"/>
      <c r="C418" s="121"/>
      <c r="D418" s="121"/>
      <c r="E418" s="121"/>
      <c r="F418" s="121"/>
      <c r="G418" s="121"/>
      <c r="H418" s="121"/>
      <c r="I418" s="121"/>
      <c r="J418" s="121"/>
      <c r="K418" s="121"/>
      <c r="L418" s="121"/>
      <c r="M418" s="121"/>
      <c r="N418" s="121"/>
      <c r="O418" s="121"/>
      <c r="P418" s="121"/>
      <c r="Q418" s="121"/>
      <c r="R418" s="121"/>
      <c r="S418" s="121"/>
      <c r="T418" s="121"/>
      <c r="U418" s="121"/>
      <c r="V418" s="121"/>
      <c r="W418" s="121"/>
      <c r="X418" s="121"/>
      <c r="Y418" s="121"/>
      <c r="Z418" s="121"/>
      <c r="AA418" s="121"/>
      <c r="AB418" s="121"/>
      <c r="AC418" s="121"/>
    </row>
    <row r="419" ht="12.75" customHeight="1">
      <c r="A419" s="121"/>
      <c r="B419" s="121"/>
      <c r="C419" s="121"/>
      <c r="D419" s="121"/>
      <c r="E419" s="121"/>
      <c r="F419" s="121"/>
      <c r="G419" s="121"/>
      <c r="H419" s="121"/>
      <c r="I419" s="121"/>
      <c r="J419" s="121"/>
      <c r="K419" s="121"/>
      <c r="L419" s="121"/>
      <c r="M419" s="121"/>
      <c r="N419" s="121"/>
      <c r="O419" s="121"/>
      <c r="P419" s="121"/>
      <c r="Q419" s="121"/>
      <c r="R419" s="121"/>
      <c r="S419" s="121"/>
      <c r="T419" s="121"/>
      <c r="U419" s="121"/>
      <c r="V419" s="121"/>
      <c r="W419" s="121"/>
      <c r="X419" s="121"/>
      <c r="Y419" s="121"/>
      <c r="Z419" s="121"/>
      <c r="AA419" s="121"/>
      <c r="AB419" s="121"/>
      <c r="AC419" s="121"/>
    </row>
    <row r="420" ht="12.75" customHeight="1">
      <c r="A420" s="121"/>
      <c r="B420" s="121"/>
      <c r="C420" s="121"/>
      <c r="D420" s="121"/>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c r="AA420" s="121"/>
      <c r="AB420" s="121"/>
      <c r="AC420" s="121"/>
    </row>
    <row r="421" ht="12.75" customHeight="1">
      <c r="A421" s="121"/>
      <c r="B421" s="121"/>
      <c r="C421" s="121"/>
      <c r="D421" s="121"/>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121"/>
      <c r="AA421" s="121"/>
      <c r="AB421" s="121"/>
      <c r="AC421" s="121"/>
    </row>
    <row r="422" ht="12.75" customHeight="1">
      <c r="A422" s="121"/>
      <c r="B422" s="121"/>
      <c r="C422" s="121"/>
      <c r="D422" s="121"/>
      <c r="E422" s="121"/>
      <c r="F422" s="121"/>
      <c r="G422" s="121"/>
      <c r="H422" s="121"/>
      <c r="I422" s="121"/>
      <c r="J422" s="121"/>
      <c r="K422" s="121"/>
      <c r="L422" s="121"/>
      <c r="M422" s="121"/>
      <c r="N422" s="121"/>
      <c r="O422" s="121"/>
      <c r="P422" s="121"/>
      <c r="Q422" s="121"/>
      <c r="R422" s="121"/>
      <c r="S422" s="121"/>
      <c r="T422" s="121"/>
      <c r="U422" s="121"/>
      <c r="V422" s="121"/>
      <c r="W422" s="121"/>
      <c r="X422" s="121"/>
      <c r="Y422" s="121"/>
      <c r="Z422" s="121"/>
      <c r="AA422" s="121"/>
      <c r="AB422" s="121"/>
      <c r="AC422" s="121"/>
    </row>
    <row r="423" ht="12.75" customHeight="1">
      <c r="A423" s="121"/>
      <c r="B423" s="121"/>
      <c r="C423" s="121"/>
      <c r="D423" s="121"/>
      <c r="E423" s="121"/>
      <c r="F423" s="121"/>
      <c r="G423" s="121"/>
      <c r="H423" s="121"/>
      <c r="I423" s="121"/>
      <c r="J423" s="121"/>
      <c r="K423" s="121"/>
      <c r="L423" s="121"/>
      <c r="M423" s="121"/>
      <c r="N423" s="121"/>
      <c r="O423" s="121"/>
      <c r="P423" s="121"/>
      <c r="Q423" s="121"/>
      <c r="R423" s="121"/>
      <c r="S423" s="121"/>
      <c r="T423" s="121"/>
      <c r="U423" s="121"/>
      <c r="V423" s="121"/>
      <c r="W423" s="121"/>
      <c r="X423" s="121"/>
      <c r="Y423" s="121"/>
      <c r="Z423" s="121"/>
      <c r="AA423" s="121"/>
      <c r="AB423" s="121"/>
      <c r="AC423" s="121"/>
    </row>
    <row r="424" ht="12.75" customHeight="1">
      <c r="A424" s="121"/>
      <c r="B424" s="121"/>
      <c r="C424" s="121"/>
      <c r="D424" s="121"/>
      <c r="E424" s="121"/>
      <c r="F424" s="121"/>
      <c r="G424" s="121"/>
      <c r="H424" s="121"/>
      <c r="I424" s="121"/>
      <c r="J424" s="121"/>
      <c r="K424" s="121"/>
      <c r="L424" s="121"/>
      <c r="M424" s="121"/>
      <c r="N424" s="121"/>
      <c r="O424" s="121"/>
      <c r="P424" s="121"/>
      <c r="Q424" s="121"/>
      <c r="R424" s="121"/>
      <c r="S424" s="121"/>
      <c r="T424" s="121"/>
      <c r="U424" s="121"/>
      <c r="V424" s="121"/>
      <c r="W424" s="121"/>
      <c r="X424" s="121"/>
      <c r="Y424" s="121"/>
      <c r="Z424" s="121"/>
      <c r="AA424" s="121"/>
      <c r="AB424" s="121"/>
      <c r="AC424" s="121"/>
    </row>
    <row r="425" ht="12.75" customHeight="1">
      <c r="A425" s="121"/>
      <c r="B425" s="121"/>
      <c r="C425" s="121"/>
      <c r="D425" s="121"/>
      <c r="E425" s="121"/>
      <c r="F425" s="121"/>
      <c r="G425" s="121"/>
      <c r="H425" s="121"/>
      <c r="I425" s="121"/>
      <c r="J425" s="121"/>
      <c r="K425" s="121"/>
      <c r="L425" s="121"/>
      <c r="M425" s="121"/>
      <c r="N425" s="121"/>
      <c r="O425" s="121"/>
      <c r="P425" s="121"/>
      <c r="Q425" s="121"/>
      <c r="R425" s="121"/>
      <c r="S425" s="121"/>
      <c r="T425" s="121"/>
      <c r="U425" s="121"/>
      <c r="V425" s="121"/>
      <c r="W425" s="121"/>
      <c r="X425" s="121"/>
      <c r="Y425" s="121"/>
      <c r="Z425" s="121"/>
      <c r="AA425" s="121"/>
      <c r="AB425" s="121"/>
      <c r="AC425" s="121"/>
    </row>
    <row r="426" ht="12.75" customHeight="1">
      <c r="A426" s="121"/>
      <c r="B426" s="121"/>
      <c r="C426" s="121"/>
      <c r="D426" s="121"/>
      <c r="E426" s="121"/>
      <c r="F426" s="121"/>
      <c r="G426" s="121"/>
      <c r="H426" s="121"/>
      <c r="I426" s="121"/>
      <c r="J426" s="121"/>
      <c r="K426" s="121"/>
      <c r="L426" s="121"/>
      <c r="M426" s="121"/>
      <c r="N426" s="121"/>
      <c r="O426" s="121"/>
      <c r="P426" s="121"/>
      <c r="Q426" s="121"/>
      <c r="R426" s="121"/>
      <c r="S426" s="121"/>
      <c r="T426" s="121"/>
      <c r="U426" s="121"/>
      <c r="V426" s="121"/>
      <c r="W426" s="121"/>
      <c r="X426" s="121"/>
      <c r="Y426" s="121"/>
      <c r="Z426" s="121"/>
      <c r="AA426" s="121"/>
      <c r="AB426" s="121"/>
      <c r="AC426" s="121"/>
    </row>
    <row r="427" ht="12.75" customHeight="1">
      <c r="A427" s="121"/>
      <c r="B427" s="121"/>
      <c r="C427" s="121"/>
      <c r="D427" s="121"/>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121"/>
      <c r="AA427" s="121"/>
      <c r="AB427" s="121"/>
      <c r="AC427" s="121"/>
    </row>
    <row r="428" ht="12.75" customHeight="1">
      <c r="A428" s="121"/>
      <c r="B428" s="121"/>
      <c r="C428" s="121"/>
      <c r="D428" s="121"/>
      <c r="E428" s="121"/>
      <c r="F428" s="121"/>
      <c r="G428" s="121"/>
      <c r="H428" s="121"/>
      <c r="I428" s="121"/>
      <c r="J428" s="121"/>
      <c r="K428" s="121"/>
      <c r="L428" s="121"/>
      <c r="M428" s="121"/>
      <c r="N428" s="121"/>
      <c r="O428" s="121"/>
      <c r="P428" s="121"/>
      <c r="Q428" s="121"/>
      <c r="R428" s="121"/>
      <c r="S428" s="121"/>
      <c r="T428" s="121"/>
      <c r="U428" s="121"/>
      <c r="V428" s="121"/>
      <c r="W428" s="121"/>
      <c r="X428" s="121"/>
      <c r="Y428" s="121"/>
      <c r="Z428" s="121"/>
      <c r="AA428" s="121"/>
      <c r="AB428" s="121"/>
      <c r="AC428" s="121"/>
    </row>
    <row r="429" ht="12.75" customHeight="1">
      <c r="A429" s="121"/>
      <c r="B429" s="121"/>
      <c r="C429" s="121"/>
      <c r="D429" s="121"/>
      <c r="E429" s="121"/>
      <c r="F429" s="121"/>
      <c r="G429" s="121"/>
      <c r="H429" s="121"/>
      <c r="I429" s="121"/>
      <c r="J429" s="121"/>
      <c r="K429" s="121"/>
      <c r="L429" s="121"/>
      <c r="M429" s="121"/>
      <c r="N429" s="121"/>
      <c r="O429" s="121"/>
      <c r="P429" s="121"/>
      <c r="Q429" s="121"/>
      <c r="R429" s="121"/>
      <c r="S429" s="121"/>
      <c r="T429" s="121"/>
      <c r="U429" s="121"/>
      <c r="V429" s="121"/>
      <c r="W429" s="121"/>
      <c r="X429" s="121"/>
      <c r="Y429" s="121"/>
      <c r="Z429" s="121"/>
      <c r="AA429" s="121"/>
      <c r="AB429" s="121"/>
      <c r="AC429" s="121"/>
    </row>
    <row r="430" ht="12.75" customHeight="1">
      <c r="A430" s="121"/>
      <c r="B430" s="121"/>
      <c r="C430" s="121"/>
      <c r="D430" s="121"/>
      <c r="E430" s="121"/>
      <c r="F430" s="121"/>
      <c r="G430" s="121"/>
      <c r="H430" s="121"/>
      <c r="I430" s="121"/>
      <c r="J430" s="121"/>
      <c r="K430" s="121"/>
      <c r="L430" s="121"/>
      <c r="M430" s="121"/>
      <c r="N430" s="121"/>
      <c r="O430" s="121"/>
      <c r="P430" s="121"/>
      <c r="Q430" s="121"/>
      <c r="R430" s="121"/>
      <c r="S430" s="121"/>
      <c r="T430" s="121"/>
      <c r="U430" s="121"/>
      <c r="V430" s="121"/>
      <c r="W430" s="121"/>
      <c r="X430" s="121"/>
      <c r="Y430" s="121"/>
      <c r="Z430" s="121"/>
      <c r="AA430" s="121"/>
      <c r="AB430" s="121"/>
      <c r="AC430" s="121"/>
    </row>
    <row r="431" ht="12.75" customHeight="1">
      <c r="A431" s="121"/>
      <c r="B431" s="121"/>
      <c r="C431" s="121"/>
      <c r="D431" s="121"/>
      <c r="E431" s="121"/>
      <c r="F431" s="121"/>
      <c r="G431" s="121"/>
      <c r="H431" s="121"/>
      <c r="I431" s="121"/>
      <c r="J431" s="121"/>
      <c r="K431" s="121"/>
      <c r="L431" s="121"/>
      <c r="M431" s="121"/>
      <c r="N431" s="121"/>
      <c r="O431" s="121"/>
      <c r="P431" s="121"/>
      <c r="Q431" s="121"/>
      <c r="R431" s="121"/>
      <c r="S431" s="121"/>
      <c r="T431" s="121"/>
      <c r="U431" s="121"/>
      <c r="V431" s="121"/>
      <c r="W431" s="121"/>
      <c r="X431" s="121"/>
      <c r="Y431" s="121"/>
      <c r="Z431" s="121"/>
      <c r="AA431" s="121"/>
      <c r="AB431" s="121"/>
      <c r="AC431" s="121"/>
    </row>
    <row r="432" ht="12.75" customHeight="1">
      <c r="A432" s="121"/>
      <c r="B432" s="121"/>
      <c r="C432" s="121"/>
      <c r="D432" s="121"/>
      <c r="E432" s="121"/>
      <c r="F432" s="121"/>
      <c r="G432" s="121"/>
      <c r="H432" s="121"/>
      <c r="I432" s="121"/>
      <c r="J432" s="121"/>
      <c r="K432" s="121"/>
      <c r="L432" s="121"/>
      <c r="M432" s="121"/>
      <c r="N432" s="121"/>
      <c r="O432" s="121"/>
      <c r="P432" s="121"/>
      <c r="Q432" s="121"/>
      <c r="R432" s="121"/>
      <c r="S432" s="121"/>
      <c r="T432" s="121"/>
      <c r="U432" s="121"/>
      <c r="V432" s="121"/>
      <c r="W432" s="121"/>
      <c r="X432" s="121"/>
      <c r="Y432" s="121"/>
      <c r="Z432" s="121"/>
      <c r="AA432" s="121"/>
      <c r="AB432" s="121"/>
      <c r="AC432" s="121"/>
    </row>
    <row r="433" ht="12.75" customHeight="1">
      <c r="A433" s="121"/>
      <c r="B433" s="121"/>
      <c r="C433" s="121"/>
      <c r="D433" s="121"/>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121"/>
      <c r="AA433" s="121"/>
      <c r="AB433" s="121"/>
      <c r="AC433" s="121"/>
    </row>
    <row r="434" ht="12.75" customHeight="1">
      <c r="A434" s="121"/>
      <c r="B434" s="121"/>
      <c r="C434" s="121"/>
      <c r="D434" s="121"/>
      <c r="E434" s="121"/>
      <c r="F434" s="121"/>
      <c r="G434" s="121"/>
      <c r="H434" s="121"/>
      <c r="I434" s="121"/>
      <c r="J434" s="121"/>
      <c r="K434" s="121"/>
      <c r="L434" s="121"/>
      <c r="M434" s="121"/>
      <c r="N434" s="121"/>
      <c r="O434" s="121"/>
      <c r="P434" s="121"/>
      <c r="Q434" s="121"/>
      <c r="R434" s="121"/>
      <c r="S434" s="121"/>
      <c r="T434" s="121"/>
      <c r="U434" s="121"/>
      <c r="V434" s="121"/>
      <c r="W434" s="121"/>
      <c r="X434" s="121"/>
      <c r="Y434" s="121"/>
      <c r="Z434" s="121"/>
      <c r="AA434" s="121"/>
      <c r="AB434" s="121"/>
      <c r="AC434" s="121"/>
    </row>
    <row r="435" ht="12.75" customHeight="1">
      <c r="A435" s="121"/>
      <c r="B435" s="121"/>
      <c r="C435" s="121"/>
      <c r="D435" s="121"/>
      <c r="E435" s="121"/>
      <c r="F435" s="121"/>
      <c r="G435" s="121"/>
      <c r="H435" s="121"/>
      <c r="I435" s="121"/>
      <c r="J435" s="121"/>
      <c r="K435" s="121"/>
      <c r="L435" s="121"/>
      <c r="M435" s="121"/>
      <c r="N435" s="121"/>
      <c r="O435" s="121"/>
      <c r="P435" s="121"/>
      <c r="Q435" s="121"/>
      <c r="R435" s="121"/>
      <c r="S435" s="121"/>
      <c r="T435" s="121"/>
      <c r="U435" s="121"/>
      <c r="V435" s="121"/>
      <c r="W435" s="121"/>
      <c r="X435" s="121"/>
      <c r="Y435" s="121"/>
      <c r="Z435" s="121"/>
      <c r="AA435" s="121"/>
      <c r="AB435" s="121"/>
      <c r="AC435" s="121"/>
    </row>
    <row r="436" ht="12.75" customHeight="1">
      <c r="A436" s="121"/>
      <c r="B436" s="121"/>
      <c r="C436" s="121"/>
      <c r="D436" s="121"/>
      <c r="E436" s="121"/>
      <c r="F436" s="121"/>
      <c r="G436" s="121"/>
      <c r="H436" s="121"/>
      <c r="I436" s="121"/>
      <c r="J436" s="121"/>
      <c r="K436" s="121"/>
      <c r="L436" s="121"/>
      <c r="M436" s="121"/>
      <c r="N436" s="121"/>
      <c r="O436" s="121"/>
      <c r="P436" s="121"/>
      <c r="Q436" s="121"/>
      <c r="R436" s="121"/>
      <c r="S436" s="121"/>
      <c r="T436" s="121"/>
      <c r="U436" s="121"/>
      <c r="V436" s="121"/>
      <c r="W436" s="121"/>
      <c r="X436" s="121"/>
      <c r="Y436" s="121"/>
      <c r="Z436" s="121"/>
      <c r="AA436" s="121"/>
      <c r="AB436" s="121"/>
      <c r="AC436" s="121"/>
    </row>
    <row r="437" ht="12.75" customHeight="1">
      <c r="A437" s="121"/>
      <c r="B437" s="121"/>
      <c r="C437" s="121"/>
      <c r="D437" s="121"/>
      <c r="E437" s="121"/>
      <c r="F437" s="121"/>
      <c r="G437" s="121"/>
      <c r="H437" s="121"/>
      <c r="I437" s="121"/>
      <c r="J437" s="121"/>
      <c r="K437" s="121"/>
      <c r="L437" s="121"/>
      <c r="M437" s="121"/>
      <c r="N437" s="121"/>
      <c r="O437" s="121"/>
      <c r="P437" s="121"/>
      <c r="Q437" s="121"/>
      <c r="R437" s="121"/>
      <c r="S437" s="121"/>
      <c r="T437" s="121"/>
      <c r="U437" s="121"/>
      <c r="V437" s="121"/>
      <c r="W437" s="121"/>
      <c r="X437" s="121"/>
      <c r="Y437" s="121"/>
      <c r="Z437" s="121"/>
      <c r="AA437" s="121"/>
      <c r="AB437" s="121"/>
      <c r="AC437" s="121"/>
    </row>
    <row r="438" ht="12.75" customHeight="1">
      <c r="A438" s="121"/>
      <c r="B438" s="121"/>
      <c r="C438" s="121"/>
      <c r="D438" s="121"/>
      <c r="E438" s="121"/>
      <c r="F438" s="121"/>
      <c r="G438" s="121"/>
      <c r="H438" s="121"/>
      <c r="I438" s="121"/>
      <c r="J438" s="121"/>
      <c r="K438" s="121"/>
      <c r="L438" s="121"/>
      <c r="M438" s="121"/>
      <c r="N438" s="121"/>
      <c r="O438" s="121"/>
      <c r="P438" s="121"/>
      <c r="Q438" s="121"/>
      <c r="R438" s="121"/>
      <c r="S438" s="121"/>
      <c r="T438" s="121"/>
      <c r="U438" s="121"/>
      <c r="V438" s="121"/>
      <c r="W438" s="121"/>
      <c r="X438" s="121"/>
      <c r="Y438" s="121"/>
      <c r="Z438" s="121"/>
      <c r="AA438" s="121"/>
      <c r="AB438" s="121"/>
      <c r="AC438" s="121"/>
    </row>
    <row r="439" ht="12.75" customHeight="1">
      <c r="A439" s="121"/>
      <c r="B439" s="121"/>
      <c r="C439" s="121"/>
      <c r="D439" s="121"/>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121"/>
      <c r="AA439" s="121"/>
      <c r="AB439" s="121"/>
      <c r="AC439" s="121"/>
    </row>
    <row r="440" ht="12.75" customHeight="1">
      <c r="A440" s="121"/>
      <c r="B440" s="121"/>
      <c r="C440" s="121"/>
      <c r="D440" s="121"/>
      <c r="E440" s="121"/>
      <c r="F440" s="121"/>
      <c r="G440" s="121"/>
      <c r="H440" s="121"/>
      <c r="I440" s="121"/>
      <c r="J440" s="121"/>
      <c r="K440" s="121"/>
      <c r="L440" s="121"/>
      <c r="M440" s="121"/>
      <c r="N440" s="121"/>
      <c r="O440" s="121"/>
      <c r="P440" s="121"/>
      <c r="Q440" s="121"/>
      <c r="R440" s="121"/>
      <c r="S440" s="121"/>
      <c r="T440" s="121"/>
      <c r="U440" s="121"/>
      <c r="V440" s="121"/>
      <c r="W440" s="121"/>
      <c r="X440" s="121"/>
      <c r="Y440" s="121"/>
      <c r="Z440" s="121"/>
      <c r="AA440" s="121"/>
      <c r="AB440" s="121"/>
      <c r="AC440" s="121"/>
    </row>
    <row r="441" ht="12.75" customHeight="1">
      <c r="A441" s="121"/>
      <c r="B441" s="121"/>
      <c r="C441" s="121"/>
      <c r="D441" s="121"/>
      <c r="E441" s="121"/>
      <c r="F441" s="121"/>
      <c r="G441" s="121"/>
      <c r="H441" s="121"/>
      <c r="I441" s="121"/>
      <c r="J441" s="121"/>
      <c r="K441" s="121"/>
      <c r="L441" s="121"/>
      <c r="M441" s="121"/>
      <c r="N441" s="121"/>
      <c r="O441" s="121"/>
      <c r="P441" s="121"/>
      <c r="Q441" s="121"/>
      <c r="R441" s="121"/>
      <c r="S441" s="121"/>
      <c r="T441" s="121"/>
      <c r="U441" s="121"/>
      <c r="V441" s="121"/>
      <c r="W441" s="121"/>
      <c r="X441" s="121"/>
      <c r="Y441" s="121"/>
      <c r="Z441" s="121"/>
      <c r="AA441" s="121"/>
      <c r="AB441" s="121"/>
      <c r="AC441" s="121"/>
    </row>
    <row r="442" ht="12.75" customHeight="1">
      <c r="A442" s="121"/>
      <c r="B442" s="121"/>
      <c r="C442" s="121"/>
      <c r="D442" s="121"/>
      <c r="E442" s="121"/>
      <c r="F442" s="121"/>
      <c r="G442" s="121"/>
      <c r="H442" s="121"/>
      <c r="I442" s="121"/>
      <c r="J442" s="121"/>
      <c r="K442" s="121"/>
      <c r="L442" s="121"/>
      <c r="M442" s="121"/>
      <c r="N442" s="121"/>
      <c r="O442" s="121"/>
      <c r="P442" s="121"/>
      <c r="Q442" s="121"/>
      <c r="R442" s="121"/>
      <c r="S442" s="121"/>
      <c r="T442" s="121"/>
      <c r="U442" s="121"/>
      <c r="V442" s="121"/>
      <c r="W442" s="121"/>
      <c r="X442" s="121"/>
      <c r="Y442" s="121"/>
      <c r="Z442" s="121"/>
      <c r="AA442" s="121"/>
      <c r="AB442" s="121"/>
      <c r="AC442" s="121"/>
    </row>
    <row r="443" ht="12.75" customHeight="1">
      <c r="A443" s="121"/>
      <c r="B443" s="121"/>
      <c r="C443" s="121"/>
      <c r="D443" s="121"/>
      <c r="E443" s="121"/>
      <c r="F443" s="121"/>
      <c r="G443" s="121"/>
      <c r="H443" s="121"/>
      <c r="I443" s="121"/>
      <c r="J443" s="121"/>
      <c r="K443" s="121"/>
      <c r="L443" s="121"/>
      <c r="M443" s="121"/>
      <c r="N443" s="121"/>
      <c r="O443" s="121"/>
      <c r="P443" s="121"/>
      <c r="Q443" s="121"/>
      <c r="R443" s="121"/>
      <c r="S443" s="121"/>
      <c r="T443" s="121"/>
      <c r="U443" s="121"/>
      <c r="V443" s="121"/>
      <c r="W443" s="121"/>
      <c r="X443" s="121"/>
      <c r="Y443" s="121"/>
      <c r="Z443" s="121"/>
      <c r="AA443" s="121"/>
      <c r="AB443" s="121"/>
      <c r="AC443" s="121"/>
    </row>
    <row r="444" ht="12.75" customHeight="1">
      <c r="A444" s="121"/>
      <c r="B444" s="121"/>
      <c r="C444" s="121"/>
      <c r="D444" s="121"/>
      <c r="E444" s="121"/>
      <c r="F444" s="121"/>
      <c r="G444" s="121"/>
      <c r="H444" s="121"/>
      <c r="I444" s="121"/>
      <c r="J444" s="121"/>
      <c r="K444" s="121"/>
      <c r="L444" s="121"/>
      <c r="M444" s="121"/>
      <c r="N444" s="121"/>
      <c r="O444" s="121"/>
      <c r="P444" s="121"/>
      <c r="Q444" s="121"/>
      <c r="R444" s="121"/>
      <c r="S444" s="121"/>
      <c r="T444" s="121"/>
      <c r="U444" s="121"/>
      <c r="V444" s="121"/>
      <c r="W444" s="121"/>
      <c r="X444" s="121"/>
      <c r="Y444" s="121"/>
      <c r="Z444" s="121"/>
      <c r="AA444" s="121"/>
      <c r="AB444" s="121"/>
      <c r="AC444" s="121"/>
    </row>
    <row r="445" ht="12.75" customHeight="1">
      <c r="A445" s="121"/>
      <c r="B445" s="121"/>
      <c r="C445" s="121"/>
      <c r="D445" s="121"/>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121"/>
      <c r="AA445" s="121"/>
      <c r="AB445" s="121"/>
      <c r="AC445" s="121"/>
    </row>
    <row r="446" ht="12.75" customHeight="1">
      <c r="A446" s="121"/>
      <c r="B446" s="121"/>
      <c r="C446" s="121"/>
      <c r="D446" s="121"/>
      <c r="E446" s="121"/>
      <c r="F446" s="121"/>
      <c r="G446" s="121"/>
      <c r="H446" s="121"/>
      <c r="I446" s="121"/>
      <c r="J446" s="121"/>
      <c r="K446" s="121"/>
      <c r="L446" s="121"/>
      <c r="M446" s="121"/>
      <c r="N446" s="121"/>
      <c r="O446" s="121"/>
      <c r="P446" s="121"/>
      <c r="Q446" s="121"/>
      <c r="R446" s="121"/>
      <c r="S446" s="121"/>
      <c r="T446" s="121"/>
      <c r="U446" s="121"/>
      <c r="V446" s="121"/>
      <c r="W446" s="121"/>
      <c r="X446" s="121"/>
      <c r="Y446" s="121"/>
      <c r="Z446" s="121"/>
      <c r="AA446" s="121"/>
      <c r="AB446" s="121"/>
      <c r="AC446" s="121"/>
    </row>
    <row r="447" ht="12.75" customHeight="1">
      <c r="A447" s="121"/>
      <c r="B447" s="121"/>
      <c r="C447" s="121"/>
      <c r="D447" s="121"/>
      <c r="E447" s="121"/>
      <c r="F447" s="121"/>
      <c r="G447" s="121"/>
      <c r="H447" s="121"/>
      <c r="I447" s="121"/>
      <c r="J447" s="121"/>
      <c r="K447" s="121"/>
      <c r="L447" s="121"/>
      <c r="M447" s="121"/>
      <c r="N447" s="121"/>
      <c r="O447" s="121"/>
      <c r="P447" s="121"/>
      <c r="Q447" s="121"/>
      <c r="R447" s="121"/>
      <c r="S447" s="121"/>
      <c r="T447" s="121"/>
      <c r="U447" s="121"/>
      <c r="V447" s="121"/>
      <c r="W447" s="121"/>
      <c r="X447" s="121"/>
      <c r="Y447" s="121"/>
      <c r="Z447" s="121"/>
      <c r="AA447" s="121"/>
      <c r="AB447" s="121"/>
      <c r="AC447" s="121"/>
    </row>
    <row r="448" ht="12.75" customHeight="1">
      <c r="A448" s="121"/>
      <c r="B448" s="121"/>
      <c r="C448" s="121"/>
      <c r="D448" s="121"/>
      <c r="E448" s="121"/>
      <c r="F448" s="121"/>
      <c r="G448" s="121"/>
      <c r="H448" s="121"/>
      <c r="I448" s="121"/>
      <c r="J448" s="121"/>
      <c r="K448" s="121"/>
      <c r="L448" s="121"/>
      <c r="M448" s="121"/>
      <c r="N448" s="121"/>
      <c r="O448" s="121"/>
      <c r="P448" s="121"/>
      <c r="Q448" s="121"/>
      <c r="R448" s="121"/>
      <c r="S448" s="121"/>
      <c r="T448" s="121"/>
      <c r="U448" s="121"/>
      <c r="V448" s="121"/>
      <c r="W448" s="121"/>
      <c r="X448" s="121"/>
      <c r="Y448" s="121"/>
      <c r="Z448" s="121"/>
      <c r="AA448" s="121"/>
      <c r="AB448" s="121"/>
      <c r="AC448" s="121"/>
    </row>
    <row r="449" ht="12.75" customHeight="1">
      <c r="A449" s="121"/>
      <c r="B449" s="121"/>
      <c r="C449" s="121"/>
      <c r="D449" s="121"/>
      <c r="E449" s="121"/>
      <c r="F449" s="121"/>
      <c r="G449" s="121"/>
      <c r="H449" s="121"/>
      <c r="I449" s="121"/>
      <c r="J449" s="121"/>
      <c r="K449" s="121"/>
      <c r="L449" s="121"/>
      <c r="M449" s="121"/>
      <c r="N449" s="121"/>
      <c r="O449" s="121"/>
      <c r="P449" s="121"/>
      <c r="Q449" s="121"/>
      <c r="R449" s="121"/>
      <c r="S449" s="121"/>
      <c r="T449" s="121"/>
      <c r="U449" s="121"/>
      <c r="V449" s="121"/>
      <c r="W449" s="121"/>
      <c r="X449" s="121"/>
      <c r="Y449" s="121"/>
      <c r="Z449" s="121"/>
      <c r="AA449" s="121"/>
      <c r="AB449" s="121"/>
      <c r="AC449" s="121"/>
    </row>
    <row r="450" ht="12.75" customHeight="1">
      <c r="A450" s="121"/>
      <c r="B450" s="121"/>
      <c r="C450" s="121"/>
      <c r="D450" s="121"/>
      <c r="E450" s="121"/>
      <c r="F450" s="121"/>
      <c r="G450" s="121"/>
      <c r="H450" s="121"/>
      <c r="I450" s="121"/>
      <c r="J450" s="121"/>
      <c r="K450" s="121"/>
      <c r="L450" s="121"/>
      <c r="M450" s="121"/>
      <c r="N450" s="121"/>
      <c r="O450" s="121"/>
      <c r="P450" s="121"/>
      <c r="Q450" s="121"/>
      <c r="R450" s="121"/>
      <c r="S450" s="121"/>
      <c r="T450" s="121"/>
      <c r="U450" s="121"/>
      <c r="V450" s="121"/>
      <c r="W450" s="121"/>
      <c r="X450" s="121"/>
      <c r="Y450" s="121"/>
      <c r="Z450" s="121"/>
      <c r="AA450" s="121"/>
      <c r="AB450" s="121"/>
      <c r="AC450" s="121"/>
    </row>
    <row r="451" ht="12.75" customHeight="1">
      <c r="A451" s="121"/>
      <c r="B451" s="121"/>
      <c r="C451" s="121"/>
      <c r="D451" s="121"/>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121"/>
      <c r="AA451" s="121"/>
      <c r="AB451" s="121"/>
      <c r="AC451" s="121"/>
    </row>
    <row r="452" ht="12.75" customHeight="1">
      <c r="A452" s="121"/>
      <c r="B452" s="121"/>
      <c r="C452" s="121"/>
      <c r="D452" s="121"/>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121"/>
      <c r="AA452" s="121"/>
      <c r="AB452" s="121"/>
      <c r="AC452" s="121"/>
    </row>
    <row r="453" ht="12.75" customHeight="1">
      <c r="A453" s="121"/>
      <c r="B453" s="121"/>
      <c r="C453" s="121"/>
      <c r="D453" s="121"/>
      <c r="E453" s="121"/>
      <c r="F453" s="121"/>
      <c r="G453" s="121"/>
      <c r="H453" s="121"/>
      <c r="I453" s="121"/>
      <c r="J453" s="121"/>
      <c r="K453" s="121"/>
      <c r="L453" s="121"/>
      <c r="M453" s="121"/>
      <c r="N453" s="121"/>
      <c r="O453" s="121"/>
      <c r="P453" s="121"/>
      <c r="Q453" s="121"/>
      <c r="R453" s="121"/>
      <c r="S453" s="121"/>
      <c r="T453" s="121"/>
      <c r="U453" s="121"/>
      <c r="V453" s="121"/>
      <c r="W453" s="121"/>
      <c r="X453" s="121"/>
      <c r="Y453" s="121"/>
      <c r="Z453" s="121"/>
      <c r="AA453" s="121"/>
      <c r="AB453" s="121"/>
      <c r="AC453" s="121"/>
    </row>
    <row r="454" ht="12.75" customHeight="1">
      <c r="A454" s="121"/>
      <c r="B454" s="121"/>
      <c r="C454" s="121"/>
      <c r="D454" s="121"/>
      <c r="E454" s="121"/>
      <c r="F454" s="121"/>
      <c r="G454" s="121"/>
      <c r="H454" s="121"/>
      <c r="I454" s="121"/>
      <c r="J454" s="121"/>
      <c r="K454" s="121"/>
      <c r="L454" s="121"/>
      <c r="M454" s="121"/>
      <c r="N454" s="121"/>
      <c r="O454" s="121"/>
      <c r="P454" s="121"/>
      <c r="Q454" s="121"/>
      <c r="R454" s="121"/>
      <c r="S454" s="121"/>
      <c r="T454" s="121"/>
      <c r="U454" s="121"/>
      <c r="V454" s="121"/>
      <c r="W454" s="121"/>
      <c r="X454" s="121"/>
      <c r="Y454" s="121"/>
      <c r="Z454" s="121"/>
      <c r="AA454" s="121"/>
      <c r="AB454" s="121"/>
      <c r="AC454" s="121"/>
    </row>
    <row r="455" ht="12.75" customHeight="1">
      <c r="A455" s="121"/>
      <c r="B455" s="121"/>
      <c r="C455" s="121"/>
      <c r="D455" s="121"/>
      <c r="E455" s="121"/>
      <c r="F455" s="121"/>
      <c r="G455" s="121"/>
      <c r="H455" s="121"/>
      <c r="I455" s="121"/>
      <c r="J455" s="121"/>
      <c r="K455" s="121"/>
      <c r="L455" s="121"/>
      <c r="M455" s="121"/>
      <c r="N455" s="121"/>
      <c r="O455" s="121"/>
      <c r="P455" s="121"/>
      <c r="Q455" s="121"/>
      <c r="R455" s="121"/>
      <c r="S455" s="121"/>
      <c r="T455" s="121"/>
      <c r="U455" s="121"/>
      <c r="V455" s="121"/>
      <c r="W455" s="121"/>
      <c r="X455" s="121"/>
      <c r="Y455" s="121"/>
      <c r="Z455" s="121"/>
      <c r="AA455" s="121"/>
      <c r="AB455" s="121"/>
      <c r="AC455" s="121"/>
    </row>
    <row r="456" ht="12.75" customHeight="1">
      <c r="A456" s="121"/>
      <c r="B456" s="121"/>
      <c r="C456" s="121"/>
      <c r="D456" s="121"/>
      <c r="E456" s="121"/>
      <c r="F456" s="121"/>
      <c r="G456" s="121"/>
      <c r="H456" s="121"/>
      <c r="I456" s="121"/>
      <c r="J456" s="121"/>
      <c r="K456" s="121"/>
      <c r="L456" s="121"/>
      <c r="M456" s="121"/>
      <c r="N456" s="121"/>
      <c r="O456" s="121"/>
      <c r="P456" s="121"/>
      <c r="Q456" s="121"/>
      <c r="R456" s="121"/>
      <c r="S456" s="121"/>
      <c r="T456" s="121"/>
      <c r="U456" s="121"/>
      <c r="V456" s="121"/>
      <c r="W456" s="121"/>
      <c r="X456" s="121"/>
      <c r="Y456" s="121"/>
      <c r="Z456" s="121"/>
      <c r="AA456" s="121"/>
      <c r="AB456" s="121"/>
      <c r="AC456" s="121"/>
    </row>
    <row r="457" ht="12.75" customHeight="1">
      <c r="A457" s="121"/>
      <c r="B457" s="121"/>
      <c r="C457" s="121"/>
      <c r="D457" s="121"/>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c r="AA457" s="121"/>
      <c r="AB457" s="121"/>
      <c r="AC457" s="121"/>
    </row>
    <row r="458" ht="12.75" customHeight="1">
      <c r="A458" s="121"/>
      <c r="B458" s="121"/>
      <c r="C458" s="121"/>
      <c r="D458" s="121"/>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121"/>
      <c r="AA458" s="121"/>
      <c r="AB458" s="121"/>
      <c r="AC458" s="121"/>
    </row>
    <row r="459" ht="12.75" customHeight="1">
      <c r="A459" s="121"/>
      <c r="B459" s="121"/>
      <c r="C459" s="121"/>
      <c r="D459" s="121"/>
      <c r="E459" s="121"/>
      <c r="F459" s="121"/>
      <c r="G459" s="121"/>
      <c r="H459" s="121"/>
      <c r="I459" s="121"/>
      <c r="J459" s="121"/>
      <c r="K459" s="121"/>
      <c r="L459" s="121"/>
      <c r="M459" s="121"/>
      <c r="N459" s="121"/>
      <c r="O459" s="121"/>
      <c r="P459" s="121"/>
      <c r="Q459" s="121"/>
      <c r="R459" s="121"/>
      <c r="S459" s="121"/>
      <c r="T459" s="121"/>
      <c r="U459" s="121"/>
      <c r="V459" s="121"/>
      <c r="W459" s="121"/>
      <c r="X459" s="121"/>
      <c r="Y459" s="121"/>
      <c r="Z459" s="121"/>
      <c r="AA459" s="121"/>
      <c r="AB459" s="121"/>
      <c r="AC459" s="121"/>
    </row>
    <row r="460" ht="12.75" customHeight="1">
      <c r="A460" s="121"/>
      <c r="B460" s="121"/>
      <c r="C460" s="121"/>
      <c r="D460" s="121"/>
      <c r="E460" s="121"/>
      <c r="F460" s="121"/>
      <c r="G460" s="121"/>
      <c r="H460" s="121"/>
      <c r="I460" s="121"/>
      <c r="J460" s="121"/>
      <c r="K460" s="121"/>
      <c r="L460" s="121"/>
      <c r="M460" s="121"/>
      <c r="N460" s="121"/>
      <c r="O460" s="121"/>
      <c r="P460" s="121"/>
      <c r="Q460" s="121"/>
      <c r="R460" s="121"/>
      <c r="S460" s="121"/>
      <c r="T460" s="121"/>
      <c r="U460" s="121"/>
      <c r="V460" s="121"/>
      <c r="W460" s="121"/>
      <c r="X460" s="121"/>
      <c r="Y460" s="121"/>
      <c r="Z460" s="121"/>
      <c r="AA460" s="121"/>
      <c r="AB460" s="121"/>
      <c r="AC460" s="121"/>
    </row>
    <row r="461" ht="12.75" customHeight="1">
      <c r="A461" s="121"/>
      <c r="B461" s="121"/>
      <c r="C461" s="121"/>
      <c r="D461" s="121"/>
      <c r="E461" s="121"/>
      <c r="F461" s="121"/>
      <c r="G461" s="121"/>
      <c r="H461" s="121"/>
      <c r="I461" s="121"/>
      <c r="J461" s="121"/>
      <c r="K461" s="121"/>
      <c r="L461" s="121"/>
      <c r="M461" s="121"/>
      <c r="N461" s="121"/>
      <c r="O461" s="121"/>
      <c r="P461" s="121"/>
      <c r="Q461" s="121"/>
      <c r="R461" s="121"/>
      <c r="S461" s="121"/>
      <c r="T461" s="121"/>
      <c r="U461" s="121"/>
      <c r="V461" s="121"/>
      <c r="W461" s="121"/>
      <c r="X461" s="121"/>
      <c r="Y461" s="121"/>
      <c r="Z461" s="121"/>
      <c r="AA461" s="121"/>
      <c r="AB461" s="121"/>
      <c r="AC461" s="121"/>
    </row>
    <row r="462" ht="12.75" customHeight="1">
      <c r="A462" s="121"/>
      <c r="B462" s="121"/>
      <c r="C462" s="121"/>
      <c r="D462" s="121"/>
      <c r="E462" s="121"/>
      <c r="F462" s="121"/>
      <c r="G462" s="121"/>
      <c r="H462" s="121"/>
      <c r="I462" s="121"/>
      <c r="J462" s="121"/>
      <c r="K462" s="121"/>
      <c r="L462" s="121"/>
      <c r="M462" s="121"/>
      <c r="N462" s="121"/>
      <c r="O462" s="121"/>
      <c r="P462" s="121"/>
      <c r="Q462" s="121"/>
      <c r="R462" s="121"/>
      <c r="S462" s="121"/>
      <c r="T462" s="121"/>
      <c r="U462" s="121"/>
      <c r="V462" s="121"/>
      <c r="W462" s="121"/>
      <c r="X462" s="121"/>
      <c r="Y462" s="121"/>
      <c r="Z462" s="121"/>
      <c r="AA462" s="121"/>
      <c r="AB462" s="121"/>
      <c r="AC462" s="121"/>
    </row>
    <row r="463" ht="12.75" customHeight="1">
      <c r="A463" s="121"/>
      <c r="B463" s="121"/>
      <c r="C463" s="121"/>
      <c r="D463" s="121"/>
      <c r="E463" s="121"/>
      <c r="F463" s="121"/>
      <c r="G463" s="121"/>
      <c r="H463" s="121"/>
      <c r="I463" s="121"/>
      <c r="J463" s="121"/>
      <c r="K463" s="121"/>
      <c r="L463" s="121"/>
      <c r="M463" s="121"/>
      <c r="N463" s="121"/>
      <c r="O463" s="121"/>
      <c r="P463" s="121"/>
      <c r="Q463" s="121"/>
      <c r="R463" s="121"/>
      <c r="S463" s="121"/>
      <c r="T463" s="121"/>
      <c r="U463" s="121"/>
      <c r="V463" s="121"/>
      <c r="W463" s="121"/>
      <c r="X463" s="121"/>
      <c r="Y463" s="121"/>
      <c r="Z463" s="121"/>
      <c r="AA463" s="121"/>
      <c r="AB463" s="121"/>
      <c r="AC463" s="121"/>
    </row>
    <row r="464" ht="12.75" customHeight="1">
      <c r="A464" s="121"/>
      <c r="B464" s="121"/>
      <c r="C464" s="121"/>
      <c r="D464" s="121"/>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121"/>
      <c r="AA464" s="121"/>
      <c r="AB464" s="121"/>
      <c r="AC464" s="121"/>
    </row>
    <row r="465" ht="12.75" customHeight="1">
      <c r="A465" s="121"/>
      <c r="B465" s="121"/>
      <c r="C465" s="121"/>
      <c r="D465" s="121"/>
      <c r="E465" s="121"/>
      <c r="F465" s="121"/>
      <c r="G465" s="121"/>
      <c r="H465" s="121"/>
      <c r="I465" s="121"/>
      <c r="J465" s="121"/>
      <c r="K465" s="121"/>
      <c r="L465" s="121"/>
      <c r="M465" s="121"/>
      <c r="N465" s="121"/>
      <c r="O465" s="121"/>
      <c r="P465" s="121"/>
      <c r="Q465" s="121"/>
      <c r="R465" s="121"/>
      <c r="S465" s="121"/>
      <c r="T465" s="121"/>
      <c r="U465" s="121"/>
      <c r="V465" s="121"/>
      <c r="W465" s="121"/>
      <c r="X465" s="121"/>
      <c r="Y465" s="121"/>
      <c r="Z465" s="121"/>
      <c r="AA465" s="121"/>
      <c r="AB465" s="121"/>
      <c r="AC465" s="121"/>
    </row>
    <row r="466" ht="12.75" customHeight="1">
      <c r="A466" s="121"/>
      <c r="B466" s="121"/>
      <c r="C466" s="121"/>
      <c r="D466" s="121"/>
      <c r="E466" s="121"/>
      <c r="F466" s="121"/>
      <c r="G466" s="121"/>
      <c r="H466" s="121"/>
      <c r="I466" s="121"/>
      <c r="J466" s="121"/>
      <c r="K466" s="121"/>
      <c r="L466" s="121"/>
      <c r="M466" s="121"/>
      <c r="N466" s="121"/>
      <c r="O466" s="121"/>
      <c r="P466" s="121"/>
      <c r="Q466" s="121"/>
      <c r="R466" s="121"/>
      <c r="S466" s="121"/>
      <c r="T466" s="121"/>
      <c r="U466" s="121"/>
      <c r="V466" s="121"/>
      <c r="W466" s="121"/>
      <c r="X466" s="121"/>
      <c r="Y466" s="121"/>
      <c r="Z466" s="121"/>
      <c r="AA466" s="121"/>
      <c r="AB466" s="121"/>
      <c r="AC466" s="121"/>
    </row>
    <row r="467" ht="12.75" customHeight="1">
      <c r="A467" s="121"/>
      <c r="B467" s="121"/>
      <c r="C467" s="121"/>
      <c r="D467" s="121"/>
      <c r="E467" s="121"/>
      <c r="F467" s="121"/>
      <c r="G467" s="121"/>
      <c r="H467" s="121"/>
      <c r="I467" s="121"/>
      <c r="J467" s="121"/>
      <c r="K467" s="121"/>
      <c r="L467" s="121"/>
      <c r="M467" s="121"/>
      <c r="N467" s="121"/>
      <c r="O467" s="121"/>
      <c r="P467" s="121"/>
      <c r="Q467" s="121"/>
      <c r="R467" s="121"/>
      <c r="S467" s="121"/>
      <c r="T467" s="121"/>
      <c r="U467" s="121"/>
      <c r="V467" s="121"/>
      <c r="W467" s="121"/>
      <c r="X467" s="121"/>
      <c r="Y467" s="121"/>
      <c r="Z467" s="121"/>
      <c r="AA467" s="121"/>
      <c r="AB467" s="121"/>
      <c r="AC467" s="121"/>
    </row>
    <row r="468" ht="12.75" customHeight="1">
      <c r="A468" s="121"/>
      <c r="B468" s="121"/>
      <c r="C468" s="121"/>
      <c r="D468" s="121"/>
      <c r="E468" s="121"/>
      <c r="F468" s="121"/>
      <c r="G468" s="121"/>
      <c r="H468" s="121"/>
      <c r="I468" s="121"/>
      <c r="J468" s="121"/>
      <c r="K468" s="121"/>
      <c r="L468" s="121"/>
      <c r="M468" s="121"/>
      <c r="N468" s="121"/>
      <c r="O468" s="121"/>
      <c r="P468" s="121"/>
      <c r="Q468" s="121"/>
      <c r="R468" s="121"/>
      <c r="S468" s="121"/>
      <c r="T468" s="121"/>
      <c r="U468" s="121"/>
      <c r="V468" s="121"/>
      <c r="W468" s="121"/>
      <c r="X468" s="121"/>
      <c r="Y468" s="121"/>
      <c r="Z468" s="121"/>
      <c r="AA468" s="121"/>
      <c r="AB468" s="121"/>
      <c r="AC468" s="121"/>
    </row>
    <row r="469" ht="12.75" customHeight="1">
      <c r="A469" s="121"/>
      <c r="B469" s="121"/>
      <c r="C469" s="121"/>
      <c r="D469" s="121"/>
      <c r="E469" s="121"/>
      <c r="F469" s="121"/>
      <c r="G469" s="121"/>
      <c r="H469" s="121"/>
      <c r="I469" s="121"/>
      <c r="J469" s="121"/>
      <c r="K469" s="121"/>
      <c r="L469" s="121"/>
      <c r="M469" s="121"/>
      <c r="N469" s="121"/>
      <c r="O469" s="121"/>
      <c r="P469" s="121"/>
      <c r="Q469" s="121"/>
      <c r="R469" s="121"/>
      <c r="S469" s="121"/>
      <c r="T469" s="121"/>
      <c r="U469" s="121"/>
      <c r="V469" s="121"/>
      <c r="W469" s="121"/>
      <c r="X469" s="121"/>
      <c r="Y469" s="121"/>
      <c r="Z469" s="121"/>
      <c r="AA469" s="121"/>
      <c r="AB469" s="121"/>
      <c r="AC469" s="121"/>
    </row>
    <row r="470" ht="12.75" customHeight="1">
      <c r="A470" s="121"/>
      <c r="B470" s="121"/>
      <c r="C470" s="121"/>
      <c r="D470" s="121"/>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121"/>
      <c r="AA470" s="121"/>
      <c r="AB470" s="121"/>
      <c r="AC470" s="121"/>
    </row>
    <row r="471" ht="12.75" customHeight="1">
      <c r="A471" s="121"/>
      <c r="B471" s="121"/>
      <c r="C471" s="121"/>
      <c r="D471" s="121"/>
      <c r="E471" s="121"/>
      <c r="F471" s="121"/>
      <c r="G471" s="121"/>
      <c r="H471" s="121"/>
      <c r="I471" s="121"/>
      <c r="J471" s="121"/>
      <c r="K471" s="121"/>
      <c r="L471" s="121"/>
      <c r="M471" s="121"/>
      <c r="N471" s="121"/>
      <c r="O471" s="121"/>
      <c r="P471" s="121"/>
      <c r="Q471" s="121"/>
      <c r="R471" s="121"/>
      <c r="S471" s="121"/>
      <c r="T471" s="121"/>
      <c r="U471" s="121"/>
      <c r="V471" s="121"/>
      <c r="W471" s="121"/>
      <c r="X471" s="121"/>
      <c r="Y471" s="121"/>
      <c r="Z471" s="121"/>
      <c r="AA471" s="121"/>
      <c r="AB471" s="121"/>
      <c r="AC471" s="121"/>
    </row>
    <row r="472" ht="12.75" customHeight="1">
      <c r="A472" s="121"/>
      <c r="B472" s="121"/>
      <c r="C472" s="121"/>
      <c r="D472" s="121"/>
      <c r="E472" s="121"/>
      <c r="F472" s="121"/>
      <c r="G472" s="121"/>
      <c r="H472" s="121"/>
      <c r="I472" s="121"/>
      <c r="J472" s="121"/>
      <c r="K472" s="121"/>
      <c r="L472" s="121"/>
      <c r="M472" s="121"/>
      <c r="N472" s="121"/>
      <c r="O472" s="121"/>
      <c r="P472" s="121"/>
      <c r="Q472" s="121"/>
      <c r="R472" s="121"/>
      <c r="S472" s="121"/>
      <c r="T472" s="121"/>
      <c r="U472" s="121"/>
      <c r="V472" s="121"/>
      <c r="W472" s="121"/>
      <c r="X472" s="121"/>
      <c r="Y472" s="121"/>
      <c r="Z472" s="121"/>
      <c r="AA472" s="121"/>
      <c r="AB472" s="121"/>
      <c r="AC472" s="121"/>
    </row>
    <row r="473" ht="12.75" customHeight="1">
      <c r="A473" s="121"/>
      <c r="B473" s="121"/>
      <c r="C473" s="121"/>
      <c r="D473" s="121"/>
      <c r="E473" s="121"/>
      <c r="F473" s="121"/>
      <c r="G473" s="121"/>
      <c r="H473" s="121"/>
      <c r="I473" s="121"/>
      <c r="J473" s="121"/>
      <c r="K473" s="121"/>
      <c r="L473" s="121"/>
      <c r="M473" s="121"/>
      <c r="N473" s="121"/>
      <c r="O473" s="121"/>
      <c r="P473" s="121"/>
      <c r="Q473" s="121"/>
      <c r="R473" s="121"/>
      <c r="S473" s="121"/>
      <c r="T473" s="121"/>
      <c r="U473" s="121"/>
      <c r="V473" s="121"/>
      <c r="W473" s="121"/>
      <c r="X473" s="121"/>
      <c r="Y473" s="121"/>
      <c r="Z473" s="121"/>
      <c r="AA473" s="121"/>
      <c r="AB473" s="121"/>
      <c r="AC473" s="121"/>
    </row>
    <row r="474" ht="12.75" customHeight="1">
      <c r="A474" s="121"/>
      <c r="B474" s="121"/>
      <c r="C474" s="121"/>
      <c r="D474" s="121"/>
      <c r="E474" s="121"/>
      <c r="F474" s="121"/>
      <c r="G474" s="121"/>
      <c r="H474" s="121"/>
      <c r="I474" s="121"/>
      <c r="J474" s="121"/>
      <c r="K474" s="121"/>
      <c r="L474" s="121"/>
      <c r="M474" s="121"/>
      <c r="N474" s="121"/>
      <c r="O474" s="121"/>
      <c r="P474" s="121"/>
      <c r="Q474" s="121"/>
      <c r="R474" s="121"/>
      <c r="S474" s="121"/>
      <c r="T474" s="121"/>
      <c r="U474" s="121"/>
      <c r="V474" s="121"/>
      <c r="W474" s="121"/>
      <c r="X474" s="121"/>
      <c r="Y474" s="121"/>
      <c r="Z474" s="121"/>
      <c r="AA474" s="121"/>
      <c r="AB474" s="121"/>
      <c r="AC474" s="121"/>
    </row>
    <row r="475" ht="12.75" customHeight="1">
      <c r="A475" s="121"/>
      <c r="B475" s="121"/>
      <c r="C475" s="121"/>
      <c r="D475" s="121"/>
      <c r="E475" s="121"/>
      <c r="F475" s="121"/>
      <c r="G475" s="121"/>
      <c r="H475" s="121"/>
      <c r="I475" s="121"/>
      <c r="J475" s="121"/>
      <c r="K475" s="121"/>
      <c r="L475" s="121"/>
      <c r="M475" s="121"/>
      <c r="N475" s="121"/>
      <c r="O475" s="121"/>
      <c r="P475" s="121"/>
      <c r="Q475" s="121"/>
      <c r="R475" s="121"/>
      <c r="S475" s="121"/>
      <c r="T475" s="121"/>
      <c r="U475" s="121"/>
      <c r="V475" s="121"/>
      <c r="W475" s="121"/>
      <c r="X475" s="121"/>
      <c r="Y475" s="121"/>
      <c r="Z475" s="121"/>
      <c r="AA475" s="121"/>
      <c r="AB475" s="121"/>
      <c r="AC475" s="121"/>
    </row>
    <row r="476" ht="12.75" customHeight="1">
      <c r="A476" s="121"/>
      <c r="B476" s="121"/>
      <c r="C476" s="121"/>
      <c r="D476" s="121"/>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121"/>
      <c r="AA476" s="121"/>
      <c r="AB476" s="121"/>
      <c r="AC476" s="121"/>
    </row>
    <row r="477" ht="12.75" customHeight="1">
      <c r="A477" s="121"/>
      <c r="B477" s="121"/>
      <c r="C477" s="121"/>
      <c r="D477" s="121"/>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121"/>
      <c r="AA477" s="121"/>
      <c r="AB477" s="121"/>
      <c r="AC477" s="121"/>
    </row>
    <row r="478" ht="12.75" customHeight="1">
      <c r="A478" s="121"/>
      <c r="B478" s="121"/>
      <c r="C478" s="121"/>
      <c r="D478" s="121"/>
      <c r="E478" s="121"/>
      <c r="F478" s="121"/>
      <c r="G478" s="121"/>
      <c r="H478" s="121"/>
      <c r="I478" s="121"/>
      <c r="J478" s="121"/>
      <c r="K478" s="121"/>
      <c r="L478" s="121"/>
      <c r="M478" s="121"/>
      <c r="N478" s="121"/>
      <c r="O478" s="121"/>
      <c r="P478" s="121"/>
      <c r="Q478" s="121"/>
      <c r="R478" s="121"/>
      <c r="S478" s="121"/>
      <c r="T478" s="121"/>
      <c r="U478" s="121"/>
      <c r="V478" s="121"/>
      <c r="W478" s="121"/>
      <c r="X478" s="121"/>
      <c r="Y478" s="121"/>
      <c r="Z478" s="121"/>
      <c r="AA478" s="121"/>
      <c r="AB478" s="121"/>
      <c r="AC478" s="121"/>
    </row>
    <row r="479" ht="12.75" customHeight="1">
      <c r="A479" s="121"/>
      <c r="B479" s="121"/>
      <c r="C479" s="121"/>
      <c r="D479" s="121"/>
      <c r="E479" s="121"/>
      <c r="F479" s="121"/>
      <c r="G479" s="121"/>
      <c r="H479" s="121"/>
      <c r="I479" s="121"/>
      <c r="J479" s="121"/>
      <c r="K479" s="121"/>
      <c r="L479" s="121"/>
      <c r="M479" s="121"/>
      <c r="N479" s="121"/>
      <c r="O479" s="121"/>
      <c r="P479" s="121"/>
      <c r="Q479" s="121"/>
      <c r="R479" s="121"/>
      <c r="S479" s="121"/>
      <c r="T479" s="121"/>
      <c r="U479" s="121"/>
      <c r="V479" s="121"/>
      <c r="W479" s="121"/>
      <c r="X479" s="121"/>
      <c r="Y479" s="121"/>
      <c r="Z479" s="121"/>
      <c r="AA479" s="121"/>
      <c r="AB479" s="121"/>
      <c r="AC479" s="121"/>
    </row>
    <row r="480" ht="12.75" customHeight="1">
      <c r="A480" s="121"/>
      <c r="B480" s="121"/>
      <c r="C480" s="121"/>
      <c r="D480" s="121"/>
      <c r="E480" s="121"/>
      <c r="F480" s="121"/>
      <c r="G480" s="121"/>
      <c r="H480" s="121"/>
      <c r="I480" s="121"/>
      <c r="J480" s="121"/>
      <c r="K480" s="121"/>
      <c r="L480" s="121"/>
      <c r="M480" s="121"/>
      <c r="N480" s="121"/>
      <c r="O480" s="121"/>
      <c r="P480" s="121"/>
      <c r="Q480" s="121"/>
      <c r="R480" s="121"/>
      <c r="S480" s="121"/>
      <c r="T480" s="121"/>
      <c r="U480" s="121"/>
      <c r="V480" s="121"/>
      <c r="W480" s="121"/>
      <c r="X480" s="121"/>
      <c r="Y480" s="121"/>
      <c r="Z480" s="121"/>
      <c r="AA480" s="121"/>
      <c r="AB480" s="121"/>
      <c r="AC480" s="121"/>
    </row>
    <row r="481" ht="12.75" customHeight="1">
      <c r="A481" s="121"/>
      <c r="B481" s="121"/>
      <c r="C481" s="121"/>
      <c r="D481" s="121"/>
      <c r="E481" s="121"/>
      <c r="F481" s="121"/>
      <c r="G481" s="121"/>
      <c r="H481" s="121"/>
      <c r="I481" s="121"/>
      <c r="J481" s="121"/>
      <c r="K481" s="121"/>
      <c r="L481" s="121"/>
      <c r="M481" s="121"/>
      <c r="N481" s="121"/>
      <c r="O481" s="121"/>
      <c r="P481" s="121"/>
      <c r="Q481" s="121"/>
      <c r="R481" s="121"/>
      <c r="S481" s="121"/>
      <c r="T481" s="121"/>
      <c r="U481" s="121"/>
      <c r="V481" s="121"/>
      <c r="W481" s="121"/>
      <c r="X481" s="121"/>
      <c r="Y481" s="121"/>
      <c r="Z481" s="121"/>
      <c r="AA481" s="121"/>
      <c r="AB481" s="121"/>
      <c r="AC481" s="121"/>
    </row>
    <row r="482" ht="12.75" customHeight="1">
      <c r="A482" s="121"/>
      <c r="B482" s="121"/>
      <c r="C482" s="121"/>
      <c r="D482" s="121"/>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c r="AA482" s="121"/>
      <c r="AB482" s="121"/>
      <c r="AC482" s="121"/>
    </row>
    <row r="483" ht="12.75" customHeight="1">
      <c r="A483" s="121"/>
      <c r="B483" s="121"/>
      <c r="C483" s="121"/>
      <c r="D483" s="121"/>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121"/>
      <c r="AA483" s="121"/>
      <c r="AB483" s="121"/>
      <c r="AC483" s="121"/>
    </row>
    <row r="484" ht="12.75" customHeight="1">
      <c r="A484" s="121"/>
      <c r="B484" s="121"/>
      <c r="C484" s="121"/>
      <c r="D484" s="121"/>
      <c r="E484" s="121"/>
      <c r="F484" s="121"/>
      <c r="G484" s="121"/>
      <c r="H484" s="121"/>
      <c r="I484" s="121"/>
      <c r="J484" s="121"/>
      <c r="K484" s="121"/>
      <c r="L484" s="121"/>
      <c r="M484" s="121"/>
      <c r="N484" s="121"/>
      <c r="O484" s="121"/>
      <c r="P484" s="121"/>
      <c r="Q484" s="121"/>
      <c r="R484" s="121"/>
      <c r="S484" s="121"/>
      <c r="T484" s="121"/>
      <c r="U484" s="121"/>
      <c r="V484" s="121"/>
      <c r="W484" s="121"/>
      <c r="X484" s="121"/>
      <c r="Y484" s="121"/>
      <c r="Z484" s="121"/>
      <c r="AA484" s="121"/>
      <c r="AB484" s="121"/>
      <c r="AC484" s="121"/>
    </row>
    <row r="485" ht="12.75" customHeight="1">
      <c r="A485" s="121"/>
      <c r="B485" s="121"/>
      <c r="C485" s="121"/>
      <c r="D485" s="121"/>
      <c r="E485" s="121"/>
      <c r="F485" s="121"/>
      <c r="G485" s="121"/>
      <c r="H485" s="121"/>
      <c r="I485" s="121"/>
      <c r="J485" s="121"/>
      <c r="K485" s="121"/>
      <c r="L485" s="121"/>
      <c r="M485" s="121"/>
      <c r="N485" s="121"/>
      <c r="O485" s="121"/>
      <c r="P485" s="121"/>
      <c r="Q485" s="121"/>
      <c r="R485" s="121"/>
      <c r="S485" s="121"/>
      <c r="T485" s="121"/>
      <c r="U485" s="121"/>
      <c r="V485" s="121"/>
      <c r="W485" s="121"/>
      <c r="X485" s="121"/>
      <c r="Y485" s="121"/>
      <c r="Z485" s="121"/>
      <c r="AA485" s="121"/>
      <c r="AB485" s="121"/>
      <c r="AC485" s="121"/>
    </row>
    <row r="486" ht="12.75" customHeight="1">
      <c r="A486" s="121"/>
      <c r="B486" s="121"/>
      <c r="C486" s="121"/>
      <c r="D486" s="121"/>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c r="AA486" s="121"/>
      <c r="AB486" s="121"/>
      <c r="AC486" s="121"/>
    </row>
    <row r="487" ht="12.75" customHeight="1">
      <c r="A487" s="121"/>
      <c r="B487" s="121"/>
      <c r="C487" s="121"/>
      <c r="D487" s="121"/>
      <c r="E487" s="121"/>
      <c r="F487" s="121"/>
      <c r="G487" s="121"/>
      <c r="H487" s="121"/>
      <c r="I487" s="121"/>
      <c r="J487" s="121"/>
      <c r="K487" s="121"/>
      <c r="L487" s="121"/>
      <c r="M487" s="121"/>
      <c r="N487" s="121"/>
      <c r="O487" s="121"/>
      <c r="P487" s="121"/>
      <c r="Q487" s="121"/>
      <c r="R487" s="121"/>
      <c r="S487" s="121"/>
      <c r="T487" s="121"/>
      <c r="U487" s="121"/>
      <c r="V487" s="121"/>
      <c r="W487" s="121"/>
      <c r="X487" s="121"/>
      <c r="Y487" s="121"/>
      <c r="Z487" s="121"/>
      <c r="AA487" s="121"/>
      <c r="AB487" s="121"/>
      <c r="AC487" s="121"/>
    </row>
    <row r="488" ht="12.75" customHeight="1">
      <c r="A488" s="121"/>
      <c r="B488" s="121"/>
      <c r="C488" s="121"/>
      <c r="D488" s="121"/>
      <c r="E488" s="121"/>
      <c r="F488" s="121"/>
      <c r="G488" s="121"/>
      <c r="H488" s="121"/>
      <c r="I488" s="121"/>
      <c r="J488" s="121"/>
      <c r="K488" s="121"/>
      <c r="L488" s="121"/>
      <c r="M488" s="121"/>
      <c r="N488" s="121"/>
      <c r="O488" s="121"/>
      <c r="P488" s="121"/>
      <c r="Q488" s="121"/>
      <c r="R488" s="121"/>
      <c r="S488" s="121"/>
      <c r="T488" s="121"/>
      <c r="U488" s="121"/>
      <c r="V488" s="121"/>
      <c r="W488" s="121"/>
      <c r="X488" s="121"/>
      <c r="Y488" s="121"/>
      <c r="Z488" s="121"/>
      <c r="AA488" s="121"/>
      <c r="AB488" s="121"/>
      <c r="AC488" s="121"/>
    </row>
    <row r="489" ht="12.75" customHeight="1">
      <c r="A489" s="121"/>
      <c r="B489" s="121"/>
      <c r="C489" s="121"/>
      <c r="D489" s="121"/>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121"/>
      <c r="AA489" s="121"/>
      <c r="AB489" s="121"/>
      <c r="AC489" s="121"/>
    </row>
    <row r="490" ht="12.75" customHeight="1">
      <c r="A490" s="121"/>
      <c r="B490" s="121"/>
      <c r="C490" s="121"/>
      <c r="D490" s="121"/>
      <c r="E490" s="121"/>
      <c r="F490" s="121"/>
      <c r="G490" s="121"/>
      <c r="H490" s="121"/>
      <c r="I490" s="121"/>
      <c r="J490" s="121"/>
      <c r="K490" s="121"/>
      <c r="L490" s="121"/>
      <c r="M490" s="121"/>
      <c r="N490" s="121"/>
      <c r="O490" s="121"/>
      <c r="P490" s="121"/>
      <c r="Q490" s="121"/>
      <c r="R490" s="121"/>
      <c r="S490" s="121"/>
      <c r="T490" s="121"/>
      <c r="U490" s="121"/>
      <c r="V490" s="121"/>
      <c r="W490" s="121"/>
      <c r="X490" s="121"/>
      <c r="Y490" s="121"/>
      <c r="Z490" s="121"/>
      <c r="AA490" s="121"/>
      <c r="AB490" s="121"/>
      <c r="AC490" s="121"/>
    </row>
    <row r="491" ht="12.75" customHeight="1">
      <c r="A491" s="121"/>
      <c r="B491" s="121"/>
      <c r="C491" s="121"/>
      <c r="D491" s="121"/>
      <c r="E491" s="121"/>
      <c r="F491" s="121"/>
      <c r="G491" s="121"/>
      <c r="H491" s="121"/>
      <c r="I491" s="121"/>
      <c r="J491" s="121"/>
      <c r="K491" s="121"/>
      <c r="L491" s="121"/>
      <c r="M491" s="121"/>
      <c r="N491" s="121"/>
      <c r="O491" s="121"/>
      <c r="P491" s="121"/>
      <c r="Q491" s="121"/>
      <c r="R491" s="121"/>
      <c r="S491" s="121"/>
      <c r="T491" s="121"/>
      <c r="U491" s="121"/>
      <c r="V491" s="121"/>
      <c r="W491" s="121"/>
      <c r="X491" s="121"/>
      <c r="Y491" s="121"/>
      <c r="Z491" s="121"/>
      <c r="AA491" s="121"/>
      <c r="AB491" s="121"/>
      <c r="AC491" s="121"/>
    </row>
    <row r="492" ht="12.75" customHeight="1">
      <c r="A492" s="121"/>
      <c r="B492" s="121"/>
      <c r="C492" s="121"/>
      <c r="D492" s="121"/>
      <c r="E492" s="121"/>
      <c r="F492" s="121"/>
      <c r="G492" s="121"/>
      <c r="H492" s="121"/>
      <c r="I492" s="121"/>
      <c r="J492" s="121"/>
      <c r="K492" s="121"/>
      <c r="L492" s="121"/>
      <c r="M492" s="121"/>
      <c r="N492" s="121"/>
      <c r="O492" s="121"/>
      <c r="P492" s="121"/>
      <c r="Q492" s="121"/>
      <c r="R492" s="121"/>
      <c r="S492" s="121"/>
      <c r="T492" s="121"/>
      <c r="U492" s="121"/>
      <c r="V492" s="121"/>
      <c r="W492" s="121"/>
      <c r="X492" s="121"/>
      <c r="Y492" s="121"/>
      <c r="Z492" s="121"/>
      <c r="AA492" s="121"/>
      <c r="AB492" s="121"/>
      <c r="AC492" s="121"/>
    </row>
    <row r="493" ht="12.75" customHeight="1">
      <c r="A493" s="121"/>
      <c r="B493" s="121"/>
      <c r="C493" s="121"/>
      <c r="D493" s="121"/>
      <c r="E493" s="121"/>
      <c r="F493" s="121"/>
      <c r="G493" s="121"/>
      <c r="H493" s="121"/>
      <c r="I493" s="121"/>
      <c r="J493" s="121"/>
      <c r="K493" s="121"/>
      <c r="L493" s="121"/>
      <c r="M493" s="121"/>
      <c r="N493" s="121"/>
      <c r="O493" s="121"/>
      <c r="P493" s="121"/>
      <c r="Q493" s="121"/>
      <c r="R493" s="121"/>
      <c r="S493" s="121"/>
      <c r="T493" s="121"/>
      <c r="U493" s="121"/>
      <c r="V493" s="121"/>
      <c r="W493" s="121"/>
      <c r="X493" s="121"/>
      <c r="Y493" s="121"/>
      <c r="Z493" s="121"/>
      <c r="AA493" s="121"/>
      <c r="AB493" s="121"/>
      <c r="AC493" s="121"/>
    </row>
    <row r="494" ht="12.75" customHeight="1">
      <c r="A494" s="121"/>
      <c r="B494" s="121"/>
      <c r="C494" s="121"/>
      <c r="D494" s="121"/>
      <c r="E494" s="121"/>
      <c r="F494" s="121"/>
      <c r="G494" s="121"/>
      <c r="H494" s="121"/>
      <c r="I494" s="121"/>
      <c r="J494" s="121"/>
      <c r="K494" s="121"/>
      <c r="L494" s="121"/>
      <c r="M494" s="121"/>
      <c r="N494" s="121"/>
      <c r="O494" s="121"/>
      <c r="P494" s="121"/>
      <c r="Q494" s="121"/>
      <c r="R494" s="121"/>
      <c r="S494" s="121"/>
      <c r="T494" s="121"/>
      <c r="U494" s="121"/>
      <c r="V494" s="121"/>
      <c r="W494" s="121"/>
      <c r="X494" s="121"/>
      <c r="Y494" s="121"/>
      <c r="Z494" s="121"/>
      <c r="AA494" s="121"/>
      <c r="AB494" s="121"/>
      <c r="AC494" s="121"/>
    </row>
    <row r="495" ht="12.75" customHeight="1">
      <c r="A495" s="121"/>
      <c r="B495" s="121"/>
      <c r="C495" s="121"/>
      <c r="D495" s="121"/>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121"/>
      <c r="AA495" s="121"/>
      <c r="AB495" s="121"/>
      <c r="AC495" s="121"/>
    </row>
    <row r="496" ht="12.75" customHeight="1">
      <c r="A496" s="121"/>
      <c r="B496" s="121"/>
      <c r="C496" s="121"/>
      <c r="D496" s="121"/>
      <c r="E496" s="121"/>
      <c r="F496" s="121"/>
      <c r="G496" s="121"/>
      <c r="H496" s="121"/>
      <c r="I496" s="121"/>
      <c r="J496" s="121"/>
      <c r="K496" s="121"/>
      <c r="L496" s="121"/>
      <c r="M496" s="121"/>
      <c r="N496" s="121"/>
      <c r="O496" s="121"/>
      <c r="P496" s="121"/>
      <c r="Q496" s="121"/>
      <c r="R496" s="121"/>
      <c r="S496" s="121"/>
      <c r="T496" s="121"/>
      <c r="U496" s="121"/>
      <c r="V496" s="121"/>
      <c r="W496" s="121"/>
      <c r="X496" s="121"/>
      <c r="Y496" s="121"/>
      <c r="Z496" s="121"/>
      <c r="AA496" s="121"/>
      <c r="AB496" s="121"/>
      <c r="AC496" s="121"/>
    </row>
    <row r="497" ht="12.75" customHeight="1">
      <c r="A497" s="121"/>
      <c r="B497" s="121"/>
      <c r="C497" s="121"/>
      <c r="D497" s="121"/>
      <c r="E497" s="121"/>
      <c r="F497" s="121"/>
      <c r="G497" s="121"/>
      <c r="H497" s="121"/>
      <c r="I497" s="121"/>
      <c r="J497" s="121"/>
      <c r="K497" s="121"/>
      <c r="L497" s="121"/>
      <c r="M497" s="121"/>
      <c r="N497" s="121"/>
      <c r="O497" s="121"/>
      <c r="P497" s="121"/>
      <c r="Q497" s="121"/>
      <c r="R497" s="121"/>
      <c r="S497" s="121"/>
      <c r="T497" s="121"/>
      <c r="U497" s="121"/>
      <c r="V497" s="121"/>
      <c r="W497" s="121"/>
      <c r="X497" s="121"/>
      <c r="Y497" s="121"/>
      <c r="Z497" s="121"/>
      <c r="AA497" s="121"/>
      <c r="AB497" s="121"/>
      <c r="AC497" s="121"/>
    </row>
    <row r="498" ht="12.75" customHeight="1">
      <c r="A498" s="121"/>
      <c r="B498" s="121"/>
      <c r="C498" s="121"/>
      <c r="D498" s="121"/>
      <c r="E498" s="121"/>
      <c r="F498" s="121"/>
      <c r="G498" s="121"/>
      <c r="H498" s="121"/>
      <c r="I498" s="121"/>
      <c r="J498" s="121"/>
      <c r="K498" s="121"/>
      <c r="L498" s="121"/>
      <c r="M498" s="121"/>
      <c r="N498" s="121"/>
      <c r="O498" s="121"/>
      <c r="P498" s="121"/>
      <c r="Q498" s="121"/>
      <c r="R498" s="121"/>
      <c r="S498" s="121"/>
      <c r="T498" s="121"/>
      <c r="U498" s="121"/>
      <c r="V498" s="121"/>
      <c r="W498" s="121"/>
      <c r="X498" s="121"/>
      <c r="Y498" s="121"/>
      <c r="Z498" s="121"/>
      <c r="AA498" s="121"/>
      <c r="AB498" s="121"/>
      <c r="AC498" s="121"/>
    </row>
    <row r="499" ht="12.75" customHeight="1">
      <c r="A499" s="121"/>
      <c r="B499" s="121"/>
      <c r="C499" s="121"/>
      <c r="D499" s="121"/>
      <c r="E499" s="121"/>
      <c r="F499" s="121"/>
      <c r="G499" s="121"/>
      <c r="H499" s="121"/>
      <c r="I499" s="121"/>
      <c r="J499" s="121"/>
      <c r="K499" s="121"/>
      <c r="L499" s="121"/>
      <c r="M499" s="121"/>
      <c r="N499" s="121"/>
      <c r="O499" s="121"/>
      <c r="P499" s="121"/>
      <c r="Q499" s="121"/>
      <c r="R499" s="121"/>
      <c r="S499" s="121"/>
      <c r="T499" s="121"/>
      <c r="U499" s="121"/>
      <c r="V499" s="121"/>
      <c r="W499" s="121"/>
      <c r="X499" s="121"/>
      <c r="Y499" s="121"/>
      <c r="Z499" s="121"/>
      <c r="AA499" s="121"/>
      <c r="AB499" s="121"/>
      <c r="AC499" s="121"/>
    </row>
    <row r="500" ht="12.75" customHeight="1">
      <c r="A500" s="121"/>
      <c r="B500" s="121"/>
      <c r="C500" s="121"/>
      <c r="D500" s="121"/>
      <c r="E500" s="121"/>
      <c r="F500" s="121"/>
      <c r="G500" s="121"/>
      <c r="H500" s="121"/>
      <c r="I500" s="121"/>
      <c r="J500" s="121"/>
      <c r="K500" s="121"/>
      <c r="L500" s="121"/>
      <c r="M500" s="121"/>
      <c r="N500" s="121"/>
      <c r="O500" s="121"/>
      <c r="P500" s="121"/>
      <c r="Q500" s="121"/>
      <c r="R500" s="121"/>
      <c r="S500" s="121"/>
      <c r="T500" s="121"/>
      <c r="U500" s="121"/>
      <c r="V500" s="121"/>
      <c r="W500" s="121"/>
      <c r="X500" s="121"/>
      <c r="Y500" s="121"/>
      <c r="Z500" s="121"/>
      <c r="AA500" s="121"/>
      <c r="AB500" s="121"/>
      <c r="AC500" s="121"/>
    </row>
    <row r="501" ht="12.75" customHeight="1">
      <c r="A501" s="121"/>
      <c r="B501" s="121"/>
      <c r="C501" s="121"/>
      <c r="D501" s="121"/>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121"/>
      <c r="AA501" s="121"/>
      <c r="AB501" s="121"/>
      <c r="AC501" s="121"/>
    </row>
    <row r="502" ht="12.75" customHeight="1">
      <c r="A502" s="121"/>
      <c r="B502" s="121"/>
      <c r="C502" s="121"/>
      <c r="D502" s="121"/>
      <c r="E502" s="121"/>
      <c r="F502" s="121"/>
      <c r="G502" s="121"/>
      <c r="H502" s="121"/>
      <c r="I502" s="121"/>
      <c r="J502" s="121"/>
      <c r="K502" s="121"/>
      <c r="L502" s="121"/>
      <c r="M502" s="121"/>
      <c r="N502" s="121"/>
      <c r="O502" s="121"/>
      <c r="P502" s="121"/>
      <c r="Q502" s="121"/>
      <c r="R502" s="121"/>
      <c r="S502" s="121"/>
      <c r="T502" s="121"/>
      <c r="U502" s="121"/>
      <c r="V502" s="121"/>
      <c r="W502" s="121"/>
      <c r="X502" s="121"/>
      <c r="Y502" s="121"/>
      <c r="Z502" s="121"/>
      <c r="AA502" s="121"/>
      <c r="AB502" s="121"/>
      <c r="AC502" s="121"/>
    </row>
    <row r="503" ht="12.75" customHeight="1">
      <c r="A503" s="121"/>
      <c r="B503" s="121"/>
      <c r="C503" s="121"/>
      <c r="D503" s="121"/>
      <c r="E503" s="121"/>
      <c r="F503" s="121"/>
      <c r="G503" s="121"/>
      <c r="H503" s="121"/>
      <c r="I503" s="121"/>
      <c r="J503" s="121"/>
      <c r="K503" s="121"/>
      <c r="L503" s="121"/>
      <c r="M503" s="121"/>
      <c r="N503" s="121"/>
      <c r="O503" s="121"/>
      <c r="P503" s="121"/>
      <c r="Q503" s="121"/>
      <c r="R503" s="121"/>
      <c r="S503" s="121"/>
      <c r="T503" s="121"/>
      <c r="U503" s="121"/>
      <c r="V503" s="121"/>
      <c r="W503" s="121"/>
      <c r="X503" s="121"/>
      <c r="Y503" s="121"/>
      <c r="Z503" s="121"/>
      <c r="AA503" s="121"/>
      <c r="AB503" s="121"/>
      <c r="AC503" s="121"/>
    </row>
    <row r="504" ht="12.75" customHeight="1">
      <c r="A504" s="121"/>
      <c r="B504" s="121"/>
      <c r="C504" s="121"/>
      <c r="D504" s="121"/>
      <c r="E504" s="121"/>
      <c r="F504" s="121"/>
      <c r="G504" s="121"/>
      <c r="H504" s="121"/>
      <c r="I504" s="121"/>
      <c r="J504" s="121"/>
      <c r="K504" s="121"/>
      <c r="L504" s="121"/>
      <c r="M504" s="121"/>
      <c r="N504" s="121"/>
      <c r="O504" s="121"/>
      <c r="P504" s="121"/>
      <c r="Q504" s="121"/>
      <c r="R504" s="121"/>
      <c r="S504" s="121"/>
      <c r="T504" s="121"/>
      <c r="U504" s="121"/>
      <c r="V504" s="121"/>
      <c r="W504" s="121"/>
      <c r="X504" s="121"/>
      <c r="Y504" s="121"/>
      <c r="Z504" s="121"/>
      <c r="AA504" s="121"/>
      <c r="AB504" s="121"/>
      <c r="AC504" s="121"/>
    </row>
    <row r="505" ht="12.75" customHeight="1">
      <c r="A505" s="121"/>
      <c r="B505" s="121"/>
      <c r="C505" s="121"/>
      <c r="D505" s="121"/>
      <c r="E505" s="121"/>
      <c r="F505" s="121"/>
      <c r="G505" s="121"/>
      <c r="H505" s="121"/>
      <c r="I505" s="121"/>
      <c r="J505" s="121"/>
      <c r="K505" s="121"/>
      <c r="L505" s="121"/>
      <c r="M505" s="121"/>
      <c r="N505" s="121"/>
      <c r="O505" s="121"/>
      <c r="P505" s="121"/>
      <c r="Q505" s="121"/>
      <c r="R505" s="121"/>
      <c r="S505" s="121"/>
      <c r="T505" s="121"/>
      <c r="U505" s="121"/>
      <c r="V505" s="121"/>
      <c r="W505" s="121"/>
      <c r="X505" s="121"/>
      <c r="Y505" s="121"/>
      <c r="Z505" s="121"/>
      <c r="AA505" s="121"/>
      <c r="AB505" s="121"/>
      <c r="AC505" s="121"/>
    </row>
    <row r="506" ht="12.75" customHeight="1">
      <c r="A506" s="121"/>
      <c r="B506" s="121"/>
      <c r="C506" s="121"/>
      <c r="D506" s="121"/>
      <c r="E506" s="121"/>
      <c r="F506" s="121"/>
      <c r="G506" s="121"/>
      <c r="H506" s="121"/>
      <c r="I506" s="121"/>
      <c r="J506" s="121"/>
      <c r="K506" s="121"/>
      <c r="L506" s="121"/>
      <c r="M506" s="121"/>
      <c r="N506" s="121"/>
      <c r="O506" s="121"/>
      <c r="P506" s="121"/>
      <c r="Q506" s="121"/>
      <c r="R506" s="121"/>
      <c r="S506" s="121"/>
      <c r="T506" s="121"/>
      <c r="U506" s="121"/>
      <c r="V506" s="121"/>
      <c r="W506" s="121"/>
      <c r="X506" s="121"/>
      <c r="Y506" s="121"/>
      <c r="Z506" s="121"/>
      <c r="AA506" s="121"/>
      <c r="AB506" s="121"/>
      <c r="AC506" s="121"/>
    </row>
    <row r="507" ht="12.75" customHeight="1">
      <c r="A507" s="121"/>
      <c r="B507" s="121"/>
      <c r="C507" s="121"/>
      <c r="D507" s="121"/>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121"/>
      <c r="AA507" s="121"/>
      <c r="AB507" s="121"/>
      <c r="AC507" s="121"/>
    </row>
    <row r="508" ht="12.75" customHeight="1">
      <c r="A508" s="121"/>
      <c r="B508" s="121"/>
      <c r="C508" s="121"/>
      <c r="D508" s="121"/>
      <c r="E508" s="121"/>
      <c r="F508" s="121"/>
      <c r="G508" s="121"/>
      <c r="H508" s="121"/>
      <c r="I508" s="121"/>
      <c r="J508" s="121"/>
      <c r="K508" s="121"/>
      <c r="L508" s="121"/>
      <c r="M508" s="121"/>
      <c r="N508" s="121"/>
      <c r="O508" s="121"/>
      <c r="P508" s="121"/>
      <c r="Q508" s="121"/>
      <c r="R508" s="121"/>
      <c r="S508" s="121"/>
      <c r="T508" s="121"/>
      <c r="U508" s="121"/>
      <c r="V508" s="121"/>
      <c r="W508" s="121"/>
      <c r="X508" s="121"/>
      <c r="Y508" s="121"/>
      <c r="Z508" s="121"/>
      <c r="AA508" s="121"/>
      <c r="AB508" s="121"/>
      <c r="AC508" s="121"/>
    </row>
    <row r="509" ht="12.75" customHeight="1">
      <c r="A509" s="121"/>
      <c r="B509" s="121"/>
      <c r="C509" s="121"/>
      <c r="D509" s="121"/>
      <c r="E509" s="121"/>
      <c r="F509" s="121"/>
      <c r="G509" s="121"/>
      <c r="H509" s="121"/>
      <c r="I509" s="121"/>
      <c r="J509" s="121"/>
      <c r="K509" s="121"/>
      <c r="L509" s="121"/>
      <c r="M509" s="121"/>
      <c r="N509" s="121"/>
      <c r="O509" s="121"/>
      <c r="P509" s="121"/>
      <c r="Q509" s="121"/>
      <c r="R509" s="121"/>
      <c r="S509" s="121"/>
      <c r="T509" s="121"/>
      <c r="U509" s="121"/>
      <c r="V509" s="121"/>
      <c r="W509" s="121"/>
      <c r="X509" s="121"/>
      <c r="Y509" s="121"/>
      <c r="Z509" s="121"/>
      <c r="AA509" s="121"/>
      <c r="AB509" s="121"/>
      <c r="AC509" s="121"/>
    </row>
    <row r="510" ht="12.75" customHeight="1">
      <c r="A510" s="121"/>
      <c r="B510" s="121"/>
      <c r="C510" s="121"/>
      <c r="D510" s="121"/>
      <c r="E510" s="121"/>
      <c r="F510" s="121"/>
      <c r="G510" s="121"/>
      <c r="H510" s="121"/>
      <c r="I510" s="121"/>
      <c r="J510" s="121"/>
      <c r="K510" s="121"/>
      <c r="L510" s="121"/>
      <c r="M510" s="121"/>
      <c r="N510" s="121"/>
      <c r="O510" s="121"/>
      <c r="P510" s="121"/>
      <c r="Q510" s="121"/>
      <c r="R510" s="121"/>
      <c r="S510" s="121"/>
      <c r="T510" s="121"/>
      <c r="U510" s="121"/>
      <c r="V510" s="121"/>
      <c r="W510" s="121"/>
      <c r="X510" s="121"/>
      <c r="Y510" s="121"/>
      <c r="Z510" s="121"/>
      <c r="AA510" s="121"/>
      <c r="AB510" s="121"/>
      <c r="AC510" s="121"/>
    </row>
    <row r="511" ht="12.75" customHeight="1">
      <c r="A511" s="121"/>
      <c r="B511" s="121"/>
      <c r="C511" s="121"/>
      <c r="D511" s="121"/>
      <c r="E511" s="121"/>
      <c r="F511" s="121"/>
      <c r="G511" s="121"/>
      <c r="H511" s="121"/>
      <c r="I511" s="121"/>
      <c r="J511" s="121"/>
      <c r="K511" s="121"/>
      <c r="L511" s="121"/>
      <c r="M511" s="121"/>
      <c r="N511" s="121"/>
      <c r="O511" s="121"/>
      <c r="P511" s="121"/>
      <c r="Q511" s="121"/>
      <c r="R511" s="121"/>
      <c r="S511" s="121"/>
      <c r="T511" s="121"/>
      <c r="U511" s="121"/>
      <c r="V511" s="121"/>
      <c r="W511" s="121"/>
      <c r="X511" s="121"/>
      <c r="Y511" s="121"/>
      <c r="Z511" s="121"/>
      <c r="AA511" s="121"/>
      <c r="AB511" s="121"/>
      <c r="AC511" s="121"/>
    </row>
    <row r="512" ht="12.75" customHeight="1">
      <c r="A512" s="121"/>
      <c r="B512" s="121"/>
      <c r="C512" s="121"/>
      <c r="D512" s="121"/>
      <c r="E512" s="121"/>
      <c r="F512" s="121"/>
      <c r="G512" s="121"/>
      <c r="H512" s="121"/>
      <c r="I512" s="121"/>
      <c r="J512" s="121"/>
      <c r="K512" s="121"/>
      <c r="L512" s="121"/>
      <c r="M512" s="121"/>
      <c r="N512" s="121"/>
      <c r="O512" s="121"/>
      <c r="P512" s="121"/>
      <c r="Q512" s="121"/>
      <c r="R512" s="121"/>
      <c r="S512" s="121"/>
      <c r="T512" s="121"/>
      <c r="U512" s="121"/>
      <c r="V512" s="121"/>
      <c r="W512" s="121"/>
      <c r="X512" s="121"/>
      <c r="Y512" s="121"/>
      <c r="Z512" s="121"/>
      <c r="AA512" s="121"/>
      <c r="AB512" s="121"/>
      <c r="AC512" s="121"/>
    </row>
    <row r="513" ht="12.75" customHeight="1">
      <c r="A513" s="121"/>
      <c r="B513" s="121"/>
      <c r="C513" s="121"/>
      <c r="D513" s="121"/>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121"/>
      <c r="AA513" s="121"/>
      <c r="AB513" s="121"/>
      <c r="AC513" s="121"/>
    </row>
    <row r="514" ht="12.75" customHeight="1">
      <c r="A514" s="121"/>
      <c r="B514" s="121"/>
      <c r="C514" s="121"/>
      <c r="D514" s="121"/>
      <c r="E514" s="121"/>
      <c r="F514" s="121"/>
      <c r="G514" s="121"/>
      <c r="H514" s="121"/>
      <c r="I514" s="121"/>
      <c r="J514" s="121"/>
      <c r="K514" s="121"/>
      <c r="L514" s="121"/>
      <c r="M514" s="121"/>
      <c r="N514" s="121"/>
      <c r="O514" s="121"/>
      <c r="P514" s="121"/>
      <c r="Q514" s="121"/>
      <c r="R514" s="121"/>
      <c r="S514" s="121"/>
      <c r="T514" s="121"/>
      <c r="U514" s="121"/>
      <c r="V514" s="121"/>
      <c r="W514" s="121"/>
      <c r="X514" s="121"/>
      <c r="Y514" s="121"/>
      <c r="Z514" s="121"/>
      <c r="AA514" s="121"/>
      <c r="AB514" s="121"/>
      <c r="AC514" s="121"/>
    </row>
    <row r="515" ht="12.75" customHeight="1">
      <c r="A515" s="121"/>
      <c r="B515" s="121"/>
      <c r="C515" s="121"/>
      <c r="D515" s="121"/>
      <c r="E515" s="121"/>
      <c r="F515" s="121"/>
      <c r="G515" s="121"/>
      <c r="H515" s="121"/>
      <c r="I515" s="121"/>
      <c r="J515" s="121"/>
      <c r="K515" s="121"/>
      <c r="L515" s="121"/>
      <c r="M515" s="121"/>
      <c r="N515" s="121"/>
      <c r="O515" s="121"/>
      <c r="P515" s="121"/>
      <c r="Q515" s="121"/>
      <c r="R515" s="121"/>
      <c r="S515" s="121"/>
      <c r="T515" s="121"/>
      <c r="U515" s="121"/>
      <c r="V515" s="121"/>
      <c r="W515" s="121"/>
      <c r="X515" s="121"/>
      <c r="Y515" s="121"/>
      <c r="Z515" s="121"/>
      <c r="AA515" s="121"/>
      <c r="AB515" s="121"/>
      <c r="AC515" s="121"/>
    </row>
    <row r="516" ht="12.75" customHeight="1">
      <c r="A516" s="121"/>
      <c r="B516" s="121"/>
      <c r="C516" s="121"/>
      <c r="D516" s="121"/>
      <c r="E516" s="121"/>
      <c r="F516" s="121"/>
      <c r="G516" s="121"/>
      <c r="H516" s="121"/>
      <c r="I516" s="121"/>
      <c r="J516" s="121"/>
      <c r="K516" s="121"/>
      <c r="L516" s="121"/>
      <c r="M516" s="121"/>
      <c r="N516" s="121"/>
      <c r="O516" s="121"/>
      <c r="P516" s="121"/>
      <c r="Q516" s="121"/>
      <c r="R516" s="121"/>
      <c r="S516" s="121"/>
      <c r="T516" s="121"/>
      <c r="U516" s="121"/>
      <c r="V516" s="121"/>
      <c r="W516" s="121"/>
      <c r="X516" s="121"/>
      <c r="Y516" s="121"/>
      <c r="Z516" s="121"/>
      <c r="AA516" s="121"/>
      <c r="AB516" s="121"/>
      <c r="AC516" s="121"/>
    </row>
    <row r="517" ht="12.75" customHeight="1">
      <c r="A517" s="121"/>
      <c r="B517" s="121"/>
      <c r="C517" s="121"/>
      <c r="D517" s="121"/>
      <c r="E517" s="121"/>
      <c r="F517" s="121"/>
      <c r="G517" s="121"/>
      <c r="H517" s="121"/>
      <c r="I517" s="121"/>
      <c r="J517" s="121"/>
      <c r="K517" s="121"/>
      <c r="L517" s="121"/>
      <c r="M517" s="121"/>
      <c r="N517" s="121"/>
      <c r="O517" s="121"/>
      <c r="P517" s="121"/>
      <c r="Q517" s="121"/>
      <c r="R517" s="121"/>
      <c r="S517" s="121"/>
      <c r="T517" s="121"/>
      <c r="U517" s="121"/>
      <c r="V517" s="121"/>
      <c r="W517" s="121"/>
      <c r="X517" s="121"/>
      <c r="Y517" s="121"/>
      <c r="Z517" s="121"/>
      <c r="AA517" s="121"/>
      <c r="AB517" s="121"/>
      <c r="AC517" s="121"/>
    </row>
    <row r="518" ht="12.75" customHeight="1">
      <c r="A518" s="121"/>
      <c r="B518" s="121"/>
      <c r="C518" s="121"/>
      <c r="D518" s="121"/>
      <c r="E518" s="121"/>
      <c r="F518" s="121"/>
      <c r="G518" s="121"/>
      <c r="H518" s="121"/>
      <c r="I518" s="121"/>
      <c r="J518" s="121"/>
      <c r="K518" s="121"/>
      <c r="L518" s="121"/>
      <c r="M518" s="121"/>
      <c r="N518" s="121"/>
      <c r="O518" s="121"/>
      <c r="P518" s="121"/>
      <c r="Q518" s="121"/>
      <c r="R518" s="121"/>
      <c r="S518" s="121"/>
      <c r="T518" s="121"/>
      <c r="U518" s="121"/>
      <c r="V518" s="121"/>
      <c r="W518" s="121"/>
      <c r="X518" s="121"/>
      <c r="Y518" s="121"/>
      <c r="Z518" s="121"/>
      <c r="AA518" s="121"/>
      <c r="AB518" s="121"/>
      <c r="AC518" s="121"/>
    </row>
    <row r="519" ht="12.75" customHeight="1">
      <c r="A519" s="121"/>
      <c r="B519" s="121"/>
      <c r="C519" s="121"/>
      <c r="D519" s="121"/>
      <c r="E519" s="121"/>
      <c r="F519" s="121"/>
      <c r="G519" s="121"/>
      <c r="H519" s="121"/>
      <c r="I519" s="121"/>
      <c r="J519" s="121"/>
      <c r="K519" s="121"/>
      <c r="L519" s="121"/>
      <c r="M519" s="121"/>
      <c r="N519" s="121"/>
      <c r="O519" s="121"/>
      <c r="P519" s="121"/>
      <c r="Q519" s="121"/>
      <c r="R519" s="121"/>
      <c r="S519" s="121"/>
      <c r="T519" s="121"/>
      <c r="U519" s="121"/>
      <c r="V519" s="121"/>
      <c r="W519" s="121"/>
      <c r="X519" s="121"/>
      <c r="Y519" s="121"/>
      <c r="Z519" s="121"/>
      <c r="AA519" s="121"/>
      <c r="AB519" s="121"/>
      <c r="AC519" s="121"/>
    </row>
    <row r="520" ht="12.75" customHeight="1">
      <c r="A520" s="121"/>
      <c r="B520" s="121"/>
      <c r="C520" s="121"/>
      <c r="D520" s="121"/>
      <c r="E520" s="121"/>
      <c r="F520" s="121"/>
      <c r="G520" s="121"/>
      <c r="H520" s="121"/>
      <c r="I520" s="121"/>
      <c r="J520" s="121"/>
      <c r="K520" s="121"/>
      <c r="L520" s="121"/>
      <c r="M520" s="121"/>
      <c r="N520" s="121"/>
      <c r="O520" s="121"/>
      <c r="P520" s="121"/>
      <c r="Q520" s="121"/>
      <c r="R520" s="121"/>
      <c r="S520" s="121"/>
      <c r="T520" s="121"/>
      <c r="U520" s="121"/>
      <c r="V520" s="121"/>
      <c r="W520" s="121"/>
      <c r="X520" s="121"/>
      <c r="Y520" s="121"/>
      <c r="Z520" s="121"/>
      <c r="AA520" s="121"/>
      <c r="AB520" s="121"/>
      <c r="AC520" s="121"/>
    </row>
    <row r="521" ht="12.75" customHeight="1">
      <c r="A521" s="121"/>
      <c r="B521" s="121"/>
      <c r="C521" s="121"/>
      <c r="D521" s="121"/>
      <c r="E521" s="121"/>
      <c r="F521" s="121"/>
      <c r="G521" s="121"/>
      <c r="H521" s="121"/>
      <c r="I521" s="121"/>
      <c r="J521" s="121"/>
      <c r="K521" s="121"/>
      <c r="L521" s="121"/>
      <c r="M521" s="121"/>
      <c r="N521" s="121"/>
      <c r="O521" s="121"/>
      <c r="P521" s="121"/>
      <c r="Q521" s="121"/>
      <c r="R521" s="121"/>
      <c r="S521" s="121"/>
      <c r="T521" s="121"/>
      <c r="U521" s="121"/>
      <c r="V521" s="121"/>
      <c r="W521" s="121"/>
      <c r="X521" s="121"/>
      <c r="Y521" s="121"/>
      <c r="Z521" s="121"/>
      <c r="AA521" s="121"/>
      <c r="AB521" s="121"/>
      <c r="AC521" s="121"/>
    </row>
    <row r="522" ht="12.75" customHeight="1">
      <c r="A522" s="121"/>
      <c r="B522" s="121"/>
      <c r="C522" s="121"/>
      <c r="D522" s="121"/>
      <c r="E522" s="121"/>
      <c r="F522" s="121"/>
      <c r="G522" s="121"/>
      <c r="H522" s="121"/>
      <c r="I522" s="121"/>
      <c r="J522" s="121"/>
      <c r="K522" s="121"/>
      <c r="L522" s="121"/>
      <c r="M522" s="121"/>
      <c r="N522" s="121"/>
      <c r="O522" s="121"/>
      <c r="P522" s="121"/>
      <c r="Q522" s="121"/>
      <c r="R522" s="121"/>
      <c r="S522" s="121"/>
      <c r="T522" s="121"/>
      <c r="U522" s="121"/>
      <c r="V522" s="121"/>
      <c r="W522" s="121"/>
      <c r="X522" s="121"/>
      <c r="Y522" s="121"/>
      <c r="Z522" s="121"/>
      <c r="AA522" s="121"/>
      <c r="AB522" s="121"/>
      <c r="AC522" s="121"/>
    </row>
    <row r="523" ht="12.75" customHeight="1">
      <c r="A523" s="121"/>
      <c r="B523" s="121"/>
      <c r="C523" s="121"/>
      <c r="D523" s="121"/>
      <c r="E523" s="121"/>
      <c r="F523" s="121"/>
      <c r="G523" s="121"/>
      <c r="H523" s="121"/>
      <c r="I523" s="121"/>
      <c r="J523" s="121"/>
      <c r="K523" s="121"/>
      <c r="L523" s="121"/>
      <c r="M523" s="121"/>
      <c r="N523" s="121"/>
      <c r="O523" s="121"/>
      <c r="P523" s="121"/>
      <c r="Q523" s="121"/>
      <c r="R523" s="121"/>
      <c r="S523" s="121"/>
      <c r="T523" s="121"/>
      <c r="U523" s="121"/>
      <c r="V523" s="121"/>
      <c r="W523" s="121"/>
      <c r="X523" s="121"/>
      <c r="Y523" s="121"/>
      <c r="Z523" s="121"/>
      <c r="AA523" s="121"/>
      <c r="AB523" s="121"/>
      <c r="AC523" s="121"/>
    </row>
    <row r="524" ht="12.75" customHeight="1">
      <c r="A524" s="121"/>
      <c r="B524" s="121"/>
      <c r="C524" s="121"/>
      <c r="D524" s="121"/>
      <c r="E524" s="121"/>
      <c r="F524" s="121"/>
      <c r="G524" s="121"/>
      <c r="H524" s="121"/>
      <c r="I524" s="121"/>
      <c r="J524" s="121"/>
      <c r="K524" s="121"/>
      <c r="L524" s="121"/>
      <c r="M524" s="121"/>
      <c r="N524" s="121"/>
      <c r="O524" s="121"/>
      <c r="P524" s="121"/>
      <c r="Q524" s="121"/>
      <c r="R524" s="121"/>
      <c r="S524" s="121"/>
      <c r="T524" s="121"/>
      <c r="U524" s="121"/>
      <c r="V524" s="121"/>
      <c r="W524" s="121"/>
      <c r="X524" s="121"/>
      <c r="Y524" s="121"/>
      <c r="Z524" s="121"/>
      <c r="AA524" s="121"/>
      <c r="AB524" s="121"/>
      <c r="AC524" s="121"/>
    </row>
    <row r="525" ht="12.75" customHeight="1">
      <c r="A525" s="121"/>
      <c r="B525" s="121"/>
      <c r="C525" s="121"/>
      <c r="D525" s="121"/>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121"/>
      <c r="AA525" s="121"/>
      <c r="AB525" s="121"/>
      <c r="AC525" s="121"/>
    </row>
    <row r="526" ht="12.75" customHeight="1">
      <c r="A526" s="121"/>
      <c r="B526" s="121"/>
      <c r="C526" s="121"/>
      <c r="D526" s="121"/>
      <c r="E526" s="121"/>
      <c r="F526" s="121"/>
      <c r="G526" s="121"/>
      <c r="H526" s="121"/>
      <c r="I526" s="121"/>
      <c r="J526" s="121"/>
      <c r="K526" s="121"/>
      <c r="L526" s="121"/>
      <c r="M526" s="121"/>
      <c r="N526" s="121"/>
      <c r="O526" s="121"/>
      <c r="P526" s="121"/>
      <c r="Q526" s="121"/>
      <c r="R526" s="121"/>
      <c r="S526" s="121"/>
      <c r="T526" s="121"/>
      <c r="U526" s="121"/>
      <c r="V526" s="121"/>
      <c r="W526" s="121"/>
      <c r="X526" s="121"/>
      <c r="Y526" s="121"/>
      <c r="Z526" s="121"/>
      <c r="AA526" s="121"/>
      <c r="AB526" s="121"/>
      <c r="AC526" s="121"/>
    </row>
    <row r="527" ht="12.75" customHeight="1">
      <c r="A527" s="121"/>
      <c r="B527" s="121"/>
      <c r="C527" s="121"/>
      <c r="D527" s="121"/>
      <c r="E527" s="121"/>
      <c r="F527" s="121"/>
      <c r="G527" s="121"/>
      <c r="H527" s="121"/>
      <c r="I527" s="121"/>
      <c r="J527" s="121"/>
      <c r="K527" s="121"/>
      <c r="L527" s="121"/>
      <c r="M527" s="121"/>
      <c r="N527" s="121"/>
      <c r="O527" s="121"/>
      <c r="P527" s="121"/>
      <c r="Q527" s="121"/>
      <c r="R527" s="121"/>
      <c r="S527" s="121"/>
      <c r="T527" s="121"/>
      <c r="U527" s="121"/>
      <c r="V527" s="121"/>
      <c r="W527" s="121"/>
      <c r="X527" s="121"/>
      <c r="Y527" s="121"/>
      <c r="Z527" s="121"/>
      <c r="AA527" s="121"/>
      <c r="AB527" s="121"/>
      <c r="AC527" s="121"/>
    </row>
    <row r="528" ht="12.75" customHeight="1">
      <c r="A528" s="121"/>
      <c r="B528" s="121"/>
      <c r="C528" s="121"/>
      <c r="D528" s="121"/>
      <c r="E528" s="121"/>
      <c r="F528" s="121"/>
      <c r="G528" s="121"/>
      <c r="H528" s="121"/>
      <c r="I528" s="121"/>
      <c r="J528" s="121"/>
      <c r="K528" s="121"/>
      <c r="L528" s="121"/>
      <c r="M528" s="121"/>
      <c r="N528" s="121"/>
      <c r="O528" s="121"/>
      <c r="P528" s="121"/>
      <c r="Q528" s="121"/>
      <c r="R528" s="121"/>
      <c r="S528" s="121"/>
      <c r="T528" s="121"/>
      <c r="U528" s="121"/>
      <c r="V528" s="121"/>
      <c r="W528" s="121"/>
      <c r="X528" s="121"/>
      <c r="Y528" s="121"/>
      <c r="Z528" s="121"/>
      <c r="AA528" s="121"/>
      <c r="AB528" s="121"/>
      <c r="AC528" s="121"/>
    </row>
    <row r="529" ht="12.75" customHeight="1">
      <c r="A529" s="121"/>
      <c r="B529" s="121"/>
      <c r="C529" s="121"/>
      <c r="D529" s="121"/>
      <c r="E529" s="121"/>
      <c r="F529" s="121"/>
      <c r="G529" s="121"/>
      <c r="H529" s="121"/>
      <c r="I529" s="121"/>
      <c r="J529" s="121"/>
      <c r="K529" s="121"/>
      <c r="L529" s="121"/>
      <c r="M529" s="121"/>
      <c r="N529" s="121"/>
      <c r="O529" s="121"/>
      <c r="P529" s="121"/>
      <c r="Q529" s="121"/>
      <c r="R529" s="121"/>
      <c r="S529" s="121"/>
      <c r="T529" s="121"/>
      <c r="U529" s="121"/>
      <c r="V529" s="121"/>
      <c r="W529" s="121"/>
      <c r="X529" s="121"/>
      <c r="Y529" s="121"/>
      <c r="Z529" s="121"/>
      <c r="AA529" s="121"/>
      <c r="AB529" s="121"/>
      <c r="AC529" s="121"/>
    </row>
    <row r="530" ht="12.75" customHeight="1">
      <c r="A530" s="121"/>
      <c r="B530" s="121"/>
      <c r="C530" s="121"/>
      <c r="D530" s="121"/>
      <c r="E530" s="121"/>
      <c r="F530" s="121"/>
      <c r="G530" s="121"/>
      <c r="H530" s="121"/>
      <c r="I530" s="121"/>
      <c r="J530" s="121"/>
      <c r="K530" s="121"/>
      <c r="L530" s="121"/>
      <c r="M530" s="121"/>
      <c r="N530" s="121"/>
      <c r="O530" s="121"/>
      <c r="P530" s="121"/>
      <c r="Q530" s="121"/>
      <c r="R530" s="121"/>
      <c r="S530" s="121"/>
      <c r="T530" s="121"/>
      <c r="U530" s="121"/>
      <c r="V530" s="121"/>
      <c r="W530" s="121"/>
      <c r="X530" s="121"/>
      <c r="Y530" s="121"/>
      <c r="Z530" s="121"/>
      <c r="AA530" s="121"/>
      <c r="AB530" s="121"/>
      <c r="AC530" s="121"/>
    </row>
    <row r="531" ht="12.75" customHeight="1">
      <c r="A531" s="121"/>
      <c r="B531" s="121"/>
      <c r="C531" s="121"/>
      <c r="D531" s="121"/>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121"/>
      <c r="AA531" s="121"/>
      <c r="AB531" s="121"/>
      <c r="AC531" s="121"/>
    </row>
    <row r="532" ht="12.75" customHeight="1">
      <c r="A532" s="121"/>
      <c r="B532" s="121"/>
      <c r="C532" s="121"/>
      <c r="D532" s="121"/>
      <c r="E532" s="121"/>
      <c r="F532" s="121"/>
      <c r="G532" s="121"/>
      <c r="H532" s="121"/>
      <c r="I532" s="121"/>
      <c r="J532" s="121"/>
      <c r="K532" s="121"/>
      <c r="L532" s="121"/>
      <c r="M532" s="121"/>
      <c r="N532" s="121"/>
      <c r="O532" s="121"/>
      <c r="P532" s="121"/>
      <c r="Q532" s="121"/>
      <c r="R532" s="121"/>
      <c r="S532" s="121"/>
      <c r="T532" s="121"/>
      <c r="U532" s="121"/>
      <c r="V532" s="121"/>
      <c r="W532" s="121"/>
      <c r="X532" s="121"/>
      <c r="Y532" s="121"/>
      <c r="Z532" s="121"/>
      <c r="AA532" s="121"/>
      <c r="AB532" s="121"/>
      <c r="AC532" s="121"/>
    </row>
    <row r="533" ht="12.75" customHeight="1">
      <c r="A533" s="121"/>
      <c r="B533" s="121"/>
      <c r="C533" s="121"/>
      <c r="D533" s="121"/>
      <c r="E533" s="121"/>
      <c r="F533" s="121"/>
      <c r="G533" s="121"/>
      <c r="H533" s="121"/>
      <c r="I533" s="121"/>
      <c r="J533" s="121"/>
      <c r="K533" s="121"/>
      <c r="L533" s="121"/>
      <c r="M533" s="121"/>
      <c r="N533" s="121"/>
      <c r="O533" s="121"/>
      <c r="P533" s="121"/>
      <c r="Q533" s="121"/>
      <c r="R533" s="121"/>
      <c r="S533" s="121"/>
      <c r="T533" s="121"/>
      <c r="U533" s="121"/>
      <c r="V533" s="121"/>
      <c r="W533" s="121"/>
      <c r="X533" s="121"/>
      <c r="Y533" s="121"/>
      <c r="Z533" s="121"/>
      <c r="AA533" s="121"/>
      <c r="AB533" s="121"/>
      <c r="AC533" s="121"/>
    </row>
    <row r="534" ht="12.75" customHeight="1">
      <c r="A534" s="121"/>
      <c r="B534" s="121"/>
      <c r="C534" s="121"/>
      <c r="D534" s="121"/>
      <c r="E534" s="121"/>
      <c r="F534" s="121"/>
      <c r="G534" s="121"/>
      <c r="H534" s="121"/>
      <c r="I534" s="121"/>
      <c r="J534" s="121"/>
      <c r="K534" s="121"/>
      <c r="L534" s="121"/>
      <c r="M534" s="121"/>
      <c r="N534" s="121"/>
      <c r="O534" s="121"/>
      <c r="P534" s="121"/>
      <c r="Q534" s="121"/>
      <c r="R534" s="121"/>
      <c r="S534" s="121"/>
      <c r="T534" s="121"/>
      <c r="U534" s="121"/>
      <c r="V534" s="121"/>
      <c r="W534" s="121"/>
      <c r="X534" s="121"/>
      <c r="Y534" s="121"/>
      <c r="Z534" s="121"/>
      <c r="AA534" s="121"/>
      <c r="AB534" s="121"/>
      <c r="AC534" s="121"/>
    </row>
    <row r="535" ht="12.75" customHeight="1">
      <c r="A535" s="121"/>
      <c r="B535" s="121"/>
      <c r="C535" s="121"/>
      <c r="D535" s="121"/>
      <c r="E535" s="121"/>
      <c r="F535" s="121"/>
      <c r="G535" s="121"/>
      <c r="H535" s="121"/>
      <c r="I535" s="121"/>
      <c r="J535" s="121"/>
      <c r="K535" s="121"/>
      <c r="L535" s="121"/>
      <c r="M535" s="121"/>
      <c r="N535" s="121"/>
      <c r="O535" s="121"/>
      <c r="P535" s="121"/>
      <c r="Q535" s="121"/>
      <c r="R535" s="121"/>
      <c r="S535" s="121"/>
      <c r="T535" s="121"/>
      <c r="U535" s="121"/>
      <c r="V535" s="121"/>
      <c r="W535" s="121"/>
      <c r="X535" s="121"/>
      <c r="Y535" s="121"/>
      <c r="Z535" s="121"/>
      <c r="AA535" s="121"/>
      <c r="AB535" s="121"/>
      <c r="AC535" s="121"/>
    </row>
    <row r="536" ht="12.75" customHeight="1">
      <c r="A536" s="121"/>
      <c r="B536" s="121"/>
      <c r="C536" s="121"/>
      <c r="D536" s="121"/>
      <c r="E536" s="121"/>
      <c r="F536" s="121"/>
      <c r="G536" s="121"/>
      <c r="H536" s="121"/>
      <c r="I536" s="121"/>
      <c r="J536" s="121"/>
      <c r="K536" s="121"/>
      <c r="L536" s="121"/>
      <c r="M536" s="121"/>
      <c r="N536" s="121"/>
      <c r="O536" s="121"/>
      <c r="P536" s="121"/>
      <c r="Q536" s="121"/>
      <c r="R536" s="121"/>
      <c r="S536" s="121"/>
      <c r="T536" s="121"/>
      <c r="U536" s="121"/>
      <c r="V536" s="121"/>
      <c r="W536" s="121"/>
      <c r="X536" s="121"/>
      <c r="Y536" s="121"/>
      <c r="Z536" s="121"/>
      <c r="AA536" s="121"/>
      <c r="AB536" s="121"/>
      <c r="AC536" s="121"/>
    </row>
    <row r="537" ht="12.75" customHeight="1">
      <c r="A537" s="121"/>
      <c r="B537" s="121"/>
      <c r="C537" s="121"/>
      <c r="D537" s="121"/>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121"/>
      <c r="AA537" s="121"/>
      <c r="AB537" s="121"/>
      <c r="AC537" s="121"/>
    </row>
    <row r="538" ht="12.75" customHeight="1">
      <c r="A538" s="121"/>
      <c r="B538" s="121"/>
      <c r="C538" s="121"/>
      <c r="D538" s="121"/>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121"/>
      <c r="AA538" s="121"/>
      <c r="AB538" s="121"/>
      <c r="AC538" s="121"/>
    </row>
    <row r="539" ht="12.75" customHeight="1">
      <c r="A539" s="121"/>
      <c r="B539" s="121"/>
      <c r="C539" s="121"/>
      <c r="D539" s="121"/>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121"/>
      <c r="AA539" s="121"/>
      <c r="AB539" s="121"/>
      <c r="AC539" s="121"/>
    </row>
    <row r="540" ht="12.75" customHeight="1">
      <c r="A540" s="121"/>
      <c r="B540" s="121"/>
      <c r="C540" s="121"/>
      <c r="D540" s="121"/>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121"/>
      <c r="AA540" s="121"/>
      <c r="AB540" s="121"/>
      <c r="AC540" s="121"/>
    </row>
    <row r="541" ht="12.75" customHeight="1">
      <c r="A541" s="121"/>
      <c r="B541" s="121"/>
      <c r="C541" s="121"/>
      <c r="D541" s="121"/>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121"/>
      <c r="AA541" s="121"/>
      <c r="AB541" s="121"/>
      <c r="AC541" s="121"/>
    </row>
    <row r="542" ht="12.75" customHeight="1">
      <c r="A542" s="121"/>
      <c r="B542" s="121"/>
      <c r="C542" s="121"/>
      <c r="D542" s="121"/>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121"/>
      <c r="AA542" s="121"/>
      <c r="AB542" s="121"/>
      <c r="AC542" s="121"/>
    </row>
    <row r="543" ht="12.75" customHeight="1">
      <c r="A543" s="121"/>
      <c r="B543" s="121"/>
      <c r="C543" s="121"/>
      <c r="D543" s="121"/>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121"/>
      <c r="AA543" s="121"/>
      <c r="AB543" s="121"/>
      <c r="AC543" s="121"/>
    </row>
    <row r="544" ht="12.75" customHeight="1">
      <c r="A544" s="121"/>
      <c r="B544" s="121"/>
      <c r="C544" s="121"/>
      <c r="D544" s="121"/>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121"/>
      <c r="AA544" s="121"/>
      <c r="AB544" s="121"/>
      <c r="AC544" s="121"/>
    </row>
    <row r="545" ht="12.75" customHeight="1">
      <c r="A545" s="121"/>
      <c r="B545" s="121"/>
      <c r="C545" s="121"/>
      <c r="D545" s="121"/>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121"/>
      <c r="AA545" s="121"/>
      <c r="AB545" s="121"/>
      <c r="AC545" s="121"/>
    </row>
    <row r="546" ht="12.75" customHeight="1">
      <c r="A546" s="121"/>
      <c r="B546" s="121"/>
      <c r="C546" s="121"/>
      <c r="D546" s="121"/>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121"/>
      <c r="AA546" s="121"/>
      <c r="AB546" s="121"/>
      <c r="AC546" s="121"/>
    </row>
    <row r="547" ht="12.75" customHeight="1">
      <c r="A547" s="121"/>
      <c r="B547" s="121"/>
      <c r="C547" s="121"/>
      <c r="D547" s="121"/>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121"/>
      <c r="AA547" s="121"/>
      <c r="AB547" s="121"/>
      <c r="AC547" s="121"/>
    </row>
    <row r="548" ht="12.75" customHeight="1">
      <c r="A548" s="121"/>
      <c r="B548" s="121"/>
      <c r="C548" s="121"/>
      <c r="D548" s="121"/>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121"/>
      <c r="AA548" s="121"/>
      <c r="AB548" s="121"/>
      <c r="AC548" s="121"/>
    </row>
    <row r="549" ht="12.75" customHeight="1">
      <c r="A549" s="121"/>
      <c r="B549" s="121"/>
      <c r="C549" s="121"/>
      <c r="D549" s="121"/>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121"/>
      <c r="AA549" s="121"/>
      <c r="AB549" s="121"/>
      <c r="AC549" s="121"/>
    </row>
    <row r="550" ht="12.75" customHeight="1">
      <c r="A550" s="121"/>
      <c r="B550" s="121"/>
      <c r="C550" s="121"/>
      <c r="D550" s="121"/>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121"/>
      <c r="AA550" s="121"/>
      <c r="AB550" s="121"/>
      <c r="AC550" s="121"/>
    </row>
    <row r="551" ht="12.75" customHeight="1">
      <c r="A551" s="121"/>
      <c r="B551" s="121"/>
      <c r="C551" s="121"/>
      <c r="D551" s="121"/>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121"/>
      <c r="AA551" s="121"/>
      <c r="AB551" s="121"/>
      <c r="AC551" s="121"/>
    </row>
    <row r="552" ht="12.75" customHeight="1">
      <c r="A552" s="121"/>
      <c r="B552" s="121"/>
      <c r="C552" s="121"/>
      <c r="D552" s="121"/>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121"/>
      <c r="AA552" s="121"/>
      <c r="AB552" s="121"/>
      <c r="AC552" s="121"/>
    </row>
    <row r="553" ht="12.75" customHeight="1">
      <c r="A553" s="121"/>
      <c r="B553" s="121"/>
      <c r="C553" s="121"/>
      <c r="D553" s="121"/>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121"/>
      <c r="AA553" s="121"/>
      <c r="AB553" s="121"/>
      <c r="AC553" s="121"/>
    </row>
    <row r="554" ht="12.75" customHeight="1">
      <c r="A554" s="121"/>
      <c r="B554" s="121"/>
      <c r="C554" s="121"/>
      <c r="D554" s="121"/>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121"/>
      <c r="AA554" s="121"/>
      <c r="AB554" s="121"/>
      <c r="AC554" s="121"/>
    </row>
    <row r="555" ht="12.75" customHeight="1">
      <c r="A555" s="121"/>
      <c r="B555" s="121"/>
      <c r="C555" s="121"/>
      <c r="D555" s="121"/>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121"/>
      <c r="AA555" s="121"/>
      <c r="AB555" s="121"/>
      <c r="AC555" s="121"/>
    </row>
    <row r="556" ht="12.75" customHeight="1">
      <c r="A556" s="121"/>
      <c r="B556" s="121"/>
      <c r="C556" s="121"/>
      <c r="D556" s="121"/>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121"/>
      <c r="AA556" s="121"/>
      <c r="AB556" s="121"/>
      <c r="AC556" s="121"/>
    </row>
    <row r="557" ht="12.75" customHeight="1">
      <c r="A557" s="121"/>
      <c r="B557" s="121"/>
      <c r="C557" s="121"/>
      <c r="D557" s="121"/>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121"/>
      <c r="AA557" s="121"/>
      <c r="AB557" s="121"/>
      <c r="AC557" s="121"/>
    </row>
    <row r="558" ht="12.75" customHeight="1">
      <c r="A558" s="121"/>
      <c r="B558" s="121"/>
      <c r="C558" s="121"/>
      <c r="D558" s="121"/>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121"/>
      <c r="AA558" s="121"/>
      <c r="AB558" s="121"/>
      <c r="AC558" s="121"/>
    </row>
    <row r="559" ht="12.75" customHeight="1">
      <c r="A559" s="121"/>
      <c r="B559" s="121"/>
      <c r="C559" s="121"/>
      <c r="D559" s="121"/>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121"/>
      <c r="AA559" s="121"/>
      <c r="AB559" s="121"/>
      <c r="AC559" s="121"/>
    </row>
    <row r="560" ht="12.75" customHeight="1">
      <c r="A560" s="121"/>
      <c r="B560" s="121"/>
      <c r="C560" s="121"/>
      <c r="D560" s="121"/>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121"/>
      <c r="AA560" s="121"/>
      <c r="AB560" s="121"/>
      <c r="AC560" s="121"/>
    </row>
    <row r="561" ht="12.75" customHeight="1">
      <c r="A561" s="121"/>
      <c r="B561" s="121"/>
      <c r="C561" s="121"/>
      <c r="D561" s="121"/>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121"/>
      <c r="AA561" s="121"/>
      <c r="AB561" s="121"/>
      <c r="AC561" s="121"/>
    </row>
    <row r="562" ht="12.75" customHeight="1">
      <c r="A562" s="121"/>
      <c r="B562" s="121"/>
      <c r="C562" s="121"/>
      <c r="D562" s="121"/>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121"/>
      <c r="AA562" s="121"/>
      <c r="AB562" s="121"/>
      <c r="AC562" s="121"/>
    </row>
    <row r="563" ht="12.75" customHeight="1">
      <c r="A563" s="121"/>
      <c r="B563" s="121"/>
      <c r="C563" s="121"/>
      <c r="D563" s="121"/>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121"/>
      <c r="AA563" s="121"/>
      <c r="AB563" s="121"/>
      <c r="AC563" s="121"/>
    </row>
    <row r="564" ht="12.75" customHeight="1">
      <c r="A564" s="121"/>
      <c r="B564" s="121"/>
      <c r="C564" s="121"/>
      <c r="D564" s="121"/>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121"/>
      <c r="AA564" s="121"/>
      <c r="AB564" s="121"/>
      <c r="AC564" s="121"/>
    </row>
    <row r="565" ht="12.75" customHeight="1">
      <c r="A565" s="121"/>
      <c r="B565" s="121"/>
      <c r="C565" s="121"/>
      <c r="D565" s="121"/>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121"/>
      <c r="AA565" s="121"/>
      <c r="AB565" s="121"/>
      <c r="AC565" s="121"/>
    </row>
    <row r="566" ht="12.75" customHeight="1">
      <c r="A566" s="121"/>
      <c r="B566" s="121"/>
      <c r="C566" s="121"/>
      <c r="D566" s="121"/>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121"/>
      <c r="AA566" s="121"/>
      <c r="AB566" s="121"/>
      <c r="AC566" s="121"/>
    </row>
    <row r="567" ht="12.75" customHeight="1">
      <c r="A567" s="121"/>
      <c r="B567" s="121"/>
      <c r="C567" s="121"/>
      <c r="D567" s="121"/>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121"/>
      <c r="AA567" s="121"/>
      <c r="AB567" s="121"/>
      <c r="AC567" s="121"/>
    </row>
    <row r="568" ht="12.75" customHeight="1">
      <c r="A568" s="121"/>
      <c r="B568" s="121"/>
      <c r="C568" s="121"/>
      <c r="D568" s="121"/>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121"/>
      <c r="AA568" s="121"/>
      <c r="AB568" s="121"/>
      <c r="AC568" s="121"/>
    </row>
    <row r="569" ht="12.75" customHeight="1">
      <c r="A569" s="121"/>
      <c r="B569" s="121"/>
      <c r="C569" s="121"/>
      <c r="D569" s="121"/>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121"/>
      <c r="AA569" s="121"/>
      <c r="AB569" s="121"/>
      <c r="AC569" s="121"/>
    </row>
    <row r="570" ht="12.75" customHeight="1">
      <c r="A570" s="121"/>
      <c r="B570" s="121"/>
      <c r="C570" s="121"/>
      <c r="D570" s="121"/>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121"/>
      <c r="AA570" s="121"/>
      <c r="AB570" s="121"/>
      <c r="AC570" s="121"/>
    </row>
    <row r="571" ht="12.75" customHeight="1">
      <c r="A571" s="121"/>
      <c r="B571" s="121"/>
      <c r="C571" s="121"/>
      <c r="D571" s="121"/>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121"/>
      <c r="AA571" s="121"/>
      <c r="AB571" s="121"/>
      <c r="AC571" s="121"/>
    </row>
    <row r="572" ht="12.75" customHeight="1">
      <c r="A572" s="121"/>
      <c r="B572" s="121"/>
      <c r="C572" s="121"/>
      <c r="D572" s="121"/>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121"/>
      <c r="AA572" s="121"/>
      <c r="AB572" s="121"/>
      <c r="AC572" s="121"/>
    </row>
    <row r="573" ht="12.75" customHeight="1">
      <c r="A573" s="121"/>
      <c r="B573" s="121"/>
      <c r="C573" s="121"/>
      <c r="D573" s="121"/>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121"/>
      <c r="AA573" s="121"/>
      <c r="AB573" s="121"/>
      <c r="AC573" s="121"/>
    </row>
    <row r="574" ht="12.75" customHeight="1">
      <c r="A574" s="121"/>
      <c r="B574" s="121"/>
      <c r="C574" s="121"/>
      <c r="D574" s="121"/>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121"/>
      <c r="AA574" s="121"/>
      <c r="AB574" s="121"/>
      <c r="AC574" s="121"/>
    </row>
    <row r="575" ht="12.75" customHeight="1">
      <c r="A575" s="121"/>
      <c r="B575" s="121"/>
      <c r="C575" s="121"/>
      <c r="D575" s="121"/>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121"/>
      <c r="AA575" s="121"/>
      <c r="AB575" s="121"/>
      <c r="AC575" s="121"/>
    </row>
    <row r="576" ht="12.75" customHeight="1">
      <c r="A576" s="121"/>
      <c r="B576" s="121"/>
      <c r="C576" s="121"/>
      <c r="D576" s="121"/>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121"/>
      <c r="AA576" s="121"/>
      <c r="AB576" s="121"/>
      <c r="AC576" s="121"/>
    </row>
    <row r="577" ht="12.75" customHeight="1">
      <c r="A577" s="121"/>
      <c r="B577" s="121"/>
      <c r="C577" s="121"/>
      <c r="D577" s="121"/>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121"/>
      <c r="AA577" s="121"/>
      <c r="AB577" s="121"/>
      <c r="AC577" s="121"/>
    </row>
    <row r="578" ht="12.75" customHeight="1">
      <c r="A578" s="121"/>
      <c r="B578" s="121"/>
      <c r="C578" s="121"/>
      <c r="D578" s="121"/>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121"/>
      <c r="AA578" s="121"/>
      <c r="AB578" s="121"/>
      <c r="AC578" s="121"/>
    </row>
    <row r="579" ht="12.75" customHeight="1">
      <c r="A579" s="121"/>
      <c r="B579" s="121"/>
      <c r="C579" s="121"/>
      <c r="D579" s="121"/>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121"/>
      <c r="AA579" s="121"/>
      <c r="AB579" s="121"/>
      <c r="AC579" s="121"/>
    </row>
    <row r="580" ht="12.75" customHeight="1">
      <c r="A580" s="121"/>
      <c r="B580" s="121"/>
      <c r="C580" s="121"/>
      <c r="D580" s="121"/>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121"/>
      <c r="AA580" s="121"/>
      <c r="AB580" s="121"/>
      <c r="AC580" s="121"/>
    </row>
    <row r="581" ht="12.75" customHeight="1">
      <c r="A581" s="121"/>
      <c r="B581" s="121"/>
      <c r="C581" s="121"/>
      <c r="D581" s="121"/>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121"/>
      <c r="AA581" s="121"/>
      <c r="AB581" s="121"/>
      <c r="AC581" s="121"/>
    </row>
    <row r="582" ht="12.75" customHeight="1">
      <c r="A582" s="121"/>
      <c r="B582" s="121"/>
      <c r="C582" s="121"/>
      <c r="D582" s="121"/>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121"/>
      <c r="AA582" s="121"/>
      <c r="AB582" s="121"/>
      <c r="AC582" s="121"/>
    </row>
    <row r="583" ht="12.75" customHeight="1">
      <c r="A583" s="121"/>
      <c r="B583" s="121"/>
      <c r="C583" s="121"/>
      <c r="D583" s="121"/>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121"/>
      <c r="AA583" s="121"/>
      <c r="AB583" s="121"/>
      <c r="AC583" s="121"/>
    </row>
    <row r="584" ht="12.75" customHeight="1">
      <c r="A584" s="121"/>
      <c r="B584" s="121"/>
      <c r="C584" s="121"/>
      <c r="D584" s="121"/>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c r="AA584" s="121"/>
      <c r="AB584" s="121"/>
      <c r="AC584" s="121"/>
    </row>
    <row r="585" ht="12.75" customHeight="1">
      <c r="A585" s="121"/>
      <c r="B585" s="121"/>
      <c r="C585" s="121"/>
      <c r="D585" s="121"/>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c r="AA585" s="121"/>
      <c r="AB585" s="121"/>
      <c r="AC585" s="121"/>
    </row>
    <row r="586" ht="12.75" customHeight="1">
      <c r="A586" s="121"/>
      <c r="B586" s="121"/>
      <c r="C586" s="121"/>
      <c r="D586" s="121"/>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c r="AA586" s="121"/>
      <c r="AB586" s="121"/>
      <c r="AC586" s="121"/>
    </row>
    <row r="587" ht="12.75" customHeight="1">
      <c r="A587" s="121"/>
      <c r="B587" s="121"/>
      <c r="C587" s="121"/>
      <c r="D587" s="121"/>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c r="AA587" s="121"/>
      <c r="AB587" s="121"/>
      <c r="AC587" s="121"/>
    </row>
    <row r="588" ht="12.75" customHeight="1">
      <c r="A588" s="121"/>
      <c r="B588" s="121"/>
      <c r="C588" s="121"/>
      <c r="D588" s="121"/>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c r="AA588" s="121"/>
      <c r="AB588" s="121"/>
      <c r="AC588" s="121"/>
    </row>
    <row r="589" ht="12.75" customHeight="1">
      <c r="A589" s="121"/>
      <c r="B589" s="121"/>
      <c r="C589" s="121"/>
      <c r="D589" s="121"/>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c r="AA589" s="121"/>
      <c r="AB589" s="121"/>
      <c r="AC589" s="121"/>
    </row>
    <row r="590" ht="12.75" customHeight="1">
      <c r="A590" s="121"/>
      <c r="B590" s="121"/>
      <c r="C590" s="121"/>
      <c r="D590" s="121"/>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c r="AA590" s="121"/>
      <c r="AB590" s="121"/>
      <c r="AC590" s="121"/>
    </row>
    <row r="591" ht="12.75" customHeight="1">
      <c r="A591" s="121"/>
      <c r="B591" s="121"/>
      <c r="C591" s="121"/>
      <c r="D591" s="121"/>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c r="AA591" s="121"/>
      <c r="AB591" s="121"/>
      <c r="AC591" s="121"/>
    </row>
    <row r="592" ht="12.75" customHeight="1">
      <c r="A592" s="121"/>
      <c r="B592" s="121"/>
      <c r="C592" s="121"/>
      <c r="D592" s="121"/>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c r="AA592" s="121"/>
      <c r="AB592" s="121"/>
      <c r="AC592" s="121"/>
    </row>
    <row r="593" ht="12.75" customHeight="1">
      <c r="A593" s="121"/>
      <c r="B593" s="121"/>
      <c r="C593" s="121"/>
      <c r="D593" s="121"/>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121"/>
      <c r="AA593" s="121"/>
      <c r="AB593" s="121"/>
      <c r="AC593" s="121"/>
    </row>
    <row r="594" ht="12.75" customHeight="1">
      <c r="A594" s="121"/>
      <c r="B594" s="121"/>
      <c r="C594" s="121"/>
      <c r="D594" s="121"/>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121"/>
      <c r="AA594" s="121"/>
      <c r="AB594" s="121"/>
      <c r="AC594" s="121"/>
    </row>
    <row r="595" ht="12.75" customHeight="1">
      <c r="A595" s="121"/>
      <c r="B595" s="121"/>
      <c r="C595" s="121"/>
      <c r="D595" s="121"/>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121"/>
      <c r="AA595" s="121"/>
      <c r="AB595" s="121"/>
      <c r="AC595" s="121"/>
    </row>
    <row r="596" ht="12.75" customHeight="1">
      <c r="A596" s="121"/>
      <c r="B596" s="121"/>
      <c r="C596" s="121"/>
      <c r="D596" s="121"/>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121"/>
      <c r="AA596" s="121"/>
      <c r="AB596" s="121"/>
      <c r="AC596" s="121"/>
    </row>
    <row r="597" ht="12.75" customHeight="1">
      <c r="A597" s="121"/>
      <c r="B597" s="121"/>
      <c r="C597" s="121"/>
      <c r="D597" s="121"/>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121"/>
      <c r="AA597" s="121"/>
      <c r="AB597" s="121"/>
      <c r="AC597" s="121"/>
    </row>
    <row r="598" ht="12.75" customHeight="1">
      <c r="A598" s="121"/>
      <c r="B598" s="121"/>
      <c r="C598" s="121"/>
      <c r="D598" s="121"/>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121"/>
      <c r="AA598" s="121"/>
      <c r="AB598" s="121"/>
      <c r="AC598" s="121"/>
    </row>
    <row r="599" ht="12.75" customHeight="1">
      <c r="A599" s="121"/>
      <c r="B599" s="121"/>
      <c r="C599" s="121"/>
      <c r="D599" s="121"/>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121"/>
      <c r="AA599" s="121"/>
      <c r="AB599" s="121"/>
      <c r="AC599" s="121"/>
    </row>
    <row r="600" ht="12.75" customHeight="1">
      <c r="A600" s="121"/>
      <c r="B600" s="121"/>
      <c r="C600" s="121"/>
      <c r="D600" s="121"/>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121"/>
      <c r="AA600" s="121"/>
      <c r="AB600" s="121"/>
      <c r="AC600" s="121"/>
    </row>
    <row r="601" ht="12.75" customHeight="1">
      <c r="A601" s="121"/>
      <c r="B601" s="121"/>
      <c r="C601" s="121"/>
      <c r="D601" s="121"/>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121"/>
      <c r="AA601" s="121"/>
      <c r="AB601" s="121"/>
      <c r="AC601" s="121"/>
    </row>
    <row r="602" ht="12.75" customHeight="1">
      <c r="A602" s="121"/>
      <c r="B602" s="121"/>
      <c r="C602" s="121"/>
      <c r="D602" s="121"/>
      <c r="E602" s="121"/>
      <c r="F602" s="121"/>
      <c r="G602" s="121"/>
      <c r="H602" s="121"/>
      <c r="I602" s="121"/>
      <c r="J602" s="121"/>
      <c r="K602" s="121"/>
      <c r="L602" s="121"/>
      <c r="M602" s="121"/>
      <c r="N602" s="121"/>
      <c r="O602" s="121"/>
      <c r="P602" s="121"/>
      <c r="Q602" s="121"/>
      <c r="R602" s="121"/>
      <c r="S602" s="121"/>
      <c r="T602" s="121"/>
      <c r="U602" s="121"/>
      <c r="V602" s="121"/>
      <c r="W602" s="121"/>
      <c r="X602" s="121"/>
      <c r="Y602" s="121"/>
      <c r="Z602" s="121"/>
      <c r="AA602" s="121"/>
      <c r="AB602" s="121"/>
      <c r="AC602" s="121"/>
    </row>
    <row r="603" ht="12.75" customHeight="1">
      <c r="A603" s="121"/>
      <c r="B603" s="121"/>
      <c r="C603" s="121"/>
      <c r="D603" s="121"/>
      <c r="E603" s="121"/>
      <c r="F603" s="121"/>
      <c r="G603" s="121"/>
      <c r="H603" s="121"/>
      <c r="I603" s="121"/>
      <c r="J603" s="121"/>
      <c r="K603" s="121"/>
      <c r="L603" s="121"/>
      <c r="M603" s="121"/>
      <c r="N603" s="121"/>
      <c r="O603" s="121"/>
      <c r="P603" s="121"/>
      <c r="Q603" s="121"/>
      <c r="R603" s="121"/>
      <c r="S603" s="121"/>
      <c r="T603" s="121"/>
      <c r="U603" s="121"/>
      <c r="V603" s="121"/>
      <c r="W603" s="121"/>
      <c r="X603" s="121"/>
      <c r="Y603" s="121"/>
      <c r="Z603" s="121"/>
      <c r="AA603" s="121"/>
      <c r="AB603" s="121"/>
      <c r="AC603" s="121"/>
    </row>
    <row r="604" ht="12.75" customHeight="1">
      <c r="A604" s="121"/>
      <c r="B604" s="121"/>
      <c r="C604" s="121"/>
      <c r="D604" s="121"/>
      <c r="E604" s="121"/>
      <c r="F604" s="121"/>
      <c r="G604" s="121"/>
      <c r="H604" s="121"/>
      <c r="I604" s="121"/>
      <c r="J604" s="121"/>
      <c r="K604" s="121"/>
      <c r="L604" s="121"/>
      <c r="M604" s="121"/>
      <c r="N604" s="121"/>
      <c r="O604" s="121"/>
      <c r="P604" s="121"/>
      <c r="Q604" s="121"/>
      <c r="R604" s="121"/>
      <c r="S604" s="121"/>
      <c r="T604" s="121"/>
      <c r="U604" s="121"/>
      <c r="V604" s="121"/>
      <c r="W604" s="121"/>
      <c r="X604" s="121"/>
      <c r="Y604" s="121"/>
      <c r="Z604" s="121"/>
      <c r="AA604" s="121"/>
      <c r="AB604" s="121"/>
      <c r="AC604" s="121"/>
    </row>
    <row r="605" ht="12.75" customHeight="1">
      <c r="A605" s="121"/>
      <c r="B605" s="121"/>
      <c r="C605" s="121"/>
      <c r="D605" s="121"/>
      <c r="E605" s="121"/>
      <c r="F605" s="121"/>
      <c r="G605" s="121"/>
      <c r="H605" s="121"/>
      <c r="I605" s="121"/>
      <c r="J605" s="121"/>
      <c r="K605" s="121"/>
      <c r="L605" s="121"/>
      <c r="M605" s="121"/>
      <c r="N605" s="121"/>
      <c r="O605" s="121"/>
      <c r="P605" s="121"/>
      <c r="Q605" s="121"/>
      <c r="R605" s="121"/>
      <c r="S605" s="121"/>
      <c r="T605" s="121"/>
      <c r="U605" s="121"/>
      <c r="V605" s="121"/>
      <c r="W605" s="121"/>
      <c r="X605" s="121"/>
      <c r="Y605" s="121"/>
      <c r="Z605" s="121"/>
      <c r="AA605" s="121"/>
      <c r="AB605" s="121"/>
      <c r="AC605" s="121"/>
    </row>
    <row r="606" ht="12.75" customHeight="1">
      <c r="A606" s="121"/>
      <c r="B606" s="121"/>
      <c r="C606" s="121"/>
      <c r="D606" s="121"/>
      <c r="E606" s="121"/>
      <c r="F606" s="121"/>
      <c r="G606" s="121"/>
      <c r="H606" s="121"/>
      <c r="I606" s="121"/>
      <c r="J606" s="121"/>
      <c r="K606" s="121"/>
      <c r="L606" s="121"/>
      <c r="M606" s="121"/>
      <c r="N606" s="121"/>
      <c r="O606" s="121"/>
      <c r="P606" s="121"/>
      <c r="Q606" s="121"/>
      <c r="R606" s="121"/>
      <c r="S606" s="121"/>
      <c r="T606" s="121"/>
      <c r="U606" s="121"/>
      <c r="V606" s="121"/>
      <c r="W606" s="121"/>
      <c r="X606" s="121"/>
      <c r="Y606" s="121"/>
      <c r="Z606" s="121"/>
      <c r="AA606" s="121"/>
      <c r="AB606" s="121"/>
      <c r="AC606" s="121"/>
    </row>
    <row r="607" ht="12.75" customHeight="1">
      <c r="A607" s="121"/>
      <c r="B607" s="121"/>
      <c r="C607" s="121"/>
      <c r="D607" s="121"/>
      <c r="E607" s="121"/>
      <c r="F607" s="121"/>
      <c r="G607" s="121"/>
      <c r="H607" s="121"/>
      <c r="I607" s="121"/>
      <c r="J607" s="121"/>
      <c r="K607" s="121"/>
      <c r="L607" s="121"/>
      <c r="M607" s="121"/>
      <c r="N607" s="121"/>
      <c r="O607" s="121"/>
      <c r="P607" s="121"/>
      <c r="Q607" s="121"/>
      <c r="R607" s="121"/>
      <c r="S607" s="121"/>
      <c r="T607" s="121"/>
      <c r="U607" s="121"/>
      <c r="V607" s="121"/>
      <c r="W607" s="121"/>
      <c r="X607" s="121"/>
      <c r="Y607" s="121"/>
      <c r="Z607" s="121"/>
      <c r="AA607" s="121"/>
      <c r="AB607" s="121"/>
      <c r="AC607" s="121"/>
    </row>
    <row r="608" ht="12.75" customHeight="1">
      <c r="A608" s="121"/>
      <c r="B608" s="121"/>
      <c r="C608" s="121"/>
      <c r="D608" s="121"/>
      <c r="E608" s="121"/>
      <c r="F608" s="121"/>
      <c r="G608" s="121"/>
      <c r="H608" s="121"/>
      <c r="I608" s="121"/>
      <c r="J608" s="121"/>
      <c r="K608" s="121"/>
      <c r="L608" s="121"/>
      <c r="M608" s="121"/>
      <c r="N608" s="121"/>
      <c r="O608" s="121"/>
      <c r="P608" s="121"/>
      <c r="Q608" s="121"/>
      <c r="R608" s="121"/>
      <c r="S608" s="121"/>
      <c r="T608" s="121"/>
      <c r="U608" s="121"/>
      <c r="V608" s="121"/>
      <c r="W608" s="121"/>
      <c r="X608" s="121"/>
      <c r="Y608" s="121"/>
      <c r="Z608" s="121"/>
      <c r="AA608" s="121"/>
      <c r="AB608" s="121"/>
      <c r="AC608" s="121"/>
    </row>
    <row r="609" ht="12.75" customHeight="1">
      <c r="A609" s="121"/>
      <c r="B609" s="121"/>
      <c r="C609" s="121"/>
      <c r="D609" s="121"/>
      <c r="E609" s="121"/>
      <c r="F609" s="121"/>
      <c r="G609" s="121"/>
      <c r="H609" s="121"/>
      <c r="I609" s="121"/>
      <c r="J609" s="121"/>
      <c r="K609" s="121"/>
      <c r="L609" s="121"/>
      <c r="M609" s="121"/>
      <c r="N609" s="121"/>
      <c r="O609" s="121"/>
      <c r="P609" s="121"/>
      <c r="Q609" s="121"/>
      <c r="R609" s="121"/>
      <c r="S609" s="121"/>
      <c r="T609" s="121"/>
      <c r="U609" s="121"/>
      <c r="V609" s="121"/>
      <c r="W609" s="121"/>
      <c r="X609" s="121"/>
      <c r="Y609" s="121"/>
      <c r="Z609" s="121"/>
      <c r="AA609" s="121"/>
      <c r="AB609" s="121"/>
      <c r="AC609" s="121"/>
    </row>
    <row r="610" ht="12.75" customHeight="1">
      <c r="A610" s="121"/>
      <c r="B610" s="121"/>
      <c r="C610" s="121"/>
      <c r="D610" s="121"/>
      <c r="E610" s="121"/>
      <c r="F610" s="121"/>
      <c r="G610" s="121"/>
      <c r="H610" s="121"/>
      <c r="I610" s="121"/>
      <c r="J610" s="121"/>
      <c r="K610" s="121"/>
      <c r="L610" s="121"/>
      <c r="M610" s="121"/>
      <c r="N610" s="121"/>
      <c r="O610" s="121"/>
      <c r="P610" s="121"/>
      <c r="Q610" s="121"/>
      <c r="R610" s="121"/>
      <c r="S610" s="121"/>
      <c r="T610" s="121"/>
      <c r="U610" s="121"/>
      <c r="V610" s="121"/>
      <c r="W610" s="121"/>
      <c r="X610" s="121"/>
      <c r="Y610" s="121"/>
      <c r="Z610" s="121"/>
      <c r="AA610" s="121"/>
      <c r="AB610" s="121"/>
      <c r="AC610" s="121"/>
    </row>
    <row r="611" ht="12.75" customHeight="1">
      <c r="A611" s="121"/>
      <c r="B611" s="121"/>
      <c r="C611" s="121"/>
      <c r="D611" s="121"/>
      <c r="E611" s="121"/>
      <c r="F611" s="121"/>
      <c r="G611" s="121"/>
      <c r="H611" s="121"/>
      <c r="I611" s="121"/>
      <c r="J611" s="121"/>
      <c r="K611" s="121"/>
      <c r="L611" s="121"/>
      <c r="M611" s="121"/>
      <c r="N611" s="121"/>
      <c r="O611" s="121"/>
      <c r="P611" s="121"/>
      <c r="Q611" s="121"/>
      <c r="R611" s="121"/>
      <c r="S611" s="121"/>
      <c r="T611" s="121"/>
      <c r="U611" s="121"/>
      <c r="V611" s="121"/>
      <c r="W611" s="121"/>
      <c r="X611" s="121"/>
      <c r="Y611" s="121"/>
      <c r="Z611" s="121"/>
      <c r="AA611" s="121"/>
      <c r="AB611" s="121"/>
      <c r="AC611" s="121"/>
    </row>
    <row r="612" ht="12.75" customHeight="1">
      <c r="A612" s="121"/>
      <c r="B612" s="121"/>
      <c r="C612" s="121"/>
      <c r="D612" s="121"/>
      <c r="E612" s="121"/>
      <c r="F612" s="121"/>
      <c r="G612" s="121"/>
      <c r="H612" s="121"/>
      <c r="I612" s="121"/>
      <c r="J612" s="121"/>
      <c r="K612" s="121"/>
      <c r="L612" s="121"/>
      <c r="M612" s="121"/>
      <c r="N612" s="121"/>
      <c r="O612" s="121"/>
      <c r="P612" s="121"/>
      <c r="Q612" s="121"/>
      <c r="R612" s="121"/>
      <c r="S612" s="121"/>
      <c r="T612" s="121"/>
      <c r="U612" s="121"/>
      <c r="V612" s="121"/>
      <c r="W612" s="121"/>
      <c r="X612" s="121"/>
      <c r="Y612" s="121"/>
      <c r="Z612" s="121"/>
      <c r="AA612" s="121"/>
      <c r="AB612" s="121"/>
      <c r="AC612" s="121"/>
    </row>
    <row r="613" ht="12.75" customHeight="1">
      <c r="A613" s="121"/>
      <c r="B613" s="121"/>
      <c r="C613" s="121"/>
      <c r="D613" s="121"/>
      <c r="E613" s="121"/>
      <c r="F613" s="121"/>
      <c r="G613" s="121"/>
      <c r="H613" s="121"/>
      <c r="I613" s="121"/>
      <c r="J613" s="121"/>
      <c r="K613" s="121"/>
      <c r="L613" s="121"/>
      <c r="M613" s="121"/>
      <c r="N613" s="121"/>
      <c r="O613" s="121"/>
      <c r="P613" s="121"/>
      <c r="Q613" s="121"/>
      <c r="R613" s="121"/>
      <c r="S613" s="121"/>
      <c r="T613" s="121"/>
      <c r="U613" s="121"/>
      <c r="V613" s="121"/>
      <c r="W613" s="121"/>
      <c r="X613" s="121"/>
      <c r="Y613" s="121"/>
      <c r="Z613" s="121"/>
      <c r="AA613" s="121"/>
      <c r="AB613" s="121"/>
      <c r="AC613" s="121"/>
    </row>
    <row r="614" ht="12.75" customHeight="1">
      <c r="A614" s="121"/>
      <c r="B614" s="121"/>
      <c r="C614" s="121"/>
      <c r="D614" s="121"/>
      <c r="E614" s="121"/>
      <c r="F614" s="121"/>
      <c r="G614" s="121"/>
      <c r="H614" s="121"/>
      <c r="I614" s="121"/>
      <c r="J614" s="121"/>
      <c r="K614" s="121"/>
      <c r="L614" s="121"/>
      <c r="M614" s="121"/>
      <c r="N614" s="121"/>
      <c r="O614" s="121"/>
      <c r="P614" s="121"/>
      <c r="Q614" s="121"/>
      <c r="R614" s="121"/>
      <c r="S614" s="121"/>
      <c r="T614" s="121"/>
      <c r="U614" s="121"/>
      <c r="V614" s="121"/>
      <c r="W614" s="121"/>
      <c r="X614" s="121"/>
      <c r="Y614" s="121"/>
      <c r="Z614" s="121"/>
      <c r="AA614" s="121"/>
      <c r="AB614" s="121"/>
      <c r="AC614" s="121"/>
    </row>
    <row r="615" ht="12.75" customHeight="1">
      <c r="A615" s="121"/>
      <c r="B615" s="121"/>
      <c r="C615" s="121"/>
      <c r="D615" s="121"/>
      <c r="E615" s="121"/>
      <c r="F615" s="121"/>
      <c r="G615" s="121"/>
      <c r="H615" s="121"/>
      <c r="I615" s="121"/>
      <c r="J615" s="121"/>
      <c r="K615" s="121"/>
      <c r="L615" s="121"/>
      <c r="M615" s="121"/>
      <c r="N615" s="121"/>
      <c r="O615" s="121"/>
      <c r="P615" s="121"/>
      <c r="Q615" s="121"/>
      <c r="R615" s="121"/>
      <c r="S615" s="121"/>
      <c r="T615" s="121"/>
      <c r="U615" s="121"/>
      <c r="V615" s="121"/>
      <c r="W615" s="121"/>
      <c r="X615" s="121"/>
      <c r="Y615" s="121"/>
      <c r="Z615" s="121"/>
      <c r="AA615" s="121"/>
      <c r="AB615" s="121"/>
      <c r="AC615" s="121"/>
    </row>
    <row r="616" ht="12.75" customHeight="1">
      <c r="A616" s="121"/>
      <c r="B616" s="121"/>
      <c r="C616" s="121"/>
      <c r="D616" s="121"/>
      <c r="E616" s="121"/>
      <c r="F616" s="121"/>
      <c r="G616" s="121"/>
      <c r="H616" s="121"/>
      <c r="I616" s="121"/>
      <c r="J616" s="121"/>
      <c r="K616" s="121"/>
      <c r="L616" s="121"/>
      <c r="M616" s="121"/>
      <c r="N616" s="121"/>
      <c r="O616" s="121"/>
      <c r="P616" s="121"/>
      <c r="Q616" s="121"/>
      <c r="R616" s="121"/>
      <c r="S616" s="121"/>
      <c r="T616" s="121"/>
      <c r="U616" s="121"/>
      <c r="V616" s="121"/>
      <c r="W616" s="121"/>
      <c r="X616" s="121"/>
      <c r="Y616" s="121"/>
      <c r="Z616" s="121"/>
      <c r="AA616" s="121"/>
      <c r="AB616" s="121"/>
      <c r="AC616" s="121"/>
    </row>
    <row r="617" ht="12.75" customHeight="1">
      <c r="A617" s="121"/>
      <c r="B617" s="121"/>
      <c r="C617" s="121"/>
      <c r="D617" s="121"/>
      <c r="E617" s="121"/>
      <c r="F617" s="121"/>
      <c r="G617" s="121"/>
      <c r="H617" s="121"/>
      <c r="I617" s="121"/>
      <c r="J617" s="121"/>
      <c r="K617" s="121"/>
      <c r="L617" s="121"/>
      <c r="M617" s="121"/>
      <c r="N617" s="121"/>
      <c r="O617" s="121"/>
      <c r="P617" s="121"/>
      <c r="Q617" s="121"/>
      <c r="R617" s="121"/>
      <c r="S617" s="121"/>
      <c r="T617" s="121"/>
      <c r="U617" s="121"/>
      <c r="V617" s="121"/>
      <c r="W617" s="121"/>
      <c r="X617" s="121"/>
      <c r="Y617" s="121"/>
      <c r="Z617" s="121"/>
      <c r="AA617" s="121"/>
      <c r="AB617" s="121"/>
      <c r="AC617" s="121"/>
    </row>
    <row r="618" ht="12.75" customHeight="1">
      <c r="A618" s="121"/>
      <c r="B618" s="121"/>
      <c r="C618" s="121"/>
      <c r="D618" s="121"/>
      <c r="E618" s="121"/>
      <c r="F618" s="121"/>
      <c r="G618" s="121"/>
      <c r="H618" s="121"/>
      <c r="I618" s="121"/>
      <c r="J618" s="121"/>
      <c r="K618" s="121"/>
      <c r="L618" s="121"/>
      <c r="M618" s="121"/>
      <c r="N618" s="121"/>
      <c r="O618" s="121"/>
      <c r="P618" s="121"/>
      <c r="Q618" s="121"/>
      <c r="R618" s="121"/>
      <c r="S618" s="121"/>
      <c r="T618" s="121"/>
      <c r="U618" s="121"/>
      <c r="V618" s="121"/>
      <c r="W618" s="121"/>
      <c r="X618" s="121"/>
      <c r="Y618" s="121"/>
      <c r="Z618" s="121"/>
      <c r="AA618" s="121"/>
      <c r="AB618" s="121"/>
      <c r="AC618" s="121"/>
    </row>
    <row r="619" ht="12.75" customHeight="1">
      <c r="A619" s="121"/>
      <c r="B619" s="121"/>
      <c r="C619" s="121"/>
      <c r="D619" s="121"/>
      <c r="E619" s="121"/>
      <c r="F619" s="121"/>
      <c r="G619" s="121"/>
      <c r="H619" s="121"/>
      <c r="I619" s="121"/>
      <c r="J619" s="121"/>
      <c r="K619" s="121"/>
      <c r="L619" s="121"/>
      <c r="M619" s="121"/>
      <c r="N619" s="121"/>
      <c r="O619" s="121"/>
      <c r="P619" s="121"/>
      <c r="Q619" s="121"/>
      <c r="R619" s="121"/>
      <c r="S619" s="121"/>
      <c r="T619" s="121"/>
      <c r="U619" s="121"/>
      <c r="V619" s="121"/>
      <c r="W619" s="121"/>
      <c r="X619" s="121"/>
      <c r="Y619" s="121"/>
      <c r="Z619" s="121"/>
      <c r="AA619" s="121"/>
      <c r="AB619" s="121"/>
      <c r="AC619" s="121"/>
    </row>
    <row r="620" ht="12.75" customHeight="1">
      <c r="A620" s="121"/>
      <c r="B620" s="121"/>
      <c r="C620" s="121"/>
      <c r="D620" s="121"/>
      <c r="E620" s="121"/>
      <c r="F620" s="121"/>
      <c r="G620" s="121"/>
      <c r="H620" s="121"/>
      <c r="I620" s="121"/>
      <c r="J620" s="121"/>
      <c r="K620" s="121"/>
      <c r="L620" s="121"/>
      <c r="M620" s="121"/>
      <c r="N620" s="121"/>
      <c r="O620" s="121"/>
      <c r="P620" s="121"/>
      <c r="Q620" s="121"/>
      <c r="R620" s="121"/>
      <c r="S620" s="121"/>
      <c r="T620" s="121"/>
      <c r="U620" s="121"/>
      <c r="V620" s="121"/>
      <c r="W620" s="121"/>
      <c r="X620" s="121"/>
      <c r="Y620" s="121"/>
      <c r="Z620" s="121"/>
      <c r="AA620" s="121"/>
      <c r="AB620" s="121"/>
      <c r="AC620" s="121"/>
    </row>
    <row r="621" ht="12.75" customHeight="1">
      <c r="A621" s="121"/>
      <c r="B621" s="121"/>
      <c r="C621" s="121"/>
      <c r="D621" s="121"/>
      <c r="E621" s="121"/>
      <c r="F621" s="121"/>
      <c r="G621" s="121"/>
      <c r="H621" s="121"/>
      <c r="I621" s="121"/>
      <c r="J621" s="121"/>
      <c r="K621" s="121"/>
      <c r="L621" s="121"/>
      <c r="M621" s="121"/>
      <c r="N621" s="121"/>
      <c r="O621" s="121"/>
      <c r="P621" s="121"/>
      <c r="Q621" s="121"/>
      <c r="R621" s="121"/>
      <c r="S621" s="121"/>
      <c r="T621" s="121"/>
      <c r="U621" s="121"/>
      <c r="V621" s="121"/>
      <c r="W621" s="121"/>
      <c r="X621" s="121"/>
      <c r="Y621" s="121"/>
      <c r="Z621" s="121"/>
      <c r="AA621" s="121"/>
      <c r="AB621" s="121"/>
      <c r="AC621" s="121"/>
    </row>
    <row r="622" ht="12.75" customHeight="1">
      <c r="A622" s="121"/>
      <c r="B622" s="121"/>
      <c r="C622" s="121"/>
      <c r="D622" s="121"/>
      <c r="E622" s="121"/>
      <c r="F622" s="121"/>
      <c r="G622" s="121"/>
      <c r="H622" s="121"/>
      <c r="I622" s="121"/>
      <c r="J622" s="121"/>
      <c r="K622" s="121"/>
      <c r="L622" s="121"/>
      <c r="M622" s="121"/>
      <c r="N622" s="121"/>
      <c r="O622" s="121"/>
      <c r="P622" s="121"/>
      <c r="Q622" s="121"/>
      <c r="R622" s="121"/>
      <c r="S622" s="121"/>
      <c r="T622" s="121"/>
      <c r="U622" s="121"/>
      <c r="V622" s="121"/>
      <c r="W622" s="121"/>
      <c r="X622" s="121"/>
      <c r="Y622" s="121"/>
      <c r="Z622" s="121"/>
      <c r="AA622" s="121"/>
      <c r="AB622" s="121"/>
      <c r="AC622" s="121"/>
    </row>
    <row r="623" ht="12.75" customHeight="1">
      <c r="A623" s="121"/>
      <c r="B623" s="121"/>
      <c r="C623" s="121"/>
      <c r="D623" s="121"/>
      <c r="E623" s="121"/>
      <c r="F623" s="121"/>
      <c r="G623" s="121"/>
      <c r="H623" s="121"/>
      <c r="I623" s="121"/>
      <c r="J623" s="121"/>
      <c r="K623" s="121"/>
      <c r="L623" s="121"/>
      <c r="M623" s="121"/>
      <c r="N623" s="121"/>
      <c r="O623" s="121"/>
      <c r="P623" s="121"/>
      <c r="Q623" s="121"/>
      <c r="R623" s="121"/>
      <c r="S623" s="121"/>
      <c r="T623" s="121"/>
      <c r="U623" s="121"/>
      <c r="V623" s="121"/>
      <c r="W623" s="121"/>
      <c r="X623" s="121"/>
      <c r="Y623" s="121"/>
      <c r="Z623" s="121"/>
      <c r="AA623" s="121"/>
      <c r="AB623" s="121"/>
      <c r="AC623" s="121"/>
    </row>
    <row r="624" ht="12.75" customHeight="1">
      <c r="A624" s="121"/>
      <c r="B624" s="121"/>
      <c r="C624" s="121"/>
      <c r="D624" s="121"/>
      <c r="E624" s="121"/>
      <c r="F624" s="121"/>
      <c r="G624" s="121"/>
      <c r="H624" s="121"/>
      <c r="I624" s="121"/>
      <c r="J624" s="121"/>
      <c r="K624" s="121"/>
      <c r="L624" s="121"/>
      <c r="M624" s="121"/>
      <c r="N624" s="121"/>
      <c r="O624" s="121"/>
      <c r="P624" s="121"/>
      <c r="Q624" s="121"/>
      <c r="R624" s="121"/>
      <c r="S624" s="121"/>
      <c r="T624" s="121"/>
      <c r="U624" s="121"/>
      <c r="V624" s="121"/>
      <c r="W624" s="121"/>
      <c r="X624" s="121"/>
      <c r="Y624" s="121"/>
      <c r="Z624" s="121"/>
      <c r="AA624" s="121"/>
      <c r="AB624" s="121"/>
      <c r="AC624" s="121"/>
    </row>
    <row r="625" ht="12.75" customHeight="1">
      <c r="A625" s="121"/>
      <c r="B625" s="121"/>
      <c r="C625" s="121"/>
      <c r="D625" s="121"/>
      <c r="E625" s="121"/>
      <c r="F625" s="121"/>
      <c r="G625" s="121"/>
      <c r="H625" s="121"/>
      <c r="I625" s="121"/>
      <c r="J625" s="121"/>
      <c r="K625" s="121"/>
      <c r="L625" s="121"/>
      <c r="M625" s="121"/>
      <c r="N625" s="121"/>
      <c r="O625" s="121"/>
      <c r="P625" s="121"/>
      <c r="Q625" s="121"/>
      <c r="R625" s="121"/>
      <c r="S625" s="121"/>
      <c r="T625" s="121"/>
      <c r="U625" s="121"/>
      <c r="V625" s="121"/>
      <c r="W625" s="121"/>
      <c r="X625" s="121"/>
      <c r="Y625" s="121"/>
      <c r="Z625" s="121"/>
      <c r="AA625" s="121"/>
      <c r="AB625" s="121"/>
      <c r="AC625" s="121"/>
    </row>
    <row r="626" ht="12.75" customHeight="1">
      <c r="A626" s="121"/>
      <c r="B626" s="121"/>
      <c r="C626" s="121"/>
      <c r="D626" s="121"/>
      <c r="E626" s="121"/>
      <c r="F626" s="121"/>
      <c r="G626" s="121"/>
      <c r="H626" s="121"/>
      <c r="I626" s="121"/>
      <c r="J626" s="121"/>
      <c r="K626" s="121"/>
      <c r="L626" s="121"/>
      <c r="M626" s="121"/>
      <c r="N626" s="121"/>
      <c r="O626" s="121"/>
      <c r="P626" s="121"/>
      <c r="Q626" s="121"/>
      <c r="R626" s="121"/>
      <c r="S626" s="121"/>
      <c r="T626" s="121"/>
      <c r="U626" s="121"/>
      <c r="V626" s="121"/>
      <c r="W626" s="121"/>
      <c r="X626" s="121"/>
      <c r="Y626" s="121"/>
      <c r="Z626" s="121"/>
      <c r="AA626" s="121"/>
      <c r="AB626" s="121"/>
      <c r="AC626" s="121"/>
    </row>
    <row r="627" ht="12.75" customHeight="1">
      <c r="A627" s="121"/>
      <c r="B627" s="121"/>
      <c r="C627" s="121"/>
      <c r="D627" s="121"/>
      <c r="E627" s="121"/>
      <c r="F627" s="121"/>
      <c r="G627" s="121"/>
      <c r="H627" s="121"/>
      <c r="I627" s="121"/>
      <c r="J627" s="121"/>
      <c r="K627" s="121"/>
      <c r="L627" s="121"/>
      <c r="M627" s="121"/>
      <c r="N627" s="121"/>
      <c r="O627" s="121"/>
      <c r="P627" s="121"/>
      <c r="Q627" s="121"/>
      <c r="R627" s="121"/>
      <c r="S627" s="121"/>
      <c r="T627" s="121"/>
      <c r="U627" s="121"/>
      <c r="V627" s="121"/>
      <c r="W627" s="121"/>
      <c r="X627" s="121"/>
      <c r="Y627" s="121"/>
      <c r="Z627" s="121"/>
      <c r="AA627" s="121"/>
      <c r="AB627" s="121"/>
      <c r="AC627" s="121"/>
    </row>
    <row r="628" ht="12.75" customHeight="1">
      <c r="A628" s="121"/>
      <c r="B628" s="121"/>
      <c r="C628" s="121"/>
      <c r="D628" s="121"/>
      <c r="E628" s="121"/>
      <c r="F628" s="121"/>
      <c r="G628" s="121"/>
      <c r="H628" s="121"/>
      <c r="I628" s="121"/>
      <c r="J628" s="121"/>
      <c r="K628" s="121"/>
      <c r="L628" s="121"/>
      <c r="M628" s="121"/>
      <c r="N628" s="121"/>
      <c r="O628" s="121"/>
      <c r="P628" s="121"/>
      <c r="Q628" s="121"/>
      <c r="R628" s="121"/>
      <c r="S628" s="121"/>
      <c r="T628" s="121"/>
      <c r="U628" s="121"/>
      <c r="V628" s="121"/>
      <c r="W628" s="121"/>
      <c r="X628" s="121"/>
      <c r="Y628" s="121"/>
      <c r="Z628" s="121"/>
      <c r="AA628" s="121"/>
      <c r="AB628" s="121"/>
      <c r="AC628" s="121"/>
    </row>
    <row r="629" ht="12.75" customHeight="1">
      <c r="A629" s="121"/>
      <c r="B629" s="121"/>
      <c r="C629" s="121"/>
      <c r="D629" s="121"/>
      <c r="E629" s="121"/>
      <c r="F629" s="121"/>
      <c r="G629" s="121"/>
      <c r="H629" s="121"/>
      <c r="I629" s="121"/>
      <c r="J629" s="121"/>
      <c r="K629" s="121"/>
      <c r="L629" s="121"/>
      <c r="M629" s="121"/>
      <c r="N629" s="121"/>
      <c r="O629" s="121"/>
      <c r="P629" s="121"/>
      <c r="Q629" s="121"/>
      <c r="R629" s="121"/>
      <c r="S629" s="121"/>
      <c r="T629" s="121"/>
      <c r="U629" s="121"/>
      <c r="V629" s="121"/>
      <c r="W629" s="121"/>
      <c r="X629" s="121"/>
      <c r="Y629" s="121"/>
      <c r="Z629" s="121"/>
      <c r="AA629" s="121"/>
      <c r="AB629" s="121"/>
      <c r="AC629" s="121"/>
    </row>
    <row r="630" ht="12.75" customHeight="1">
      <c r="A630" s="121"/>
      <c r="B630" s="121"/>
      <c r="C630" s="121"/>
      <c r="D630" s="121"/>
      <c r="E630" s="121"/>
      <c r="F630" s="121"/>
      <c r="G630" s="121"/>
      <c r="H630" s="121"/>
      <c r="I630" s="121"/>
      <c r="J630" s="121"/>
      <c r="K630" s="121"/>
      <c r="L630" s="121"/>
      <c r="M630" s="121"/>
      <c r="N630" s="121"/>
      <c r="O630" s="121"/>
      <c r="P630" s="121"/>
      <c r="Q630" s="121"/>
      <c r="R630" s="121"/>
      <c r="S630" s="121"/>
      <c r="T630" s="121"/>
      <c r="U630" s="121"/>
      <c r="V630" s="121"/>
      <c r="W630" s="121"/>
      <c r="X630" s="121"/>
      <c r="Y630" s="121"/>
      <c r="Z630" s="121"/>
      <c r="AA630" s="121"/>
      <c r="AB630" s="121"/>
      <c r="AC630" s="121"/>
    </row>
    <row r="631" ht="12.75" customHeight="1">
      <c r="A631" s="121"/>
      <c r="B631" s="121"/>
      <c r="C631" s="121"/>
      <c r="D631" s="121"/>
      <c r="E631" s="121"/>
      <c r="F631" s="121"/>
      <c r="G631" s="121"/>
      <c r="H631" s="121"/>
      <c r="I631" s="121"/>
      <c r="J631" s="121"/>
      <c r="K631" s="121"/>
      <c r="L631" s="121"/>
      <c r="M631" s="121"/>
      <c r="N631" s="121"/>
      <c r="O631" s="121"/>
      <c r="P631" s="121"/>
      <c r="Q631" s="121"/>
      <c r="R631" s="121"/>
      <c r="S631" s="121"/>
      <c r="T631" s="121"/>
      <c r="U631" s="121"/>
      <c r="V631" s="121"/>
      <c r="W631" s="121"/>
      <c r="X631" s="121"/>
      <c r="Y631" s="121"/>
      <c r="Z631" s="121"/>
      <c r="AA631" s="121"/>
      <c r="AB631" s="121"/>
      <c r="AC631" s="121"/>
    </row>
    <row r="632" ht="12.75" customHeight="1">
      <c r="A632" s="121"/>
      <c r="B632" s="121"/>
      <c r="C632" s="121"/>
      <c r="D632" s="121"/>
      <c r="E632" s="121"/>
      <c r="F632" s="121"/>
      <c r="G632" s="121"/>
      <c r="H632" s="121"/>
      <c r="I632" s="121"/>
      <c r="J632" s="121"/>
      <c r="K632" s="121"/>
      <c r="L632" s="121"/>
      <c r="M632" s="121"/>
      <c r="N632" s="121"/>
      <c r="O632" s="121"/>
      <c r="P632" s="121"/>
      <c r="Q632" s="121"/>
      <c r="R632" s="121"/>
      <c r="S632" s="121"/>
      <c r="T632" s="121"/>
      <c r="U632" s="121"/>
      <c r="V632" s="121"/>
      <c r="W632" s="121"/>
      <c r="X632" s="121"/>
      <c r="Y632" s="121"/>
      <c r="Z632" s="121"/>
      <c r="AA632" s="121"/>
      <c r="AB632" s="121"/>
      <c r="AC632" s="121"/>
    </row>
    <row r="633" ht="12.75" customHeight="1">
      <c r="A633" s="121"/>
      <c r="B633" s="121"/>
      <c r="C633" s="121"/>
      <c r="D633" s="121"/>
      <c r="E633" s="121"/>
      <c r="F633" s="121"/>
      <c r="G633" s="121"/>
      <c r="H633" s="121"/>
      <c r="I633" s="121"/>
      <c r="J633" s="121"/>
      <c r="K633" s="121"/>
      <c r="L633" s="121"/>
      <c r="M633" s="121"/>
      <c r="N633" s="121"/>
      <c r="O633" s="121"/>
      <c r="P633" s="121"/>
      <c r="Q633" s="121"/>
      <c r="R633" s="121"/>
      <c r="S633" s="121"/>
      <c r="T633" s="121"/>
      <c r="U633" s="121"/>
      <c r="V633" s="121"/>
      <c r="W633" s="121"/>
      <c r="X633" s="121"/>
      <c r="Y633" s="121"/>
      <c r="Z633" s="121"/>
      <c r="AA633" s="121"/>
      <c r="AB633" s="121"/>
      <c r="AC633" s="121"/>
    </row>
    <row r="634" ht="12.75" customHeight="1">
      <c r="A634" s="121"/>
      <c r="B634" s="121"/>
      <c r="C634" s="121"/>
      <c r="D634" s="121"/>
      <c r="E634" s="121"/>
      <c r="F634" s="121"/>
      <c r="G634" s="121"/>
      <c r="H634" s="121"/>
      <c r="I634" s="121"/>
      <c r="J634" s="121"/>
      <c r="K634" s="121"/>
      <c r="L634" s="121"/>
      <c r="M634" s="121"/>
      <c r="N634" s="121"/>
      <c r="O634" s="121"/>
      <c r="P634" s="121"/>
      <c r="Q634" s="121"/>
      <c r="R634" s="121"/>
      <c r="S634" s="121"/>
      <c r="T634" s="121"/>
      <c r="U634" s="121"/>
      <c r="V634" s="121"/>
      <c r="W634" s="121"/>
      <c r="X634" s="121"/>
      <c r="Y634" s="121"/>
      <c r="Z634" s="121"/>
      <c r="AA634" s="121"/>
      <c r="AB634" s="121"/>
      <c r="AC634" s="121"/>
    </row>
    <row r="635" ht="12.75" customHeight="1">
      <c r="A635" s="121"/>
      <c r="B635" s="121"/>
      <c r="C635" s="121"/>
      <c r="D635" s="121"/>
      <c r="E635" s="121"/>
      <c r="F635" s="121"/>
      <c r="G635" s="121"/>
      <c r="H635" s="121"/>
      <c r="I635" s="121"/>
      <c r="J635" s="121"/>
      <c r="K635" s="121"/>
      <c r="L635" s="121"/>
      <c r="M635" s="121"/>
      <c r="N635" s="121"/>
      <c r="O635" s="121"/>
      <c r="P635" s="121"/>
      <c r="Q635" s="121"/>
      <c r="R635" s="121"/>
      <c r="S635" s="121"/>
      <c r="T635" s="121"/>
      <c r="U635" s="121"/>
      <c r="V635" s="121"/>
      <c r="W635" s="121"/>
      <c r="X635" s="121"/>
      <c r="Y635" s="121"/>
      <c r="Z635" s="121"/>
      <c r="AA635" s="121"/>
      <c r="AB635" s="121"/>
      <c r="AC635" s="121"/>
    </row>
    <row r="636" ht="12.75" customHeight="1">
      <c r="A636" s="121"/>
      <c r="B636" s="121"/>
      <c r="C636" s="121"/>
      <c r="D636" s="121"/>
      <c r="E636" s="121"/>
      <c r="F636" s="121"/>
      <c r="G636" s="121"/>
      <c r="H636" s="121"/>
      <c r="I636" s="121"/>
      <c r="J636" s="121"/>
      <c r="K636" s="121"/>
      <c r="L636" s="121"/>
      <c r="M636" s="121"/>
      <c r="N636" s="121"/>
      <c r="O636" s="121"/>
      <c r="P636" s="121"/>
      <c r="Q636" s="121"/>
      <c r="R636" s="121"/>
      <c r="S636" s="121"/>
      <c r="T636" s="121"/>
      <c r="U636" s="121"/>
      <c r="V636" s="121"/>
      <c r="W636" s="121"/>
      <c r="X636" s="121"/>
      <c r="Y636" s="121"/>
      <c r="Z636" s="121"/>
      <c r="AA636" s="121"/>
      <c r="AB636" s="121"/>
      <c r="AC636" s="121"/>
    </row>
    <row r="637" ht="12.75" customHeight="1">
      <c r="A637" s="121"/>
      <c r="B637" s="121"/>
      <c r="C637" s="121"/>
      <c r="D637" s="121"/>
      <c r="E637" s="121"/>
      <c r="F637" s="121"/>
      <c r="G637" s="121"/>
      <c r="H637" s="121"/>
      <c r="I637" s="121"/>
      <c r="J637" s="121"/>
      <c r="K637" s="121"/>
      <c r="L637" s="121"/>
      <c r="M637" s="121"/>
      <c r="N637" s="121"/>
      <c r="O637" s="121"/>
      <c r="P637" s="121"/>
      <c r="Q637" s="121"/>
      <c r="R637" s="121"/>
      <c r="S637" s="121"/>
      <c r="T637" s="121"/>
      <c r="U637" s="121"/>
      <c r="V637" s="121"/>
      <c r="W637" s="121"/>
      <c r="X637" s="121"/>
      <c r="Y637" s="121"/>
      <c r="Z637" s="121"/>
      <c r="AA637" s="121"/>
      <c r="AB637" s="121"/>
      <c r="AC637" s="121"/>
    </row>
    <row r="638" ht="12.75" customHeight="1">
      <c r="A638" s="121"/>
      <c r="B638" s="121"/>
      <c r="C638" s="121"/>
      <c r="D638" s="121"/>
      <c r="E638" s="121"/>
      <c r="F638" s="121"/>
      <c r="G638" s="121"/>
      <c r="H638" s="121"/>
      <c r="I638" s="121"/>
      <c r="J638" s="121"/>
      <c r="K638" s="121"/>
      <c r="L638" s="121"/>
      <c r="M638" s="121"/>
      <c r="N638" s="121"/>
      <c r="O638" s="121"/>
      <c r="P638" s="121"/>
      <c r="Q638" s="121"/>
      <c r="R638" s="121"/>
      <c r="S638" s="121"/>
      <c r="T638" s="121"/>
      <c r="U638" s="121"/>
      <c r="V638" s="121"/>
      <c r="W638" s="121"/>
      <c r="X638" s="121"/>
      <c r="Y638" s="121"/>
      <c r="Z638" s="121"/>
      <c r="AA638" s="121"/>
      <c r="AB638" s="121"/>
      <c r="AC638" s="121"/>
    </row>
    <row r="639" ht="12.75" customHeight="1">
      <c r="A639" s="121"/>
      <c r="B639" s="121"/>
      <c r="C639" s="121"/>
      <c r="D639" s="121"/>
      <c r="E639" s="121"/>
      <c r="F639" s="121"/>
      <c r="G639" s="121"/>
      <c r="H639" s="121"/>
      <c r="I639" s="121"/>
      <c r="J639" s="121"/>
      <c r="K639" s="121"/>
      <c r="L639" s="121"/>
      <c r="M639" s="121"/>
      <c r="N639" s="121"/>
      <c r="O639" s="121"/>
      <c r="P639" s="121"/>
      <c r="Q639" s="121"/>
      <c r="R639" s="121"/>
      <c r="S639" s="121"/>
      <c r="T639" s="121"/>
      <c r="U639" s="121"/>
      <c r="V639" s="121"/>
      <c r="W639" s="121"/>
      <c r="X639" s="121"/>
      <c r="Y639" s="121"/>
      <c r="Z639" s="121"/>
      <c r="AA639" s="121"/>
      <c r="AB639" s="121"/>
      <c r="AC639" s="121"/>
    </row>
    <row r="640" ht="12.75" customHeight="1">
      <c r="A640" s="121"/>
      <c r="B640" s="121"/>
      <c r="C640" s="121"/>
      <c r="D640" s="121"/>
      <c r="E640" s="121"/>
      <c r="F640" s="121"/>
      <c r="G640" s="121"/>
      <c r="H640" s="121"/>
      <c r="I640" s="121"/>
      <c r="J640" s="121"/>
      <c r="K640" s="121"/>
      <c r="L640" s="121"/>
      <c r="M640" s="121"/>
      <c r="N640" s="121"/>
      <c r="O640" s="121"/>
      <c r="P640" s="121"/>
      <c r="Q640" s="121"/>
      <c r="R640" s="121"/>
      <c r="S640" s="121"/>
      <c r="T640" s="121"/>
      <c r="U640" s="121"/>
      <c r="V640" s="121"/>
      <c r="W640" s="121"/>
      <c r="X640" s="121"/>
      <c r="Y640" s="121"/>
      <c r="Z640" s="121"/>
      <c r="AA640" s="121"/>
      <c r="AB640" s="121"/>
      <c r="AC640" s="121"/>
    </row>
    <row r="641" ht="12.75" customHeight="1">
      <c r="A641" s="121"/>
      <c r="B641" s="121"/>
      <c r="C641" s="121"/>
      <c r="D641" s="121"/>
      <c r="E641" s="121"/>
      <c r="F641" s="121"/>
      <c r="G641" s="121"/>
      <c r="H641" s="121"/>
      <c r="I641" s="121"/>
      <c r="J641" s="121"/>
      <c r="K641" s="121"/>
      <c r="L641" s="121"/>
      <c r="M641" s="121"/>
      <c r="N641" s="121"/>
      <c r="O641" s="121"/>
      <c r="P641" s="121"/>
      <c r="Q641" s="121"/>
      <c r="R641" s="121"/>
      <c r="S641" s="121"/>
      <c r="T641" s="121"/>
      <c r="U641" s="121"/>
      <c r="V641" s="121"/>
      <c r="W641" s="121"/>
      <c r="X641" s="121"/>
      <c r="Y641" s="121"/>
      <c r="Z641" s="121"/>
      <c r="AA641" s="121"/>
      <c r="AB641" s="121"/>
      <c r="AC641" s="121"/>
    </row>
    <row r="642" ht="12.75" customHeight="1">
      <c r="A642" s="121"/>
      <c r="B642" s="121"/>
      <c r="C642" s="121"/>
      <c r="D642" s="121"/>
      <c r="E642" s="121"/>
      <c r="F642" s="121"/>
      <c r="G642" s="121"/>
      <c r="H642" s="121"/>
      <c r="I642" s="121"/>
      <c r="J642" s="121"/>
      <c r="K642" s="121"/>
      <c r="L642" s="121"/>
      <c r="M642" s="121"/>
      <c r="N642" s="121"/>
      <c r="O642" s="121"/>
      <c r="P642" s="121"/>
      <c r="Q642" s="121"/>
      <c r="R642" s="121"/>
      <c r="S642" s="121"/>
      <c r="T642" s="121"/>
      <c r="U642" s="121"/>
      <c r="V642" s="121"/>
      <c r="W642" s="121"/>
      <c r="X642" s="121"/>
      <c r="Y642" s="121"/>
      <c r="Z642" s="121"/>
      <c r="AA642" s="121"/>
      <c r="AB642" s="121"/>
      <c r="AC642" s="121"/>
    </row>
    <row r="643" ht="12.75" customHeight="1">
      <c r="A643" s="121"/>
      <c r="B643" s="121"/>
      <c r="C643" s="121"/>
      <c r="D643" s="121"/>
      <c r="E643" s="121"/>
      <c r="F643" s="121"/>
      <c r="G643" s="121"/>
      <c r="H643" s="121"/>
      <c r="I643" s="121"/>
      <c r="J643" s="121"/>
      <c r="K643" s="121"/>
      <c r="L643" s="121"/>
      <c r="M643" s="121"/>
      <c r="N643" s="121"/>
      <c r="O643" s="121"/>
      <c r="P643" s="121"/>
      <c r="Q643" s="121"/>
      <c r="R643" s="121"/>
      <c r="S643" s="121"/>
      <c r="T643" s="121"/>
      <c r="U643" s="121"/>
      <c r="V643" s="121"/>
      <c r="W643" s="121"/>
      <c r="X643" s="121"/>
      <c r="Y643" s="121"/>
      <c r="Z643" s="121"/>
      <c r="AA643" s="121"/>
      <c r="AB643" s="121"/>
      <c r="AC643" s="121"/>
    </row>
    <row r="644" ht="12.75" customHeight="1">
      <c r="A644" s="121"/>
      <c r="B644" s="121"/>
      <c r="C644" s="121"/>
      <c r="D644" s="121"/>
      <c r="E644" s="121"/>
      <c r="F644" s="121"/>
      <c r="G644" s="121"/>
      <c r="H644" s="121"/>
      <c r="I644" s="121"/>
      <c r="J644" s="121"/>
      <c r="K644" s="121"/>
      <c r="L644" s="121"/>
      <c r="M644" s="121"/>
      <c r="N644" s="121"/>
      <c r="O644" s="121"/>
      <c r="P644" s="121"/>
      <c r="Q644" s="121"/>
      <c r="R644" s="121"/>
      <c r="S644" s="121"/>
      <c r="T644" s="121"/>
      <c r="U644" s="121"/>
      <c r="V644" s="121"/>
      <c r="W644" s="121"/>
      <c r="X644" s="121"/>
      <c r="Y644" s="121"/>
      <c r="Z644" s="121"/>
      <c r="AA644" s="121"/>
      <c r="AB644" s="121"/>
      <c r="AC644" s="121"/>
    </row>
    <row r="645" ht="12.75" customHeight="1">
      <c r="A645" s="121"/>
      <c r="B645" s="121"/>
      <c r="C645" s="121"/>
      <c r="D645" s="121"/>
      <c r="E645" s="121"/>
      <c r="F645" s="121"/>
      <c r="G645" s="121"/>
      <c r="H645" s="121"/>
      <c r="I645" s="121"/>
      <c r="J645" s="121"/>
      <c r="K645" s="121"/>
      <c r="L645" s="121"/>
      <c r="M645" s="121"/>
      <c r="N645" s="121"/>
      <c r="O645" s="121"/>
      <c r="P645" s="121"/>
      <c r="Q645" s="121"/>
      <c r="R645" s="121"/>
      <c r="S645" s="121"/>
      <c r="T645" s="121"/>
      <c r="U645" s="121"/>
      <c r="V645" s="121"/>
      <c r="W645" s="121"/>
      <c r="X645" s="121"/>
      <c r="Y645" s="121"/>
      <c r="Z645" s="121"/>
      <c r="AA645" s="121"/>
      <c r="AB645" s="121"/>
      <c r="AC645" s="121"/>
    </row>
    <row r="646" ht="12.75" customHeight="1">
      <c r="A646" s="121"/>
      <c r="B646" s="121"/>
      <c r="C646" s="121"/>
      <c r="D646" s="121"/>
      <c r="E646" s="121"/>
      <c r="F646" s="121"/>
      <c r="G646" s="121"/>
      <c r="H646" s="121"/>
      <c r="I646" s="121"/>
      <c r="J646" s="121"/>
      <c r="K646" s="121"/>
      <c r="L646" s="121"/>
      <c r="M646" s="121"/>
      <c r="N646" s="121"/>
      <c r="O646" s="121"/>
      <c r="P646" s="121"/>
      <c r="Q646" s="121"/>
      <c r="R646" s="121"/>
      <c r="S646" s="121"/>
      <c r="T646" s="121"/>
      <c r="U646" s="121"/>
      <c r="V646" s="121"/>
      <c r="W646" s="121"/>
      <c r="X646" s="121"/>
      <c r="Y646" s="121"/>
      <c r="Z646" s="121"/>
      <c r="AA646" s="121"/>
      <c r="AB646" s="121"/>
      <c r="AC646" s="121"/>
    </row>
    <row r="647" ht="12.75" customHeight="1">
      <c r="A647" s="121"/>
      <c r="B647" s="121"/>
      <c r="C647" s="121"/>
      <c r="D647" s="121"/>
      <c r="E647" s="121"/>
      <c r="F647" s="121"/>
      <c r="G647" s="121"/>
      <c r="H647" s="121"/>
      <c r="I647" s="121"/>
      <c r="J647" s="121"/>
      <c r="K647" s="121"/>
      <c r="L647" s="121"/>
      <c r="M647" s="121"/>
      <c r="N647" s="121"/>
      <c r="O647" s="121"/>
      <c r="P647" s="121"/>
      <c r="Q647" s="121"/>
      <c r="R647" s="121"/>
      <c r="S647" s="121"/>
      <c r="T647" s="121"/>
      <c r="U647" s="121"/>
      <c r="V647" s="121"/>
      <c r="W647" s="121"/>
      <c r="X647" s="121"/>
      <c r="Y647" s="121"/>
      <c r="Z647" s="121"/>
      <c r="AA647" s="121"/>
      <c r="AB647" s="121"/>
      <c r="AC647" s="121"/>
    </row>
    <row r="648" ht="12.75" customHeight="1">
      <c r="A648" s="121"/>
      <c r="B648" s="121"/>
      <c r="C648" s="121"/>
      <c r="D648" s="121"/>
      <c r="E648" s="121"/>
      <c r="F648" s="121"/>
      <c r="G648" s="121"/>
      <c r="H648" s="121"/>
      <c r="I648" s="121"/>
      <c r="J648" s="121"/>
      <c r="K648" s="121"/>
      <c r="L648" s="121"/>
      <c r="M648" s="121"/>
      <c r="N648" s="121"/>
      <c r="O648" s="121"/>
      <c r="P648" s="121"/>
      <c r="Q648" s="121"/>
      <c r="R648" s="121"/>
      <c r="S648" s="121"/>
      <c r="T648" s="121"/>
      <c r="U648" s="121"/>
      <c r="V648" s="121"/>
      <c r="W648" s="121"/>
      <c r="X648" s="121"/>
      <c r="Y648" s="121"/>
      <c r="Z648" s="121"/>
      <c r="AA648" s="121"/>
      <c r="AB648" s="121"/>
      <c r="AC648" s="121"/>
    </row>
    <row r="649" ht="12.75" customHeight="1">
      <c r="A649" s="121"/>
      <c r="B649" s="121"/>
      <c r="C649" s="121"/>
      <c r="D649" s="121"/>
      <c r="E649" s="121"/>
      <c r="F649" s="121"/>
      <c r="G649" s="121"/>
      <c r="H649" s="121"/>
      <c r="I649" s="121"/>
      <c r="J649" s="121"/>
      <c r="K649" s="121"/>
      <c r="L649" s="121"/>
      <c r="M649" s="121"/>
      <c r="N649" s="121"/>
      <c r="O649" s="121"/>
      <c r="P649" s="121"/>
      <c r="Q649" s="121"/>
      <c r="R649" s="121"/>
      <c r="S649" s="121"/>
      <c r="T649" s="121"/>
      <c r="U649" s="121"/>
      <c r="V649" s="121"/>
      <c r="W649" s="121"/>
      <c r="X649" s="121"/>
      <c r="Y649" s="121"/>
      <c r="Z649" s="121"/>
      <c r="AA649" s="121"/>
      <c r="AB649" s="121"/>
      <c r="AC649" s="121"/>
    </row>
    <row r="650" ht="12.75" customHeight="1">
      <c r="A650" s="121"/>
      <c r="B650" s="121"/>
      <c r="C650" s="121"/>
      <c r="D650" s="121"/>
      <c r="E650" s="121"/>
      <c r="F650" s="121"/>
      <c r="G650" s="121"/>
      <c r="H650" s="121"/>
      <c r="I650" s="121"/>
      <c r="J650" s="121"/>
      <c r="K650" s="121"/>
      <c r="L650" s="121"/>
      <c r="M650" s="121"/>
      <c r="N650" s="121"/>
      <c r="O650" s="121"/>
      <c r="P650" s="121"/>
      <c r="Q650" s="121"/>
      <c r="R650" s="121"/>
      <c r="S650" s="121"/>
      <c r="T650" s="121"/>
      <c r="U650" s="121"/>
      <c r="V650" s="121"/>
      <c r="W650" s="121"/>
      <c r="X650" s="121"/>
      <c r="Y650" s="121"/>
      <c r="Z650" s="121"/>
      <c r="AA650" s="121"/>
      <c r="AB650" s="121"/>
      <c r="AC650" s="121"/>
    </row>
    <row r="651" ht="12.75" customHeight="1">
      <c r="A651" s="121"/>
      <c r="B651" s="121"/>
      <c r="C651" s="121"/>
      <c r="D651" s="121"/>
      <c r="E651" s="121"/>
      <c r="F651" s="121"/>
      <c r="G651" s="121"/>
      <c r="H651" s="121"/>
      <c r="I651" s="121"/>
      <c r="J651" s="121"/>
      <c r="K651" s="121"/>
      <c r="L651" s="121"/>
      <c r="M651" s="121"/>
      <c r="N651" s="121"/>
      <c r="O651" s="121"/>
      <c r="P651" s="121"/>
      <c r="Q651" s="121"/>
      <c r="R651" s="121"/>
      <c r="S651" s="121"/>
      <c r="T651" s="121"/>
      <c r="U651" s="121"/>
      <c r="V651" s="121"/>
      <c r="W651" s="121"/>
      <c r="X651" s="121"/>
      <c r="Y651" s="121"/>
      <c r="Z651" s="121"/>
      <c r="AA651" s="121"/>
      <c r="AB651" s="121"/>
      <c r="AC651" s="121"/>
    </row>
    <row r="652" ht="12.75" customHeight="1">
      <c r="A652" s="121"/>
      <c r="B652" s="121"/>
      <c r="C652" s="121"/>
      <c r="D652" s="121"/>
      <c r="E652" s="121"/>
      <c r="F652" s="121"/>
      <c r="G652" s="121"/>
      <c r="H652" s="121"/>
      <c r="I652" s="121"/>
      <c r="J652" s="121"/>
      <c r="K652" s="121"/>
      <c r="L652" s="121"/>
      <c r="M652" s="121"/>
      <c r="N652" s="121"/>
      <c r="O652" s="121"/>
      <c r="P652" s="121"/>
      <c r="Q652" s="121"/>
      <c r="R652" s="121"/>
      <c r="S652" s="121"/>
      <c r="T652" s="121"/>
      <c r="U652" s="121"/>
      <c r="V652" s="121"/>
      <c r="W652" s="121"/>
      <c r="X652" s="121"/>
      <c r="Y652" s="121"/>
      <c r="Z652" s="121"/>
      <c r="AA652" s="121"/>
      <c r="AB652" s="121"/>
      <c r="AC652" s="121"/>
    </row>
    <row r="653" ht="12.75" customHeight="1">
      <c r="A653" s="121"/>
      <c r="B653" s="121"/>
      <c r="C653" s="121"/>
      <c r="D653" s="121"/>
      <c r="E653" s="121"/>
      <c r="F653" s="121"/>
      <c r="G653" s="121"/>
      <c r="H653" s="121"/>
      <c r="I653" s="121"/>
      <c r="J653" s="121"/>
      <c r="K653" s="121"/>
      <c r="L653" s="121"/>
      <c r="M653" s="121"/>
      <c r="N653" s="121"/>
      <c r="O653" s="121"/>
      <c r="P653" s="121"/>
      <c r="Q653" s="121"/>
      <c r="R653" s="121"/>
      <c r="S653" s="121"/>
      <c r="T653" s="121"/>
      <c r="U653" s="121"/>
      <c r="V653" s="121"/>
      <c r="W653" s="121"/>
      <c r="X653" s="121"/>
      <c r="Y653" s="121"/>
      <c r="Z653" s="121"/>
      <c r="AA653" s="121"/>
      <c r="AB653" s="121"/>
      <c r="AC653" s="121"/>
    </row>
    <row r="654" ht="12.75" customHeight="1">
      <c r="A654" s="121"/>
      <c r="B654" s="121"/>
      <c r="C654" s="121"/>
      <c r="D654" s="121"/>
      <c r="E654" s="121"/>
      <c r="F654" s="121"/>
      <c r="G654" s="121"/>
      <c r="H654" s="121"/>
      <c r="I654" s="121"/>
      <c r="J654" s="121"/>
      <c r="K654" s="121"/>
      <c r="L654" s="121"/>
      <c r="M654" s="121"/>
      <c r="N654" s="121"/>
      <c r="O654" s="121"/>
      <c r="P654" s="121"/>
      <c r="Q654" s="121"/>
      <c r="R654" s="121"/>
      <c r="S654" s="121"/>
      <c r="T654" s="121"/>
      <c r="U654" s="121"/>
      <c r="V654" s="121"/>
      <c r="W654" s="121"/>
      <c r="X654" s="121"/>
      <c r="Y654" s="121"/>
      <c r="Z654" s="121"/>
      <c r="AA654" s="121"/>
      <c r="AB654" s="121"/>
      <c r="AC654" s="121"/>
    </row>
    <row r="655" ht="12.75" customHeight="1">
      <c r="A655" s="121"/>
      <c r="B655" s="121"/>
      <c r="C655" s="121"/>
      <c r="D655" s="121"/>
      <c r="E655" s="121"/>
      <c r="F655" s="121"/>
      <c r="G655" s="121"/>
      <c r="H655" s="121"/>
      <c r="I655" s="121"/>
      <c r="J655" s="121"/>
      <c r="K655" s="121"/>
      <c r="L655" s="121"/>
      <c r="M655" s="121"/>
      <c r="N655" s="121"/>
      <c r="O655" s="121"/>
      <c r="P655" s="121"/>
      <c r="Q655" s="121"/>
      <c r="R655" s="121"/>
      <c r="S655" s="121"/>
      <c r="T655" s="121"/>
      <c r="U655" s="121"/>
      <c r="V655" s="121"/>
      <c r="W655" s="121"/>
      <c r="X655" s="121"/>
      <c r="Y655" s="121"/>
      <c r="Z655" s="121"/>
      <c r="AA655" s="121"/>
      <c r="AB655" s="121"/>
      <c r="AC655" s="121"/>
    </row>
    <row r="656" ht="12.75" customHeight="1">
      <c r="A656" s="121"/>
      <c r="B656" s="121"/>
      <c r="C656" s="121"/>
      <c r="D656" s="121"/>
      <c r="E656" s="121"/>
      <c r="F656" s="121"/>
      <c r="G656" s="121"/>
      <c r="H656" s="121"/>
      <c r="I656" s="121"/>
      <c r="J656" s="121"/>
      <c r="K656" s="121"/>
      <c r="L656" s="121"/>
      <c r="M656" s="121"/>
      <c r="N656" s="121"/>
      <c r="O656" s="121"/>
      <c r="P656" s="121"/>
      <c r="Q656" s="121"/>
      <c r="R656" s="121"/>
      <c r="S656" s="121"/>
      <c r="T656" s="121"/>
      <c r="U656" s="121"/>
      <c r="V656" s="121"/>
      <c r="W656" s="121"/>
      <c r="X656" s="121"/>
      <c r="Y656" s="121"/>
      <c r="Z656" s="121"/>
      <c r="AA656" s="121"/>
      <c r="AB656" s="121"/>
      <c r="AC656" s="121"/>
    </row>
    <row r="657" ht="12.75" customHeight="1">
      <c r="A657" s="121"/>
      <c r="B657" s="121"/>
      <c r="C657" s="121"/>
      <c r="D657" s="121"/>
      <c r="E657" s="121"/>
      <c r="F657" s="121"/>
      <c r="G657" s="121"/>
      <c r="H657" s="121"/>
      <c r="I657" s="121"/>
      <c r="J657" s="121"/>
      <c r="K657" s="121"/>
      <c r="L657" s="121"/>
      <c r="M657" s="121"/>
      <c r="N657" s="121"/>
      <c r="O657" s="121"/>
      <c r="P657" s="121"/>
      <c r="Q657" s="121"/>
      <c r="R657" s="121"/>
      <c r="S657" s="121"/>
      <c r="T657" s="121"/>
      <c r="U657" s="121"/>
      <c r="V657" s="121"/>
      <c r="W657" s="121"/>
      <c r="X657" s="121"/>
      <c r="Y657" s="121"/>
      <c r="Z657" s="121"/>
      <c r="AA657" s="121"/>
      <c r="AB657" s="121"/>
      <c r="AC657" s="121"/>
    </row>
    <row r="658" ht="12.75" customHeight="1">
      <c r="A658" s="121"/>
      <c r="B658" s="121"/>
      <c r="C658" s="121"/>
      <c r="D658" s="121"/>
      <c r="E658" s="121"/>
      <c r="F658" s="121"/>
      <c r="G658" s="121"/>
      <c r="H658" s="121"/>
      <c r="I658" s="121"/>
      <c r="J658" s="121"/>
      <c r="K658" s="121"/>
      <c r="L658" s="121"/>
      <c r="M658" s="121"/>
      <c r="N658" s="121"/>
      <c r="O658" s="121"/>
      <c r="P658" s="121"/>
      <c r="Q658" s="121"/>
      <c r="R658" s="121"/>
      <c r="S658" s="121"/>
      <c r="T658" s="121"/>
      <c r="U658" s="121"/>
      <c r="V658" s="121"/>
      <c r="W658" s="121"/>
      <c r="X658" s="121"/>
      <c r="Y658" s="121"/>
      <c r="Z658" s="121"/>
      <c r="AA658" s="121"/>
      <c r="AB658" s="121"/>
      <c r="AC658" s="121"/>
    </row>
    <row r="659" ht="12.75" customHeight="1">
      <c r="A659" s="121"/>
      <c r="B659" s="121"/>
      <c r="C659" s="121"/>
      <c r="D659" s="121"/>
      <c r="E659" s="121"/>
      <c r="F659" s="121"/>
      <c r="G659" s="121"/>
      <c r="H659" s="121"/>
      <c r="I659" s="121"/>
      <c r="J659" s="121"/>
      <c r="K659" s="121"/>
      <c r="L659" s="121"/>
      <c r="M659" s="121"/>
      <c r="N659" s="121"/>
      <c r="O659" s="121"/>
      <c r="P659" s="121"/>
      <c r="Q659" s="121"/>
      <c r="R659" s="121"/>
      <c r="S659" s="121"/>
      <c r="T659" s="121"/>
      <c r="U659" s="121"/>
      <c r="V659" s="121"/>
      <c r="W659" s="121"/>
      <c r="X659" s="121"/>
      <c r="Y659" s="121"/>
      <c r="Z659" s="121"/>
      <c r="AA659" s="121"/>
      <c r="AB659" s="121"/>
      <c r="AC659" s="121"/>
    </row>
    <row r="660" ht="12.75" customHeight="1">
      <c r="A660" s="121"/>
      <c r="B660" s="121"/>
      <c r="C660" s="121"/>
      <c r="D660" s="121"/>
      <c r="E660" s="121"/>
      <c r="F660" s="121"/>
      <c r="G660" s="121"/>
      <c r="H660" s="121"/>
      <c r="I660" s="121"/>
      <c r="J660" s="121"/>
      <c r="K660" s="121"/>
      <c r="L660" s="121"/>
      <c r="M660" s="121"/>
      <c r="N660" s="121"/>
      <c r="O660" s="121"/>
      <c r="P660" s="121"/>
      <c r="Q660" s="121"/>
      <c r="R660" s="121"/>
      <c r="S660" s="121"/>
      <c r="T660" s="121"/>
      <c r="U660" s="121"/>
      <c r="V660" s="121"/>
      <c r="W660" s="121"/>
      <c r="X660" s="121"/>
      <c r="Y660" s="121"/>
      <c r="Z660" s="121"/>
      <c r="AA660" s="121"/>
      <c r="AB660" s="121"/>
      <c r="AC660" s="121"/>
    </row>
    <row r="661" ht="12.75" customHeight="1">
      <c r="A661" s="121"/>
      <c r="B661" s="121"/>
      <c r="C661" s="121"/>
      <c r="D661" s="121"/>
      <c r="E661" s="121"/>
      <c r="F661" s="121"/>
      <c r="G661" s="121"/>
      <c r="H661" s="121"/>
      <c r="I661" s="121"/>
      <c r="J661" s="121"/>
      <c r="K661" s="121"/>
      <c r="L661" s="121"/>
      <c r="M661" s="121"/>
      <c r="N661" s="121"/>
      <c r="O661" s="121"/>
      <c r="P661" s="121"/>
      <c r="Q661" s="121"/>
      <c r="R661" s="121"/>
      <c r="S661" s="121"/>
      <c r="T661" s="121"/>
      <c r="U661" s="121"/>
      <c r="V661" s="121"/>
      <c r="W661" s="121"/>
      <c r="X661" s="121"/>
      <c r="Y661" s="121"/>
      <c r="Z661" s="121"/>
      <c r="AA661" s="121"/>
      <c r="AB661" s="121"/>
      <c r="AC661" s="121"/>
    </row>
    <row r="662" ht="12.75" customHeight="1">
      <c r="A662" s="121"/>
      <c r="B662" s="121"/>
      <c r="C662" s="121"/>
      <c r="D662" s="121"/>
      <c r="E662" s="121"/>
      <c r="F662" s="121"/>
      <c r="G662" s="121"/>
      <c r="H662" s="121"/>
      <c r="I662" s="121"/>
      <c r="J662" s="121"/>
      <c r="K662" s="121"/>
      <c r="L662" s="121"/>
      <c r="M662" s="121"/>
      <c r="N662" s="121"/>
      <c r="O662" s="121"/>
      <c r="P662" s="121"/>
      <c r="Q662" s="121"/>
      <c r="R662" s="121"/>
      <c r="S662" s="121"/>
      <c r="T662" s="121"/>
      <c r="U662" s="121"/>
      <c r="V662" s="121"/>
      <c r="W662" s="121"/>
      <c r="X662" s="121"/>
      <c r="Y662" s="121"/>
      <c r="Z662" s="121"/>
      <c r="AA662" s="121"/>
      <c r="AB662" s="121"/>
      <c r="AC662" s="121"/>
    </row>
    <row r="663" ht="12.75" customHeight="1">
      <c r="A663" s="121"/>
      <c r="B663" s="121"/>
      <c r="C663" s="121"/>
      <c r="D663" s="121"/>
      <c r="E663" s="121"/>
      <c r="F663" s="121"/>
      <c r="G663" s="121"/>
      <c r="H663" s="121"/>
      <c r="I663" s="121"/>
      <c r="J663" s="121"/>
      <c r="K663" s="121"/>
      <c r="L663" s="121"/>
      <c r="M663" s="121"/>
      <c r="N663" s="121"/>
      <c r="O663" s="121"/>
      <c r="P663" s="121"/>
      <c r="Q663" s="121"/>
      <c r="R663" s="121"/>
      <c r="S663" s="121"/>
      <c r="T663" s="121"/>
      <c r="U663" s="121"/>
      <c r="V663" s="121"/>
      <c r="W663" s="121"/>
      <c r="X663" s="121"/>
      <c r="Y663" s="121"/>
      <c r="Z663" s="121"/>
      <c r="AA663" s="121"/>
      <c r="AB663" s="121"/>
      <c r="AC663" s="121"/>
    </row>
    <row r="664" ht="12.75" customHeight="1">
      <c r="A664" s="121"/>
      <c r="B664" s="121"/>
      <c r="C664" s="121"/>
      <c r="D664" s="121"/>
      <c r="E664" s="121"/>
      <c r="F664" s="121"/>
      <c r="G664" s="121"/>
      <c r="H664" s="121"/>
      <c r="I664" s="121"/>
      <c r="J664" s="121"/>
      <c r="K664" s="121"/>
      <c r="L664" s="121"/>
      <c r="M664" s="121"/>
      <c r="N664" s="121"/>
      <c r="O664" s="121"/>
      <c r="P664" s="121"/>
      <c r="Q664" s="121"/>
      <c r="R664" s="121"/>
      <c r="S664" s="121"/>
      <c r="T664" s="121"/>
      <c r="U664" s="121"/>
      <c r="V664" s="121"/>
      <c r="W664" s="121"/>
      <c r="X664" s="121"/>
      <c r="Y664" s="121"/>
      <c r="Z664" s="121"/>
      <c r="AA664" s="121"/>
      <c r="AB664" s="121"/>
      <c r="AC664" s="121"/>
    </row>
    <row r="665" ht="12.75" customHeight="1">
      <c r="A665" s="121"/>
      <c r="B665" s="121"/>
      <c r="C665" s="121"/>
      <c r="D665" s="121"/>
      <c r="E665" s="121"/>
      <c r="F665" s="121"/>
      <c r="G665" s="121"/>
      <c r="H665" s="121"/>
      <c r="I665" s="121"/>
      <c r="J665" s="121"/>
      <c r="K665" s="121"/>
      <c r="L665" s="121"/>
      <c r="M665" s="121"/>
      <c r="N665" s="121"/>
      <c r="O665" s="121"/>
      <c r="P665" s="121"/>
      <c r="Q665" s="121"/>
      <c r="R665" s="121"/>
      <c r="S665" s="121"/>
      <c r="T665" s="121"/>
      <c r="U665" s="121"/>
      <c r="V665" s="121"/>
      <c r="W665" s="121"/>
      <c r="X665" s="121"/>
      <c r="Y665" s="121"/>
      <c r="Z665" s="121"/>
      <c r="AA665" s="121"/>
      <c r="AB665" s="121"/>
      <c r="AC665" s="121"/>
    </row>
    <row r="666" ht="12.75" customHeight="1">
      <c r="A666" s="121"/>
      <c r="B666" s="121"/>
      <c r="C666" s="121"/>
      <c r="D666" s="121"/>
      <c r="E666" s="121"/>
      <c r="F666" s="121"/>
      <c r="G666" s="121"/>
      <c r="H666" s="121"/>
      <c r="I666" s="121"/>
      <c r="J666" s="121"/>
      <c r="K666" s="121"/>
      <c r="L666" s="121"/>
      <c r="M666" s="121"/>
      <c r="N666" s="121"/>
      <c r="O666" s="121"/>
      <c r="P666" s="121"/>
      <c r="Q666" s="121"/>
      <c r="R666" s="121"/>
      <c r="S666" s="121"/>
      <c r="T666" s="121"/>
      <c r="U666" s="121"/>
      <c r="V666" s="121"/>
      <c r="W666" s="121"/>
      <c r="X666" s="121"/>
      <c r="Y666" s="121"/>
      <c r="Z666" s="121"/>
      <c r="AA666" s="121"/>
      <c r="AB666" s="121"/>
      <c r="AC666" s="121"/>
    </row>
    <row r="667" ht="12.75" customHeight="1">
      <c r="A667" s="121"/>
      <c r="B667" s="121"/>
      <c r="C667" s="121"/>
      <c r="D667" s="121"/>
      <c r="E667" s="121"/>
      <c r="F667" s="121"/>
      <c r="G667" s="121"/>
      <c r="H667" s="121"/>
      <c r="I667" s="121"/>
      <c r="J667" s="121"/>
      <c r="K667" s="121"/>
      <c r="L667" s="121"/>
      <c r="M667" s="121"/>
      <c r="N667" s="121"/>
      <c r="O667" s="121"/>
      <c r="P667" s="121"/>
      <c r="Q667" s="121"/>
      <c r="R667" s="121"/>
      <c r="S667" s="121"/>
      <c r="T667" s="121"/>
      <c r="U667" s="121"/>
      <c r="V667" s="121"/>
      <c r="W667" s="121"/>
      <c r="X667" s="121"/>
      <c r="Y667" s="121"/>
      <c r="Z667" s="121"/>
      <c r="AA667" s="121"/>
      <c r="AB667" s="121"/>
      <c r="AC667" s="121"/>
    </row>
    <row r="668" ht="12.75" customHeight="1">
      <c r="A668" s="121"/>
      <c r="B668" s="121"/>
      <c r="C668" s="121"/>
      <c r="D668" s="121"/>
      <c r="E668" s="121"/>
      <c r="F668" s="121"/>
      <c r="G668" s="121"/>
      <c r="H668" s="121"/>
      <c r="I668" s="121"/>
      <c r="J668" s="121"/>
      <c r="K668" s="121"/>
      <c r="L668" s="121"/>
      <c r="M668" s="121"/>
      <c r="N668" s="121"/>
      <c r="O668" s="121"/>
      <c r="P668" s="121"/>
      <c r="Q668" s="121"/>
      <c r="R668" s="121"/>
      <c r="S668" s="121"/>
      <c r="T668" s="121"/>
      <c r="U668" s="121"/>
      <c r="V668" s="121"/>
      <c r="W668" s="121"/>
      <c r="X668" s="121"/>
      <c r="Y668" s="121"/>
      <c r="Z668" s="121"/>
      <c r="AA668" s="121"/>
      <c r="AB668" s="121"/>
      <c r="AC668" s="121"/>
    </row>
    <row r="669" ht="12.75" customHeight="1">
      <c r="A669" s="121"/>
      <c r="B669" s="121"/>
      <c r="C669" s="121"/>
      <c r="D669" s="121"/>
      <c r="E669" s="121"/>
      <c r="F669" s="121"/>
      <c r="G669" s="121"/>
      <c r="H669" s="121"/>
      <c r="I669" s="121"/>
      <c r="J669" s="121"/>
      <c r="K669" s="121"/>
      <c r="L669" s="121"/>
      <c r="M669" s="121"/>
      <c r="N669" s="121"/>
      <c r="O669" s="121"/>
      <c r="P669" s="121"/>
      <c r="Q669" s="121"/>
      <c r="R669" s="121"/>
      <c r="S669" s="121"/>
      <c r="T669" s="121"/>
      <c r="U669" s="121"/>
      <c r="V669" s="121"/>
      <c r="W669" s="121"/>
      <c r="X669" s="121"/>
      <c r="Y669" s="121"/>
      <c r="Z669" s="121"/>
      <c r="AA669" s="121"/>
      <c r="AB669" s="121"/>
      <c r="AC669" s="121"/>
    </row>
    <row r="670" ht="12.75" customHeight="1">
      <c r="A670" s="121"/>
      <c r="B670" s="121"/>
      <c r="C670" s="121"/>
      <c r="D670" s="121"/>
      <c r="E670" s="121"/>
      <c r="F670" s="121"/>
      <c r="G670" s="121"/>
      <c r="H670" s="121"/>
      <c r="I670" s="121"/>
      <c r="J670" s="121"/>
      <c r="K670" s="121"/>
      <c r="L670" s="121"/>
      <c r="M670" s="121"/>
      <c r="N670" s="121"/>
      <c r="O670" s="121"/>
      <c r="P670" s="121"/>
      <c r="Q670" s="121"/>
      <c r="R670" s="121"/>
      <c r="S670" s="121"/>
      <c r="T670" s="121"/>
      <c r="U670" s="121"/>
      <c r="V670" s="121"/>
      <c r="W670" s="121"/>
      <c r="X670" s="121"/>
      <c r="Y670" s="121"/>
      <c r="Z670" s="121"/>
      <c r="AA670" s="121"/>
      <c r="AB670" s="121"/>
      <c r="AC670" s="121"/>
    </row>
    <row r="671" ht="12.75" customHeight="1">
      <c r="A671" s="121"/>
      <c r="B671" s="121"/>
      <c r="C671" s="121"/>
      <c r="D671" s="121"/>
      <c r="E671" s="121"/>
      <c r="F671" s="121"/>
      <c r="G671" s="121"/>
      <c r="H671" s="121"/>
      <c r="I671" s="121"/>
      <c r="J671" s="121"/>
      <c r="K671" s="121"/>
      <c r="L671" s="121"/>
      <c r="M671" s="121"/>
      <c r="N671" s="121"/>
      <c r="O671" s="121"/>
      <c r="P671" s="121"/>
      <c r="Q671" s="121"/>
      <c r="R671" s="121"/>
      <c r="S671" s="121"/>
      <c r="T671" s="121"/>
      <c r="U671" s="121"/>
      <c r="V671" s="121"/>
      <c r="W671" s="121"/>
      <c r="X671" s="121"/>
      <c r="Y671" s="121"/>
      <c r="Z671" s="121"/>
      <c r="AA671" s="121"/>
      <c r="AB671" s="121"/>
      <c r="AC671" s="121"/>
    </row>
    <row r="672" ht="12.75" customHeight="1">
      <c r="A672" s="121"/>
      <c r="B672" s="121"/>
      <c r="C672" s="121"/>
      <c r="D672" s="121"/>
      <c r="E672" s="121"/>
      <c r="F672" s="121"/>
      <c r="G672" s="121"/>
      <c r="H672" s="121"/>
      <c r="I672" s="121"/>
      <c r="J672" s="121"/>
      <c r="K672" s="121"/>
      <c r="L672" s="121"/>
      <c r="M672" s="121"/>
      <c r="N672" s="121"/>
      <c r="O672" s="121"/>
      <c r="P672" s="121"/>
      <c r="Q672" s="121"/>
      <c r="R672" s="121"/>
      <c r="S672" s="121"/>
      <c r="T672" s="121"/>
      <c r="U672" s="121"/>
      <c r="V672" s="121"/>
      <c r="W672" s="121"/>
      <c r="X672" s="121"/>
      <c r="Y672" s="121"/>
      <c r="Z672" s="121"/>
      <c r="AA672" s="121"/>
      <c r="AB672" s="121"/>
      <c r="AC672" s="121"/>
    </row>
    <row r="673" ht="12.75" customHeight="1">
      <c r="A673" s="121"/>
      <c r="B673" s="121"/>
      <c r="C673" s="121"/>
      <c r="D673" s="121"/>
      <c r="E673" s="121"/>
      <c r="F673" s="121"/>
      <c r="G673" s="121"/>
      <c r="H673" s="121"/>
      <c r="I673" s="121"/>
      <c r="J673" s="121"/>
      <c r="K673" s="121"/>
      <c r="L673" s="121"/>
      <c r="M673" s="121"/>
      <c r="N673" s="121"/>
      <c r="O673" s="121"/>
      <c r="P673" s="121"/>
      <c r="Q673" s="121"/>
      <c r="R673" s="121"/>
      <c r="S673" s="121"/>
      <c r="T673" s="121"/>
      <c r="U673" s="121"/>
      <c r="V673" s="121"/>
      <c r="W673" s="121"/>
      <c r="X673" s="121"/>
      <c r="Y673" s="121"/>
      <c r="Z673" s="121"/>
      <c r="AA673" s="121"/>
      <c r="AB673" s="121"/>
      <c r="AC673" s="121"/>
    </row>
    <row r="674" ht="12.75" customHeight="1">
      <c r="A674" s="121"/>
      <c r="B674" s="121"/>
      <c r="C674" s="121"/>
      <c r="D674" s="121"/>
      <c r="E674" s="121"/>
      <c r="F674" s="121"/>
      <c r="G674" s="121"/>
      <c r="H674" s="121"/>
      <c r="I674" s="121"/>
      <c r="J674" s="121"/>
      <c r="K674" s="121"/>
      <c r="L674" s="121"/>
      <c r="M674" s="121"/>
      <c r="N674" s="121"/>
      <c r="O674" s="121"/>
      <c r="P674" s="121"/>
      <c r="Q674" s="121"/>
      <c r="R674" s="121"/>
      <c r="S674" s="121"/>
      <c r="T674" s="121"/>
      <c r="U674" s="121"/>
      <c r="V674" s="121"/>
      <c r="W674" s="121"/>
      <c r="X674" s="121"/>
      <c r="Y674" s="121"/>
      <c r="Z674" s="121"/>
      <c r="AA674" s="121"/>
      <c r="AB674" s="121"/>
      <c r="AC674" s="121"/>
    </row>
    <row r="675" ht="12.75" customHeight="1">
      <c r="A675" s="121"/>
      <c r="B675" s="121"/>
      <c r="C675" s="121"/>
      <c r="D675" s="121"/>
      <c r="E675" s="121"/>
      <c r="F675" s="121"/>
      <c r="G675" s="121"/>
      <c r="H675" s="121"/>
      <c r="I675" s="121"/>
      <c r="J675" s="121"/>
      <c r="K675" s="121"/>
      <c r="L675" s="121"/>
      <c r="M675" s="121"/>
      <c r="N675" s="121"/>
      <c r="O675" s="121"/>
      <c r="P675" s="121"/>
      <c r="Q675" s="121"/>
      <c r="R675" s="121"/>
      <c r="S675" s="121"/>
      <c r="T675" s="121"/>
      <c r="U675" s="121"/>
      <c r="V675" s="121"/>
      <c r="W675" s="121"/>
      <c r="X675" s="121"/>
      <c r="Y675" s="121"/>
      <c r="Z675" s="121"/>
      <c r="AA675" s="121"/>
      <c r="AB675" s="121"/>
      <c r="AC675" s="121"/>
    </row>
    <row r="676" ht="12.75" customHeight="1">
      <c r="A676" s="121"/>
      <c r="B676" s="121"/>
      <c r="C676" s="121"/>
      <c r="D676" s="121"/>
      <c r="E676" s="121"/>
      <c r="F676" s="121"/>
      <c r="G676" s="121"/>
      <c r="H676" s="121"/>
      <c r="I676" s="121"/>
      <c r="J676" s="121"/>
      <c r="K676" s="121"/>
      <c r="L676" s="121"/>
      <c r="M676" s="121"/>
      <c r="N676" s="121"/>
      <c r="O676" s="121"/>
      <c r="P676" s="121"/>
      <c r="Q676" s="121"/>
      <c r="R676" s="121"/>
      <c r="S676" s="121"/>
      <c r="T676" s="121"/>
      <c r="U676" s="121"/>
      <c r="V676" s="121"/>
      <c r="W676" s="121"/>
      <c r="X676" s="121"/>
      <c r="Y676" s="121"/>
      <c r="Z676" s="121"/>
      <c r="AA676" s="121"/>
      <c r="AB676" s="121"/>
      <c r="AC676" s="121"/>
    </row>
    <row r="677" ht="12.75" customHeight="1">
      <c r="A677" s="121"/>
      <c r="B677" s="121"/>
      <c r="C677" s="121"/>
      <c r="D677" s="121"/>
      <c r="E677" s="121"/>
      <c r="F677" s="121"/>
      <c r="G677" s="121"/>
      <c r="H677" s="121"/>
      <c r="I677" s="121"/>
      <c r="J677" s="121"/>
      <c r="K677" s="121"/>
      <c r="L677" s="121"/>
      <c r="M677" s="121"/>
      <c r="N677" s="121"/>
      <c r="O677" s="121"/>
      <c r="P677" s="121"/>
      <c r="Q677" s="121"/>
      <c r="R677" s="121"/>
      <c r="S677" s="121"/>
      <c r="T677" s="121"/>
      <c r="U677" s="121"/>
      <c r="V677" s="121"/>
      <c r="W677" s="121"/>
      <c r="X677" s="121"/>
      <c r="Y677" s="121"/>
      <c r="Z677" s="121"/>
      <c r="AA677" s="121"/>
      <c r="AB677" s="121"/>
      <c r="AC677" s="121"/>
    </row>
    <row r="678" ht="12.75" customHeight="1">
      <c r="A678" s="121"/>
      <c r="B678" s="121"/>
      <c r="C678" s="121"/>
      <c r="D678" s="121"/>
      <c r="E678" s="121"/>
      <c r="F678" s="121"/>
      <c r="G678" s="121"/>
      <c r="H678" s="121"/>
      <c r="I678" s="121"/>
      <c r="J678" s="121"/>
      <c r="K678" s="121"/>
      <c r="L678" s="121"/>
      <c r="M678" s="121"/>
      <c r="N678" s="121"/>
      <c r="O678" s="121"/>
      <c r="P678" s="121"/>
      <c r="Q678" s="121"/>
      <c r="R678" s="121"/>
      <c r="S678" s="121"/>
      <c r="T678" s="121"/>
      <c r="U678" s="121"/>
      <c r="V678" s="121"/>
      <c r="W678" s="121"/>
      <c r="X678" s="121"/>
      <c r="Y678" s="121"/>
      <c r="Z678" s="121"/>
      <c r="AA678" s="121"/>
      <c r="AB678" s="121"/>
      <c r="AC678" s="121"/>
    </row>
    <row r="679" ht="12.75" customHeight="1">
      <c r="A679" s="121"/>
      <c r="B679" s="121"/>
      <c r="C679" s="121"/>
      <c r="D679" s="121"/>
      <c r="E679" s="121"/>
      <c r="F679" s="121"/>
      <c r="G679" s="121"/>
      <c r="H679" s="121"/>
      <c r="I679" s="121"/>
      <c r="J679" s="121"/>
      <c r="K679" s="121"/>
      <c r="L679" s="121"/>
      <c r="M679" s="121"/>
      <c r="N679" s="121"/>
      <c r="O679" s="121"/>
      <c r="P679" s="121"/>
      <c r="Q679" s="121"/>
      <c r="R679" s="121"/>
      <c r="S679" s="121"/>
      <c r="T679" s="121"/>
      <c r="U679" s="121"/>
      <c r="V679" s="121"/>
      <c r="W679" s="121"/>
      <c r="X679" s="121"/>
      <c r="Y679" s="121"/>
      <c r="Z679" s="121"/>
      <c r="AA679" s="121"/>
      <c r="AB679" s="121"/>
      <c r="AC679" s="121"/>
    </row>
    <row r="680" ht="12.75" customHeight="1">
      <c r="A680" s="121"/>
      <c r="B680" s="121"/>
      <c r="C680" s="121"/>
      <c r="D680" s="121"/>
      <c r="E680" s="121"/>
      <c r="F680" s="121"/>
      <c r="G680" s="121"/>
      <c r="H680" s="121"/>
      <c r="I680" s="121"/>
      <c r="J680" s="121"/>
      <c r="K680" s="121"/>
      <c r="L680" s="121"/>
      <c r="M680" s="121"/>
      <c r="N680" s="121"/>
      <c r="O680" s="121"/>
      <c r="P680" s="121"/>
      <c r="Q680" s="121"/>
      <c r="R680" s="121"/>
      <c r="S680" s="121"/>
      <c r="T680" s="121"/>
      <c r="U680" s="121"/>
      <c r="V680" s="121"/>
      <c r="W680" s="121"/>
      <c r="X680" s="121"/>
      <c r="Y680" s="121"/>
      <c r="Z680" s="121"/>
      <c r="AA680" s="121"/>
      <c r="AB680" s="121"/>
      <c r="AC680" s="121"/>
    </row>
    <row r="681" ht="12.75" customHeight="1">
      <c r="A681" s="121"/>
      <c r="B681" s="121"/>
      <c r="C681" s="121"/>
      <c r="D681" s="121"/>
      <c r="E681" s="121"/>
      <c r="F681" s="121"/>
      <c r="G681" s="121"/>
      <c r="H681" s="121"/>
      <c r="I681" s="121"/>
      <c r="J681" s="121"/>
      <c r="K681" s="121"/>
      <c r="L681" s="121"/>
      <c r="M681" s="121"/>
      <c r="N681" s="121"/>
      <c r="O681" s="121"/>
      <c r="P681" s="121"/>
      <c r="Q681" s="121"/>
      <c r="R681" s="121"/>
      <c r="S681" s="121"/>
      <c r="T681" s="121"/>
      <c r="U681" s="121"/>
      <c r="V681" s="121"/>
      <c r="W681" s="121"/>
      <c r="X681" s="121"/>
      <c r="Y681" s="121"/>
      <c r="Z681" s="121"/>
      <c r="AA681" s="121"/>
      <c r="AB681" s="121"/>
      <c r="AC681" s="121"/>
    </row>
    <row r="682" ht="12.75" customHeight="1">
      <c r="A682" s="121"/>
      <c r="B682" s="121"/>
      <c r="C682" s="121"/>
      <c r="D682" s="121"/>
      <c r="E682" s="121"/>
      <c r="F682" s="121"/>
      <c r="G682" s="121"/>
      <c r="H682" s="121"/>
      <c r="I682" s="121"/>
      <c r="J682" s="121"/>
      <c r="K682" s="121"/>
      <c r="L682" s="121"/>
      <c r="M682" s="121"/>
      <c r="N682" s="121"/>
      <c r="O682" s="121"/>
      <c r="P682" s="121"/>
      <c r="Q682" s="121"/>
      <c r="R682" s="121"/>
      <c r="S682" s="121"/>
      <c r="T682" s="121"/>
      <c r="U682" s="121"/>
      <c r="V682" s="121"/>
      <c r="W682" s="121"/>
      <c r="X682" s="121"/>
      <c r="Y682" s="121"/>
      <c r="Z682" s="121"/>
      <c r="AA682" s="121"/>
      <c r="AB682" s="121"/>
      <c r="AC682" s="121"/>
    </row>
    <row r="683" ht="12.75" customHeight="1">
      <c r="A683" s="121"/>
      <c r="B683" s="121"/>
      <c r="C683" s="121"/>
      <c r="D683" s="121"/>
      <c r="E683" s="121"/>
      <c r="F683" s="121"/>
      <c r="G683" s="121"/>
      <c r="H683" s="121"/>
      <c r="I683" s="121"/>
      <c r="J683" s="121"/>
      <c r="K683" s="121"/>
      <c r="L683" s="121"/>
      <c r="M683" s="121"/>
      <c r="N683" s="121"/>
      <c r="O683" s="121"/>
      <c r="P683" s="121"/>
      <c r="Q683" s="121"/>
      <c r="R683" s="121"/>
      <c r="S683" s="121"/>
      <c r="T683" s="121"/>
      <c r="U683" s="121"/>
      <c r="V683" s="121"/>
      <c r="W683" s="121"/>
      <c r="X683" s="121"/>
      <c r="Y683" s="121"/>
      <c r="Z683" s="121"/>
      <c r="AA683" s="121"/>
      <c r="AB683" s="121"/>
      <c r="AC683" s="121"/>
    </row>
    <row r="684" ht="12.75" customHeight="1">
      <c r="A684" s="121"/>
      <c r="B684" s="121"/>
      <c r="C684" s="121"/>
      <c r="D684" s="121"/>
      <c r="E684" s="121"/>
      <c r="F684" s="121"/>
      <c r="G684" s="121"/>
      <c r="H684" s="121"/>
      <c r="I684" s="121"/>
      <c r="J684" s="121"/>
      <c r="K684" s="121"/>
      <c r="L684" s="121"/>
      <c r="M684" s="121"/>
      <c r="N684" s="121"/>
      <c r="O684" s="121"/>
      <c r="P684" s="121"/>
      <c r="Q684" s="121"/>
      <c r="R684" s="121"/>
      <c r="S684" s="121"/>
      <c r="T684" s="121"/>
      <c r="U684" s="121"/>
      <c r="V684" s="121"/>
      <c r="W684" s="121"/>
      <c r="X684" s="121"/>
      <c r="Y684" s="121"/>
      <c r="Z684" s="121"/>
      <c r="AA684" s="121"/>
      <c r="AB684" s="121"/>
      <c r="AC684" s="121"/>
    </row>
    <row r="685" ht="12.75" customHeight="1">
      <c r="A685" s="121"/>
      <c r="B685" s="121"/>
      <c r="C685" s="121"/>
      <c r="D685" s="121"/>
      <c r="E685" s="121"/>
      <c r="F685" s="121"/>
      <c r="G685" s="121"/>
      <c r="H685" s="121"/>
      <c r="I685" s="121"/>
      <c r="J685" s="121"/>
      <c r="K685" s="121"/>
      <c r="L685" s="121"/>
      <c r="M685" s="121"/>
      <c r="N685" s="121"/>
      <c r="O685" s="121"/>
      <c r="P685" s="121"/>
      <c r="Q685" s="121"/>
      <c r="R685" s="121"/>
      <c r="S685" s="121"/>
      <c r="T685" s="121"/>
      <c r="U685" s="121"/>
      <c r="V685" s="121"/>
      <c r="W685" s="121"/>
      <c r="X685" s="121"/>
      <c r="Y685" s="121"/>
      <c r="Z685" s="121"/>
      <c r="AA685" s="121"/>
      <c r="AB685" s="121"/>
      <c r="AC685" s="121"/>
    </row>
    <row r="686" ht="12.75" customHeight="1">
      <c r="A686" s="121"/>
      <c r="B686" s="121"/>
      <c r="C686" s="121"/>
      <c r="D686" s="121"/>
      <c r="E686" s="121"/>
      <c r="F686" s="121"/>
      <c r="G686" s="121"/>
      <c r="H686" s="121"/>
      <c r="I686" s="121"/>
      <c r="J686" s="121"/>
      <c r="K686" s="121"/>
      <c r="L686" s="121"/>
      <c r="M686" s="121"/>
      <c r="N686" s="121"/>
      <c r="O686" s="121"/>
      <c r="P686" s="121"/>
      <c r="Q686" s="121"/>
      <c r="R686" s="121"/>
      <c r="S686" s="121"/>
      <c r="T686" s="121"/>
      <c r="U686" s="121"/>
      <c r="V686" s="121"/>
      <c r="W686" s="121"/>
      <c r="X686" s="121"/>
      <c r="Y686" s="121"/>
      <c r="Z686" s="121"/>
      <c r="AA686" s="121"/>
      <c r="AB686" s="121"/>
      <c r="AC686" s="121"/>
    </row>
    <row r="687" ht="12.75" customHeight="1">
      <c r="A687" s="121"/>
      <c r="B687" s="121"/>
      <c r="C687" s="121"/>
      <c r="D687" s="121"/>
      <c r="E687" s="121"/>
      <c r="F687" s="121"/>
      <c r="G687" s="121"/>
      <c r="H687" s="121"/>
      <c r="I687" s="121"/>
      <c r="J687" s="121"/>
      <c r="K687" s="121"/>
      <c r="L687" s="121"/>
      <c r="M687" s="121"/>
      <c r="N687" s="121"/>
      <c r="O687" s="121"/>
      <c r="P687" s="121"/>
      <c r="Q687" s="121"/>
      <c r="R687" s="121"/>
      <c r="S687" s="121"/>
      <c r="T687" s="121"/>
      <c r="U687" s="121"/>
      <c r="V687" s="121"/>
      <c r="W687" s="121"/>
      <c r="X687" s="121"/>
      <c r="Y687" s="121"/>
      <c r="Z687" s="121"/>
      <c r="AA687" s="121"/>
      <c r="AB687" s="121"/>
      <c r="AC687" s="121"/>
    </row>
    <row r="688" ht="12.75" customHeight="1">
      <c r="A688" s="121"/>
      <c r="B688" s="121"/>
      <c r="C688" s="121"/>
      <c r="D688" s="121"/>
      <c r="E688" s="121"/>
      <c r="F688" s="121"/>
      <c r="G688" s="121"/>
      <c r="H688" s="121"/>
      <c r="I688" s="121"/>
      <c r="J688" s="121"/>
      <c r="K688" s="121"/>
      <c r="L688" s="121"/>
      <c r="M688" s="121"/>
      <c r="N688" s="121"/>
      <c r="O688" s="121"/>
      <c r="P688" s="121"/>
      <c r="Q688" s="121"/>
      <c r="R688" s="121"/>
      <c r="S688" s="121"/>
      <c r="T688" s="121"/>
      <c r="U688" s="121"/>
      <c r="V688" s="121"/>
      <c r="W688" s="121"/>
      <c r="X688" s="121"/>
      <c r="Y688" s="121"/>
      <c r="Z688" s="121"/>
      <c r="AA688" s="121"/>
      <c r="AB688" s="121"/>
      <c r="AC688" s="121"/>
    </row>
    <row r="689" ht="12.75" customHeight="1">
      <c r="A689" s="121"/>
      <c r="B689" s="121"/>
      <c r="C689" s="121"/>
      <c r="D689" s="121"/>
      <c r="E689" s="121"/>
      <c r="F689" s="121"/>
      <c r="G689" s="121"/>
      <c r="H689" s="121"/>
      <c r="I689" s="121"/>
      <c r="J689" s="121"/>
      <c r="K689" s="121"/>
      <c r="L689" s="121"/>
      <c r="M689" s="121"/>
      <c r="N689" s="121"/>
      <c r="O689" s="121"/>
      <c r="P689" s="121"/>
      <c r="Q689" s="121"/>
      <c r="R689" s="121"/>
      <c r="S689" s="121"/>
      <c r="T689" s="121"/>
      <c r="U689" s="121"/>
      <c r="V689" s="121"/>
      <c r="W689" s="121"/>
      <c r="X689" s="121"/>
      <c r="Y689" s="121"/>
      <c r="Z689" s="121"/>
      <c r="AA689" s="121"/>
      <c r="AB689" s="121"/>
      <c r="AC689" s="121"/>
    </row>
    <row r="690" ht="12.75" customHeight="1">
      <c r="A690" s="121"/>
      <c r="B690" s="121"/>
      <c r="C690" s="121"/>
      <c r="D690" s="121"/>
      <c r="E690" s="121"/>
      <c r="F690" s="121"/>
      <c r="G690" s="121"/>
      <c r="H690" s="121"/>
      <c r="I690" s="121"/>
      <c r="J690" s="121"/>
      <c r="K690" s="121"/>
      <c r="L690" s="121"/>
      <c r="M690" s="121"/>
      <c r="N690" s="121"/>
      <c r="O690" s="121"/>
      <c r="P690" s="121"/>
      <c r="Q690" s="121"/>
      <c r="R690" s="121"/>
      <c r="S690" s="121"/>
      <c r="T690" s="121"/>
      <c r="U690" s="121"/>
      <c r="V690" s="121"/>
      <c r="W690" s="121"/>
      <c r="X690" s="121"/>
      <c r="Y690" s="121"/>
      <c r="Z690" s="121"/>
      <c r="AA690" s="121"/>
      <c r="AB690" s="121"/>
      <c r="AC690" s="121"/>
    </row>
    <row r="691" ht="12.75" customHeight="1">
      <c r="A691" s="121"/>
      <c r="B691" s="121"/>
      <c r="C691" s="121"/>
      <c r="D691" s="121"/>
      <c r="E691" s="121"/>
      <c r="F691" s="121"/>
      <c r="G691" s="121"/>
      <c r="H691" s="121"/>
      <c r="I691" s="121"/>
      <c r="J691" s="121"/>
      <c r="K691" s="121"/>
      <c r="L691" s="121"/>
      <c r="M691" s="121"/>
      <c r="N691" s="121"/>
      <c r="O691" s="121"/>
      <c r="P691" s="121"/>
      <c r="Q691" s="121"/>
      <c r="R691" s="121"/>
      <c r="S691" s="121"/>
      <c r="T691" s="121"/>
      <c r="U691" s="121"/>
      <c r="V691" s="121"/>
      <c r="W691" s="121"/>
      <c r="X691" s="121"/>
      <c r="Y691" s="121"/>
      <c r="Z691" s="121"/>
      <c r="AA691" s="121"/>
      <c r="AB691" s="121"/>
      <c r="AC691" s="121"/>
    </row>
    <row r="692" ht="12.75" customHeight="1">
      <c r="A692" s="121"/>
      <c r="B692" s="121"/>
      <c r="C692" s="121"/>
      <c r="D692" s="121"/>
      <c r="E692" s="121"/>
      <c r="F692" s="121"/>
      <c r="G692" s="121"/>
      <c r="H692" s="121"/>
      <c r="I692" s="121"/>
      <c r="J692" s="121"/>
      <c r="K692" s="121"/>
      <c r="L692" s="121"/>
      <c r="M692" s="121"/>
      <c r="N692" s="121"/>
      <c r="O692" s="121"/>
      <c r="P692" s="121"/>
      <c r="Q692" s="121"/>
      <c r="R692" s="121"/>
      <c r="S692" s="121"/>
      <c r="T692" s="121"/>
      <c r="U692" s="121"/>
      <c r="V692" s="121"/>
      <c r="W692" s="121"/>
      <c r="X692" s="121"/>
      <c r="Y692" s="121"/>
      <c r="Z692" s="121"/>
      <c r="AA692" s="121"/>
      <c r="AB692" s="121"/>
      <c r="AC692" s="121"/>
    </row>
    <row r="693" ht="12.75" customHeight="1">
      <c r="A693" s="121"/>
      <c r="B693" s="121"/>
      <c r="C693" s="121"/>
      <c r="D693" s="121"/>
      <c r="E693" s="121"/>
      <c r="F693" s="121"/>
      <c r="G693" s="121"/>
      <c r="H693" s="121"/>
      <c r="I693" s="121"/>
      <c r="J693" s="121"/>
      <c r="K693" s="121"/>
      <c r="L693" s="121"/>
      <c r="M693" s="121"/>
      <c r="N693" s="121"/>
      <c r="O693" s="121"/>
      <c r="P693" s="121"/>
      <c r="Q693" s="121"/>
      <c r="R693" s="121"/>
      <c r="S693" s="121"/>
      <c r="T693" s="121"/>
      <c r="U693" s="121"/>
      <c r="V693" s="121"/>
      <c r="W693" s="121"/>
      <c r="X693" s="121"/>
      <c r="Y693" s="121"/>
      <c r="Z693" s="121"/>
      <c r="AA693" s="121"/>
      <c r="AB693" s="121"/>
      <c r="AC693" s="121"/>
    </row>
    <row r="694" ht="12.75" customHeight="1">
      <c r="A694" s="121"/>
      <c r="B694" s="121"/>
      <c r="C694" s="121"/>
      <c r="D694" s="121"/>
      <c r="E694" s="121"/>
      <c r="F694" s="121"/>
      <c r="G694" s="121"/>
      <c r="H694" s="121"/>
      <c r="I694" s="121"/>
      <c r="J694" s="121"/>
      <c r="K694" s="121"/>
      <c r="L694" s="121"/>
      <c r="M694" s="121"/>
      <c r="N694" s="121"/>
      <c r="O694" s="121"/>
      <c r="P694" s="121"/>
      <c r="Q694" s="121"/>
      <c r="R694" s="121"/>
      <c r="S694" s="121"/>
      <c r="T694" s="121"/>
      <c r="U694" s="121"/>
      <c r="V694" s="121"/>
      <c r="W694" s="121"/>
      <c r="X694" s="121"/>
      <c r="Y694" s="121"/>
      <c r="Z694" s="121"/>
      <c r="AA694" s="121"/>
      <c r="AB694" s="121"/>
      <c r="AC694" s="121"/>
    </row>
    <row r="695" ht="12.75" customHeight="1">
      <c r="A695" s="121"/>
      <c r="B695" s="121"/>
      <c r="C695" s="121"/>
      <c r="D695" s="121"/>
      <c r="E695" s="121"/>
      <c r="F695" s="121"/>
      <c r="G695" s="121"/>
      <c r="H695" s="121"/>
      <c r="I695" s="121"/>
      <c r="J695" s="121"/>
      <c r="K695" s="121"/>
      <c r="L695" s="121"/>
      <c r="M695" s="121"/>
      <c r="N695" s="121"/>
      <c r="O695" s="121"/>
      <c r="P695" s="121"/>
      <c r="Q695" s="121"/>
      <c r="R695" s="121"/>
      <c r="S695" s="121"/>
      <c r="T695" s="121"/>
      <c r="U695" s="121"/>
      <c r="V695" s="121"/>
      <c r="W695" s="121"/>
      <c r="X695" s="121"/>
      <c r="Y695" s="121"/>
      <c r="Z695" s="121"/>
      <c r="AA695" s="121"/>
      <c r="AB695" s="121"/>
      <c r="AC695" s="121"/>
    </row>
    <row r="696" ht="12.75" customHeight="1">
      <c r="A696" s="121"/>
      <c r="B696" s="121"/>
      <c r="C696" s="121"/>
      <c r="D696" s="121"/>
      <c r="E696" s="121"/>
      <c r="F696" s="121"/>
      <c r="G696" s="121"/>
      <c r="H696" s="121"/>
      <c r="I696" s="121"/>
      <c r="J696" s="121"/>
      <c r="K696" s="121"/>
      <c r="L696" s="121"/>
      <c r="M696" s="121"/>
      <c r="N696" s="121"/>
      <c r="O696" s="121"/>
      <c r="P696" s="121"/>
      <c r="Q696" s="121"/>
      <c r="R696" s="121"/>
      <c r="S696" s="121"/>
      <c r="T696" s="121"/>
      <c r="U696" s="121"/>
      <c r="V696" s="121"/>
      <c r="W696" s="121"/>
      <c r="X696" s="121"/>
      <c r="Y696" s="121"/>
      <c r="Z696" s="121"/>
      <c r="AA696" s="121"/>
      <c r="AB696" s="121"/>
      <c r="AC696" s="121"/>
    </row>
    <row r="697" ht="12.75" customHeight="1">
      <c r="A697" s="121"/>
      <c r="B697" s="121"/>
      <c r="C697" s="121"/>
      <c r="D697" s="121"/>
      <c r="E697" s="121"/>
      <c r="F697" s="121"/>
      <c r="G697" s="121"/>
      <c r="H697" s="121"/>
      <c r="I697" s="121"/>
      <c r="J697" s="121"/>
      <c r="K697" s="121"/>
      <c r="L697" s="121"/>
      <c r="M697" s="121"/>
      <c r="N697" s="121"/>
      <c r="O697" s="121"/>
      <c r="P697" s="121"/>
      <c r="Q697" s="121"/>
      <c r="R697" s="121"/>
      <c r="S697" s="121"/>
      <c r="T697" s="121"/>
      <c r="U697" s="121"/>
      <c r="V697" s="121"/>
      <c r="W697" s="121"/>
      <c r="X697" s="121"/>
      <c r="Y697" s="121"/>
      <c r="Z697" s="121"/>
      <c r="AA697" s="121"/>
      <c r="AB697" s="121"/>
      <c r="AC697" s="121"/>
    </row>
    <row r="698" ht="12.75" customHeight="1">
      <c r="A698" s="121"/>
      <c r="B698" s="121"/>
      <c r="C698" s="121"/>
      <c r="D698" s="121"/>
      <c r="E698" s="121"/>
      <c r="F698" s="121"/>
      <c r="G698" s="121"/>
      <c r="H698" s="121"/>
      <c r="I698" s="121"/>
      <c r="J698" s="121"/>
      <c r="K698" s="121"/>
      <c r="L698" s="121"/>
      <c r="M698" s="121"/>
      <c r="N698" s="121"/>
      <c r="O698" s="121"/>
      <c r="P698" s="121"/>
      <c r="Q698" s="121"/>
      <c r="R698" s="121"/>
      <c r="S698" s="121"/>
      <c r="T698" s="121"/>
      <c r="U698" s="121"/>
      <c r="V698" s="121"/>
      <c r="W698" s="121"/>
      <c r="X698" s="121"/>
      <c r="Y698" s="121"/>
      <c r="Z698" s="121"/>
      <c r="AA698" s="121"/>
      <c r="AB698" s="121"/>
      <c r="AC698" s="121"/>
    </row>
    <row r="699" ht="12.75" customHeight="1">
      <c r="A699" s="121"/>
      <c r="B699" s="121"/>
      <c r="C699" s="121"/>
      <c r="D699" s="121"/>
      <c r="E699" s="121"/>
      <c r="F699" s="121"/>
      <c r="G699" s="121"/>
      <c r="H699" s="121"/>
      <c r="I699" s="121"/>
      <c r="J699" s="121"/>
      <c r="K699" s="121"/>
      <c r="L699" s="121"/>
      <c r="M699" s="121"/>
      <c r="N699" s="121"/>
      <c r="O699" s="121"/>
      <c r="P699" s="121"/>
      <c r="Q699" s="121"/>
      <c r="R699" s="121"/>
      <c r="S699" s="121"/>
      <c r="T699" s="121"/>
      <c r="U699" s="121"/>
      <c r="V699" s="121"/>
      <c r="W699" s="121"/>
      <c r="X699" s="121"/>
      <c r="Y699" s="121"/>
      <c r="Z699" s="121"/>
      <c r="AA699" s="121"/>
      <c r="AB699" s="121"/>
      <c r="AC699" s="121"/>
    </row>
    <row r="700" ht="12.75" customHeight="1">
      <c r="A700" s="121"/>
      <c r="B700" s="121"/>
      <c r="C700" s="121"/>
      <c r="D700" s="121"/>
      <c r="E700" s="121"/>
      <c r="F700" s="121"/>
      <c r="G700" s="121"/>
      <c r="H700" s="121"/>
      <c r="I700" s="121"/>
      <c r="J700" s="121"/>
      <c r="K700" s="121"/>
      <c r="L700" s="121"/>
      <c r="M700" s="121"/>
      <c r="N700" s="121"/>
      <c r="O700" s="121"/>
      <c r="P700" s="121"/>
      <c r="Q700" s="121"/>
      <c r="R700" s="121"/>
      <c r="S700" s="121"/>
      <c r="T700" s="121"/>
      <c r="U700" s="121"/>
      <c r="V700" s="121"/>
      <c r="W700" s="121"/>
      <c r="X700" s="121"/>
      <c r="Y700" s="121"/>
      <c r="Z700" s="121"/>
      <c r="AA700" s="121"/>
      <c r="AB700" s="121"/>
      <c r="AC700" s="121"/>
    </row>
    <row r="701" ht="12.75" customHeight="1">
      <c r="A701" s="121"/>
      <c r="B701" s="121"/>
      <c r="C701" s="121"/>
      <c r="D701" s="121"/>
      <c r="E701" s="121"/>
      <c r="F701" s="121"/>
      <c r="G701" s="121"/>
      <c r="H701" s="121"/>
      <c r="I701" s="121"/>
      <c r="J701" s="121"/>
      <c r="K701" s="121"/>
      <c r="L701" s="121"/>
      <c r="M701" s="121"/>
      <c r="N701" s="121"/>
      <c r="O701" s="121"/>
      <c r="P701" s="121"/>
      <c r="Q701" s="121"/>
      <c r="R701" s="121"/>
      <c r="S701" s="121"/>
      <c r="T701" s="121"/>
      <c r="U701" s="121"/>
      <c r="V701" s="121"/>
      <c r="W701" s="121"/>
      <c r="X701" s="121"/>
      <c r="Y701" s="121"/>
      <c r="Z701" s="121"/>
      <c r="AA701" s="121"/>
      <c r="AB701" s="121"/>
      <c r="AC701" s="121"/>
    </row>
    <row r="702" ht="12.75" customHeight="1">
      <c r="A702" s="121"/>
      <c r="B702" s="121"/>
      <c r="C702" s="121"/>
      <c r="D702" s="121"/>
      <c r="E702" s="121"/>
      <c r="F702" s="121"/>
      <c r="G702" s="121"/>
      <c r="H702" s="121"/>
      <c r="I702" s="121"/>
      <c r="J702" s="121"/>
      <c r="K702" s="121"/>
      <c r="L702" s="121"/>
      <c r="M702" s="121"/>
      <c r="N702" s="121"/>
      <c r="O702" s="121"/>
      <c r="P702" s="121"/>
      <c r="Q702" s="121"/>
      <c r="R702" s="121"/>
      <c r="S702" s="121"/>
      <c r="T702" s="121"/>
      <c r="U702" s="121"/>
      <c r="V702" s="121"/>
      <c r="W702" s="121"/>
      <c r="X702" s="121"/>
      <c r="Y702" s="121"/>
      <c r="Z702" s="121"/>
      <c r="AA702" s="121"/>
      <c r="AB702" s="121"/>
      <c r="AC702" s="121"/>
    </row>
    <row r="703" ht="12.75" customHeight="1">
      <c r="A703" s="121"/>
      <c r="B703" s="121"/>
      <c r="C703" s="121"/>
      <c r="D703" s="121"/>
      <c r="E703" s="121"/>
      <c r="F703" s="121"/>
      <c r="G703" s="121"/>
      <c r="H703" s="121"/>
      <c r="I703" s="121"/>
      <c r="J703" s="121"/>
      <c r="K703" s="121"/>
      <c r="L703" s="121"/>
      <c r="M703" s="121"/>
      <c r="N703" s="121"/>
      <c r="O703" s="121"/>
      <c r="P703" s="121"/>
      <c r="Q703" s="121"/>
      <c r="R703" s="121"/>
      <c r="S703" s="121"/>
      <c r="T703" s="121"/>
      <c r="U703" s="121"/>
      <c r="V703" s="121"/>
      <c r="W703" s="121"/>
      <c r="X703" s="121"/>
      <c r="Y703" s="121"/>
      <c r="Z703" s="121"/>
      <c r="AA703" s="121"/>
      <c r="AB703" s="121"/>
      <c r="AC703" s="121"/>
    </row>
    <row r="704" ht="12.75" customHeight="1">
      <c r="A704" s="121"/>
      <c r="B704" s="121"/>
      <c r="C704" s="121"/>
      <c r="D704" s="121"/>
      <c r="E704" s="121"/>
      <c r="F704" s="121"/>
      <c r="G704" s="121"/>
      <c r="H704" s="121"/>
      <c r="I704" s="121"/>
      <c r="J704" s="121"/>
      <c r="K704" s="121"/>
      <c r="L704" s="121"/>
      <c r="M704" s="121"/>
      <c r="N704" s="121"/>
      <c r="O704" s="121"/>
      <c r="P704" s="121"/>
      <c r="Q704" s="121"/>
      <c r="R704" s="121"/>
      <c r="S704" s="121"/>
      <c r="T704" s="121"/>
      <c r="U704" s="121"/>
      <c r="V704" s="121"/>
      <c r="W704" s="121"/>
      <c r="X704" s="121"/>
      <c r="Y704" s="121"/>
      <c r="Z704" s="121"/>
      <c r="AA704" s="121"/>
      <c r="AB704" s="121"/>
      <c r="AC704" s="121"/>
    </row>
    <row r="705" ht="12.75" customHeight="1">
      <c r="A705" s="121"/>
      <c r="B705" s="121"/>
      <c r="C705" s="121"/>
      <c r="D705" s="121"/>
      <c r="E705" s="121"/>
      <c r="F705" s="121"/>
      <c r="G705" s="121"/>
      <c r="H705" s="121"/>
      <c r="I705" s="121"/>
      <c r="J705" s="121"/>
      <c r="K705" s="121"/>
      <c r="L705" s="121"/>
      <c r="M705" s="121"/>
      <c r="N705" s="121"/>
      <c r="O705" s="121"/>
      <c r="P705" s="121"/>
      <c r="Q705" s="121"/>
      <c r="R705" s="121"/>
      <c r="S705" s="121"/>
      <c r="T705" s="121"/>
      <c r="U705" s="121"/>
      <c r="V705" s="121"/>
      <c r="W705" s="121"/>
      <c r="X705" s="121"/>
      <c r="Y705" s="121"/>
      <c r="Z705" s="121"/>
      <c r="AA705" s="121"/>
      <c r="AB705" s="121"/>
      <c r="AC705" s="121"/>
    </row>
    <row r="706" ht="12.75" customHeight="1">
      <c r="A706" s="121"/>
      <c r="B706" s="121"/>
      <c r="C706" s="121"/>
      <c r="D706" s="121"/>
      <c r="E706" s="121"/>
      <c r="F706" s="121"/>
      <c r="G706" s="121"/>
      <c r="H706" s="121"/>
      <c r="I706" s="121"/>
      <c r="J706" s="121"/>
      <c r="K706" s="121"/>
      <c r="L706" s="121"/>
      <c r="M706" s="121"/>
      <c r="N706" s="121"/>
      <c r="O706" s="121"/>
      <c r="P706" s="121"/>
      <c r="Q706" s="121"/>
      <c r="R706" s="121"/>
      <c r="S706" s="121"/>
      <c r="T706" s="121"/>
      <c r="U706" s="121"/>
      <c r="V706" s="121"/>
      <c r="W706" s="121"/>
      <c r="X706" s="121"/>
      <c r="Y706" s="121"/>
      <c r="Z706" s="121"/>
      <c r="AA706" s="121"/>
      <c r="AB706" s="121"/>
      <c r="AC706" s="121"/>
    </row>
    <row r="707" ht="12.75" customHeight="1">
      <c r="A707" s="121"/>
      <c r="B707" s="121"/>
      <c r="C707" s="121"/>
      <c r="D707" s="121"/>
      <c r="E707" s="121"/>
      <c r="F707" s="121"/>
      <c r="G707" s="121"/>
      <c r="H707" s="121"/>
      <c r="I707" s="121"/>
      <c r="J707" s="121"/>
      <c r="K707" s="121"/>
      <c r="L707" s="121"/>
      <c r="M707" s="121"/>
      <c r="N707" s="121"/>
      <c r="O707" s="121"/>
      <c r="P707" s="121"/>
      <c r="Q707" s="121"/>
      <c r="R707" s="121"/>
      <c r="S707" s="121"/>
      <c r="T707" s="121"/>
      <c r="U707" s="121"/>
      <c r="V707" s="121"/>
      <c r="W707" s="121"/>
      <c r="X707" s="121"/>
      <c r="Y707" s="121"/>
      <c r="Z707" s="121"/>
      <c r="AA707" s="121"/>
      <c r="AB707" s="121"/>
      <c r="AC707" s="121"/>
    </row>
    <row r="708" ht="12.75" customHeight="1">
      <c r="A708" s="121"/>
      <c r="B708" s="121"/>
      <c r="C708" s="121"/>
      <c r="D708" s="121"/>
      <c r="E708" s="121"/>
      <c r="F708" s="121"/>
      <c r="G708" s="121"/>
      <c r="H708" s="121"/>
      <c r="I708" s="121"/>
      <c r="J708" s="121"/>
      <c r="K708" s="121"/>
      <c r="L708" s="121"/>
      <c r="M708" s="121"/>
      <c r="N708" s="121"/>
      <c r="O708" s="121"/>
      <c r="P708" s="121"/>
      <c r="Q708" s="121"/>
      <c r="R708" s="121"/>
      <c r="S708" s="121"/>
      <c r="T708" s="121"/>
      <c r="U708" s="121"/>
      <c r="V708" s="121"/>
      <c r="W708" s="121"/>
      <c r="X708" s="121"/>
      <c r="Y708" s="121"/>
      <c r="Z708" s="121"/>
      <c r="AA708" s="121"/>
      <c r="AB708" s="121"/>
      <c r="AC708" s="121"/>
    </row>
    <row r="709" ht="12.75" customHeight="1">
      <c r="A709" s="121"/>
      <c r="B709" s="121"/>
      <c r="C709" s="121"/>
      <c r="D709" s="121"/>
      <c r="E709" s="121"/>
      <c r="F709" s="121"/>
      <c r="G709" s="121"/>
      <c r="H709" s="121"/>
      <c r="I709" s="121"/>
      <c r="J709" s="121"/>
      <c r="K709" s="121"/>
      <c r="L709" s="121"/>
      <c r="M709" s="121"/>
      <c r="N709" s="121"/>
      <c r="O709" s="121"/>
      <c r="P709" s="121"/>
      <c r="Q709" s="121"/>
      <c r="R709" s="121"/>
      <c r="S709" s="121"/>
      <c r="T709" s="121"/>
      <c r="U709" s="121"/>
      <c r="V709" s="121"/>
      <c r="W709" s="121"/>
      <c r="X709" s="121"/>
      <c r="Y709" s="121"/>
      <c r="Z709" s="121"/>
      <c r="AA709" s="121"/>
      <c r="AB709" s="121"/>
      <c r="AC709" s="121"/>
    </row>
    <row r="710" ht="12.75" customHeight="1">
      <c r="A710" s="121"/>
      <c r="B710" s="121"/>
      <c r="C710" s="121"/>
      <c r="D710" s="121"/>
      <c r="E710" s="121"/>
      <c r="F710" s="121"/>
      <c r="G710" s="121"/>
      <c r="H710" s="121"/>
      <c r="I710" s="121"/>
      <c r="J710" s="121"/>
      <c r="K710" s="121"/>
      <c r="L710" s="121"/>
      <c r="M710" s="121"/>
      <c r="N710" s="121"/>
      <c r="O710" s="121"/>
      <c r="P710" s="121"/>
      <c r="Q710" s="121"/>
      <c r="R710" s="121"/>
      <c r="S710" s="121"/>
      <c r="T710" s="121"/>
      <c r="U710" s="121"/>
      <c r="V710" s="121"/>
      <c r="W710" s="121"/>
      <c r="X710" s="121"/>
      <c r="Y710" s="121"/>
      <c r="Z710" s="121"/>
      <c r="AA710" s="121"/>
      <c r="AB710" s="121"/>
      <c r="AC710" s="121"/>
    </row>
    <row r="711" ht="12.75" customHeight="1">
      <c r="A711" s="121"/>
      <c r="B711" s="121"/>
      <c r="C711" s="121"/>
      <c r="D711" s="121"/>
      <c r="E711" s="121"/>
      <c r="F711" s="121"/>
      <c r="G711" s="121"/>
      <c r="H711" s="121"/>
      <c r="I711" s="121"/>
      <c r="J711" s="121"/>
      <c r="K711" s="121"/>
      <c r="L711" s="121"/>
      <c r="M711" s="121"/>
      <c r="N711" s="121"/>
      <c r="O711" s="121"/>
      <c r="P711" s="121"/>
      <c r="Q711" s="121"/>
      <c r="R711" s="121"/>
      <c r="S711" s="121"/>
      <c r="T711" s="121"/>
      <c r="U711" s="121"/>
      <c r="V711" s="121"/>
      <c r="W711" s="121"/>
      <c r="X711" s="121"/>
      <c r="Y711" s="121"/>
      <c r="Z711" s="121"/>
      <c r="AA711" s="121"/>
      <c r="AB711" s="121"/>
      <c r="AC711" s="121"/>
    </row>
    <row r="712" ht="12.75" customHeight="1">
      <c r="A712" s="121"/>
      <c r="B712" s="121"/>
      <c r="C712" s="121"/>
      <c r="D712" s="121"/>
      <c r="E712" s="121"/>
      <c r="F712" s="121"/>
      <c r="G712" s="121"/>
      <c r="H712" s="121"/>
      <c r="I712" s="121"/>
      <c r="J712" s="121"/>
      <c r="K712" s="121"/>
      <c r="L712" s="121"/>
      <c r="M712" s="121"/>
      <c r="N712" s="121"/>
      <c r="O712" s="121"/>
      <c r="P712" s="121"/>
      <c r="Q712" s="121"/>
      <c r="R712" s="121"/>
      <c r="S712" s="121"/>
      <c r="T712" s="121"/>
      <c r="U712" s="121"/>
      <c r="V712" s="121"/>
      <c r="W712" s="121"/>
      <c r="X712" s="121"/>
      <c r="Y712" s="121"/>
      <c r="Z712" s="121"/>
      <c r="AA712" s="121"/>
      <c r="AB712" s="121"/>
      <c r="AC712" s="121"/>
    </row>
    <row r="713" ht="12.75" customHeight="1">
      <c r="A713" s="121"/>
      <c r="B713" s="121"/>
      <c r="C713" s="121"/>
      <c r="D713" s="121"/>
      <c r="E713" s="121"/>
      <c r="F713" s="121"/>
      <c r="G713" s="121"/>
      <c r="H713" s="121"/>
      <c r="I713" s="121"/>
      <c r="J713" s="121"/>
      <c r="K713" s="121"/>
      <c r="L713" s="121"/>
      <c r="M713" s="121"/>
      <c r="N713" s="121"/>
      <c r="O713" s="121"/>
      <c r="P713" s="121"/>
      <c r="Q713" s="121"/>
      <c r="R713" s="121"/>
      <c r="S713" s="121"/>
      <c r="T713" s="121"/>
      <c r="U713" s="121"/>
      <c r="V713" s="121"/>
      <c r="W713" s="121"/>
      <c r="X713" s="121"/>
      <c r="Y713" s="121"/>
      <c r="Z713" s="121"/>
      <c r="AA713" s="121"/>
      <c r="AB713" s="121"/>
      <c r="AC713" s="121"/>
    </row>
    <row r="714" ht="12.75" customHeight="1">
      <c r="A714" s="121"/>
      <c r="B714" s="121"/>
      <c r="C714" s="121"/>
      <c r="D714" s="121"/>
      <c r="E714" s="121"/>
      <c r="F714" s="121"/>
      <c r="G714" s="121"/>
      <c r="H714" s="121"/>
      <c r="I714" s="121"/>
      <c r="J714" s="121"/>
      <c r="K714" s="121"/>
      <c r="L714" s="121"/>
      <c r="M714" s="121"/>
      <c r="N714" s="121"/>
      <c r="O714" s="121"/>
      <c r="P714" s="121"/>
      <c r="Q714" s="121"/>
      <c r="R714" s="121"/>
      <c r="S714" s="121"/>
      <c r="T714" s="121"/>
      <c r="U714" s="121"/>
      <c r="V714" s="121"/>
      <c r="W714" s="121"/>
      <c r="X714" s="121"/>
      <c r="Y714" s="121"/>
      <c r="Z714" s="121"/>
      <c r="AA714" s="121"/>
      <c r="AB714" s="121"/>
      <c r="AC714" s="121"/>
    </row>
    <row r="715" ht="12.75" customHeight="1">
      <c r="A715" s="121"/>
      <c r="B715" s="121"/>
      <c r="C715" s="121"/>
      <c r="D715" s="121"/>
      <c r="E715" s="121"/>
      <c r="F715" s="121"/>
      <c r="G715" s="121"/>
      <c r="H715" s="121"/>
      <c r="I715" s="121"/>
      <c r="J715" s="121"/>
      <c r="K715" s="121"/>
      <c r="L715" s="121"/>
      <c r="M715" s="121"/>
      <c r="N715" s="121"/>
      <c r="O715" s="121"/>
      <c r="P715" s="121"/>
      <c r="Q715" s="121"/>
      <c r="R715" s="121"/>
      <c r="S715" s="121"/>
      <c r="T715" s="121"/>
      <c r="U715" s="121"/>
      <c r="V715" s="121"/>
      <c r="W715" s="121"/>
      <c r="X715" s="121"/>
      <c r="Y715" s="121"/>
      <c r="Z715" s="121"/>
      <c r="AA715" s="121"/>
      <c r="AB715" s="121"/>
      <c r="AC715" s="121"/>
    </row>
    <row r="716" ht="12.75" customHeight="1">
      <c r="A716" s="121"/>
      <c r="B716" s="121"/>
      <c r="C716" s="121"/>
      <c r="D716" s="121"/>
      <c r="E716" s="121"/>
      <c r="F716" s="121"/>
      <c r="G716" s="121"/>
      <c r="H716" s="121"/>
      <c r="I716" s="121"/>
      <c r="J716" s="121"/>
      <c r="K716" s="121"/>
      <c r="L716" s="121"/>
      <c r="M716" s="121"/>
      <c r="N716" s="121"/>
      <c r="O716" s="121"/>
      <c r="P716" s="121"/>
      <c r="Q716" s="121"/>
      <c r="R716" s="121"/>
      <c r="S716" s="121"/>
      <c r="T716" s="121"/>
      <c r="U716" s="121"/>
      <c r="V716" s="121"/>
      <c r="W716" s="121"/>
      <c r="X716" s="121"/>
      <c r="Y716" s="121"/>
      <c r="Z716" s="121"/>
      <c r="AA716" s="121"/>
      <c r="AB716" s="121"/>
      <c r="AC716" s="121"/>
    </row>
    <row r="717" ht="12.75" customHeight="1">
      <c r="A717" s="121"/>
      <c r="B717" s="121"/>
      <c r="C717" s="121"/>
      <c r="D717" s="121"/>
      <c r="E717" s="121"/>
      <c r="F717" s="121"/>
      <c r="G717" s="121"/>
      <c r="H717" s="121"/>
      <c r="I717" s="121"/>
      <c r="J717" s="121"/>
      <c r="K717" s="121"/>
      <c r="L717" s="121"/>
      <c r="M717" s="121"/>
      <c r="N717" s="121"/>
      <c r="O717" s="121"/>
      <c r="P717" s="121"/>
      <c r="Q717" s="121"/>
      <c r="R717" s="121"/>
      <c r="S717" s="121"/>
      <c r="T717" s="121"/>
      <c r="U717" s="121"/>
      <c r="V717" s="121"/>
      <c r="W717" s="121"/>
      <c r="X717" s="121"/>
      <c r="Y717" s="121"/>
      <c r="Z717" s="121"/>
      <c r="AA717" s="121"/>
      <c r="AB717" s="121"/>
      <c r="AC717" s="121"/>
    </row>
    <row r="718" ht="12.75" customHeight="1">
      <c r="A718" s="121"/>
      <c r="B718" s="121"/>
      <c r="C718" s="121"/>
      <c r="D718" s="121"/>
      <c r="E718" s="121"/>
      <c r="F718" s="121"/>
      <c r="G718" s="121"/>
      <c r="H718" s="121"/>
      <c r="I718" s="121"/>
      <c r="J718" s="121"/>
      <c r="K718" s="121"/>
      <c r="L718" s="121"/>
      <c r="M718" s="121"/>
      <c r="N718" s="121"/>
      <c r="O718" s="121"/>
      <c r="P718" s="121"/>
      <c r="Q718" s="121"/>
      <c r="R718" s="121"/>
      <c r="S718" s="121"/>
      <c r="T718" s="121"/>
      <c r="U718" s="121"/>
      <c r="V718" s="121"/>
      <c r="W718" s="121"/>
      <c r="X718" s="121"/>
      <c r="Y718" s="121"/>
      <c r="Z718" s="121"/>
      <c r="AA718" s="121"/>
      <c r="AB718" s="121"/>
      <c r="AC718" s="121"/>
    </row>
    <row r="719" ht="12.75" customHeight="1">
      <c r="A719" s="121"/>
      <c r="B719" s="121"/>
      <c r="C719" s="121"/>
      <c r="D719" s="121"/>
      <c r="E719" s="121"/>
      <c r="F719" s="121"/>
      <c r="G719" s="121"/>
      <c r="H719" s="121"/>
      <c r="I719" s="121"/>
      <c r="J719" s="121"/>
      <c r="K719" s="121"/>
      <c r="L719" s="121"/>
      <c r="M719" s="121"/>
      <c r="N719" s="121"/>
      <c r="O719" s="121"/>
      <c r="P719" s="121"/>
      <c r="Q719" s="121"/>
      <c r="R719" s="121"/>
      <c r="S719" s="121"/>
      <c r="T719" s="121"/>
      <c r="U719" s="121"/>
      <c r="V719" s="121"/>
      <c r="W719" s="121"/>
      <c r="X719" s="121"/>
      <c r="Y719" s="121"/>
      <c r="Z719" s="121"/>
      <c r="AA719" s="121"/>
      <c r="AB719" s="121"/>
      <c r="AC719" s="121"/>
    </row>
    <row r="720" ht="12.75" customHeight="1">
      <c r="A720" s="121"/>
      <c r="B720" s="121"/>
      <c r="C720" s="121"/>
      <c r="D720" s="121"/>
      <c r="E720" s="121"/>
      <c r="F720" s="121"/>
      <c r="G720" s="121"/>
      <c r="H720" s="121"/>
      <c r="I720" s="121"/>
      <c r="J720" s="121"/>
      <c r="K720" s="121"/>
      <c r="L720" s="121"/>
      <c r="M720" s="121"/>
      <c r="N720" s="121"/>
      <c r="O720" s="121"/>
      <c r="P720" s="121"/>
      <c r="Q720" s="121"/>
      <c r="R720" s="121"/>
      <c r="S720" s="121"/>
      <c r="T720" s="121"/>
      <c r="U720" s="121"/>
      <c r="V720" s="121"/>
      <c r="W720" s="121"/>
      <c r="X720" s="121"/>
      <c r="Y720" s="121"/>
      <c r="Z720" s="121"/>
      <c r="AA720" s="121"/>
      <c r="AB720" s="121"/>
      <c r="AC720" s="121"/>
    </row>
    <row r="721" ht="12.75" customHeight="1">
      <c r="A721" s="121"/>
      <c r="B721" s="121"/>
      <c r="C721" s="121"/>
      <c r="D721" s="121"/>
      <c r="E721" s="121"/>
      <c r="F721" s="121"/>
      <c r="G721" s="121"/>
      <c r="H721" s="121"/>
      <c r="I721" s="121"/>
      <c r="J721" s="121"/>
      <c r="K721" s="121"/>
      <c r="L721" s="121"/>
      <c r="M721" s="121"/>
      <c r="N721" s="121"/>
      <c r="O721" s="121"/>
      <c r="P721" s="121"/>
      <c r="Q721" s="121"/>
      <c r="R721" s="121"/>
      <c r="S721" s="121"/>
      <c r="T721" s="121"/>
      <c r="U721" s="121"/>
      <c r="V721" s="121"/>
      <c r="W721" s="121"/>
      <c r="X721" s="121"/>
      <c r="Y721" s="121"/>
      <c r="Z721" s="121"/>
      <c r="AA721" s="121"/>
      <c r="AB721" s="121"/>
      <c r="AC721" s="121"/>
    </row>
    <row r="722" ht="12.75" customHeight="1">
      <c r="A722" s="121"/>
      <c r="B722" s="121"/>
      <c r="C722" s="121"/>
      <c r="D722" s="121"/>
      <c r="E722" s="121"/>
      <c r="F722" s="121"/>
      <c r="G722" s="121"/>
      <c r="H722" s="121"/>
      <c r="I722" s="121"/>
      <c r="J722" s="121"/>
      <c r="K722" s="121"/>
      <c r="L722" s="121"/>
      <c r="M722" s="121"/>
      <c r="N722" s="121"/>
      <c r="O722" s="121"/>
      <c r="P722" s="121"/>
      <c r="Q722" s="121"/>
      <c r="R722" s="121"/>
      <c r="S722" s="121"/>
      <c r="T722" s="121"/>
      <c r="U722" s="121"/>
      <c r="V722" s="121"/>
      <c r="W722" s="121"/>
      <c r="X722" s="121"/>
      <c r="Y722" s="121"/>
      <c r="Z722" s="121"/>
      <c r="AA722" s="121"/>
      <c r="AB722" s="121"/>
      <c r="AC722" s="121"/>
    </row>
    <row r="723" ht="12.75" customHeight="1">
      <c r="A723" s="121"/>
      <c r="B723" s="121"/>
      <c r="C723" s="121"/>
      <c r="D723" s="121"/>
      <c r="E723" s="121"/>
      <c r="F723" s="121"/>
      <c r="G723" s="121"/>
      <c r="H723" s="121"/>
      <c r="I723" s="121"/>
      <c r="J723" s="121"/>
      <c r="K723" s="121"/>
      <c r="L723" s="121"/>
      <c r="M723" s="121"/>
      <c r="N723" s="121"/>
      <c r="O723" s="121"/>
      <c r="P723" s="121"/>
      <c r="Q723" s="121"/>
      <c r="R723" s="121"/>
      <c r="S723" s="121"/>
      <c r="T723" s="121"/>
      <c r="U723" s="121"/>
      <c r="V723" s="121"/>
      <c r="W723" s="121"/>
      <c r="X723" s="121"/>
      <c r="Y723" s="121"/>
      <c r="Z723" s="121"/>
      <c r="AA723" s="121"/>
      <c r="AB723" s="121"/>
      <c r="AC723" s="121"/>
    </row>
    <row r="724" ht="12.75" customHeight="1">
      <c r="A724" s="121"/>
      <c r="B724" s="121"/>
      <c r="C724" s="121"/>
      <c r="D724" s="121"/>
      <c r="E724" s="121"/>
      <c r="F724" s="121"/>
      <c r="G724" s="121"/>
      <c r="H724" s="121"/>
      <c r="I724" s="121"/>
      <c r="J724" s="121"/>
      <c r="K724" s="121"/>
      <c r="L724" s="121"/>
      <c r="M724" s="121"/>
      <c r="N724" s="121"/>
      <c r="O724" s="121"/>
      <c r="P724" s="121"/>
      <c r="Q724" s="121"/>
      <c r="R724" s="121"/>
      <c r="S724" s="121"/>
      <c r="T724" s="121"/>
      <c r="U724" s="121"/>
      <c r="V724" s="121"/>
      <c r="W724" s="121"/>
      <c r="X724" s="121"/>
      <c r="Y724" s="121"/>
      <c r="Z724" s="121"/>
      <c r="AA724" s="121"/>
      <c r="AB724" s="121"/>
      <c r="AC724" s="121"/>
    </row>
    <row r="725" ht="12.75" customHeight="1">
      <c r="A725" s="121"/>
      <c r="B725" s="121"/>
      <c r="C725" s="121"/>
      <c r="D725" s="121"/>
      <c r="E725" s="121"/>
      <c r="F725" s="121"/>
      <c r="G725" s="121"/>
      <c r="H725" s="121"/>
      <c r="I725" s="121"/>
      <c r="J725" s="121"/>
      <c r="K725" s="121"/>
      <c r="L725" s="121"/>
      <c r="M725" s="121"/>
      <c r="N725" s="121"/>
      <c r="O725" s="121"/>
      <c r="P725" s="121"/>
      <c r="Q725" s="121"/>
      <c r="R725" s="121"/>
      <c r="S725" s="121"/>
      <c r="T725" s="121"/>
      <c r="U725" s="121"/>
      <c r="V725" s="121"/>
      <c r="W725" s="121"/>
      <c r="X725" s="121"/>
      <c r="Y725" s="121"/>
      <c r="Z725" s="121"/>
      <c r="AA725" s="121"/>
      <c r="AB725" s="121"/>
      <c r="AC725" s="121"/>
    </row>
    <row r="726" ht="12.75" customHeight="1">
      <c r="A726" s="121"/>
      <c r="B726" s="121"/>
      <c r="C726" s="121"/>
      <c r="D726" s="121"/>
      <c r="E726" s="121"/>
      <c r="F726" s="121"/>
      <c r="G726" s="121"/>
      <c r="H726" s="121"/>
      <c r="I726" s="121"/>
      <c r="J726" s="121"/>
      <c r="K726" s="121"/>
      <c r="L726" s="121"/>
      <c r="M726" s="121"/>
      <c r="N726" s="121"/>
      <c r="O726" s="121"/>
      <c r="P726" s="121"/>
      <c r="Q726" s="121"/>
      <c r="R726" s="121"/>
      <c r="S726" s="121"/>
      <c r="T726" s="121"/>
      <c r="U726" s="121"/>
      <c r="V726" s="121"/>
      <c r="W726" s="121"/>
      <c r="X726" s="121"/>
      <c r="Y726" s="121"/>
      <c r="Z726" s="121"/>
      <c r="AA726" s="121"/>
      <c r="AB726" s="121"/>
      <c r="AC726" s="121"/>
    </row>
    <row r="727" ht="12.75" customHeight="1">
      <c r="A727" s="121"/>
      <c r="B727" s="121"/>
      <c r="C727" s="121"/>
      <c r="D727" s="121"/>
      <c r="E727" s="121"/>
      <c r="F727" s="121"/>
      <c r="G727" s="121"/>
      <c r="H727" s="121"/>
      <c r="I727" s="121"/>
      <c r="J727" s="121"/>
      <c r="K727" s="121"/>
      <c r="L727" s="121"/>
      <c r="M727" s="121"/>
      <c r="N727" s="121"/>
      <c r="O727" s="121"/>
      <c r="P727" s="121"/>
      <c r="Q727" s="121"/>
      <c r="R727" s="121"/>
      <c r="S727" s="121"/>
      <c r="T727" s="121"/>
      <c r="U727" s="121"/>
      <c r="V727" s="121"/>
      <c r="W727" s="121"/>
      <c r="X727" s="121"/>
      <c r="Y727" s="121"/>
      <c r="Z727" s="121"/>
      <c r="AA727" s="121"/>
      <c r="AB727" s="121"/>
      <c r="AC727" s="121"/>
    </row>
    <row r="728" ht="12.75" customHeight="1">
      <c r="A728" s="121"/>
      <c r="B728" s="121"/>
      <c r="C728" s="121"/>
      <c r="D728" s="121"/>
      <c r="E728" s="121"/>
      <c r="F728" s="121"/>
      <c r="G728" s="121"/>
      <c r="H728" s="121"/>
      <c r="I728" s="121"/>
      <c r="J728" s="121"/>
      <c r="K728" s="121"/>
      <c r="L728" s="121"/>
      <c r="M728" s="121"/>
      <c r="N728" s="121"/>
      <c r="O728" s="121"/>
      <c r="P728" s="121"/>
      <c r="Q728" s="121"/>
      <c r="R728" s="121"/>
      <c r="S728" s="121"/>
      <c r="T728" s="121"/>
      <c r="U728" s="121"/>
      <c r="V728" s="121"/>
      <c r="W728" s="121"/>
      <c r="X728" s="121"/>
      <c r="Y728" s="121"/>
      <c r="Z728" s="121"/>
      <c r="AA728" s="121"/>
      <c r="AB728" s="121"/>
      <c r="AC728" s="121"/>
    </row>
    <row r="729" ht="12.75" customHeight="1">
      <c r="A729" s="121"/>
      <c r="B729" s="121"/>
      <c r="C729" s="121"/>
      <c r="D729" s="121"/>
      <c r="E729" s="121"/>
      <c r="F729" s="121"/>
      <c r="G729" s="121"/>
      <c r="H729" s="121"/>
      <c r="I729" s="121"/>
      <c r="J729" s="121"/>
      <c r="K729" s="121"/>
      <c r="L729" s="121"/>
      <c r="M729" s="121"/>
      <c r="N729" s="121"/>
      <c r="O729" s="121"/>
      <c r="P729" s="121"/>
      <c r="Q729" s="121"/>
      <c r="R729" s="121"/>
      <c r="S729" s="121"/>
      <c r="T729" s="121"/>
      <c r="U729" s="121"/>
      <c r="V729" s="121"/>
      <c r="W729" s="121"/>
      <c r="X729" s="121"/>
      <c r="Y729" s="121"/>
      <c r="Z729" s="121"/>
      <c r="AA729" s="121"/>
      <c r="AB729" s="121"/>
      <c r="AC729" s="121"/>
    </row>
    <row r="730" ht="12.75" customHeight="1">
      <c r="A730" s="121"/>
      <c r="B730" s="121"/>
      <c r="C730" s="121"/>
      <c r="D730" s="121"/>
      <c r="E730" s="121"/>
      <c r="F730" s="121"/>
      <c r="G730" s="121"/>
      <c r="H730" s="121"/>
      <c r="I730" s="121"/>
      <c r="J730" s="121"/>
      <c r="K730" s="121"/>
      <c r="L730" s="121"/>
      <c r="M730" s="121"/>
      <c r="N730" s="121"/>
      <c r="O730" s="121"/>
      <c r="P730" s="121"/>
      <c r="Q730" s="121"/>
      <c r="R730" s="121"/>
      <c r="S730" s="121"/>
      <c r="T730" s="121"/>
      <c r="U730" s="121"/>
      <c r="V730" s="121"/>
      <c r="W730" s="121"/>
      <c r="X730" s="121"/>
      <c r="Y730" s="121"/>
      <c r="Z730" s="121"/>
      <c r="AA730" s="121"/>
      <c r="AB730" s="121"/>
      <c r="AC730" s="121"/>
    </row>
    <row r="731" ht="12.75" customHeight="1">
      <c r="A731" s="121"/>
      <c r="B731" s="121"/>
      <c r="C731" s="121"/>
      <c r="D731" s="121"/>
      <c r="E731" s="121"/>
      <c r="F731" s="121"/>
      <c r="G731" s="121"/>
      <c r="H731" s="121"/>
      <c r="I731" s="121"/>
      <c r="J731" s="121"/>
      <c r="K731" s="121"/>
      <c r="L731" s="121"/>
      <c r="M731" s="121"/>
      <c r="N731" s="121"/>
      <c r="O731" s="121"/>
      <c r="P731" s="121"/>
      <c r="Q731" s="121"/>
      <c r="R731" s="121"/>
      <c r="S731" s="121"/>
      <c r="T731" s="121"/>
      <c r="U731" s="121"/>
      <c r="V731" s="121"/>
      <c r="W731" s="121"/>
      <c r="X731" s="121"/>
      <c r="Y731" s="121"/>
      <c r="Z731" s="121"/>
      <c r="AA731" s="121"/>
      <c r="AB731" s="121"/>
      <c r="AC731" s="121"/>
    </row>
    <row r="732" ht="12.75" customHeight="1">
      <c r="A732" s="121"/>
      <c r="B732" s="121"/>
      <c r="C732" s="121"/>
      <c r="D732" s="121"/>
      <c r="E732" s="121"/>
      <c r="F732" s="121"/>
      <c r="G732" s="121"/>
      <c r="H732" s="121"/>
      <c r="I732" s="121"/>
      <c r="J732" s="121"/>
      <c r="K732" s="121"/>
      <c r="L732" s="121"/>
      <c r="M732" s="121"/>
      <c r="N732" s="121"/>
      <c r="O732" s="121"/>
      <c r="P732" s="121"/>
      <c r="Q732" s="121"/>
      <c r="R732" s="121"/>
      <c r="S732" s="121"/>
      <c r="T732" s="121"/>
      <c r="U732" s="121"/>
      <c r="V732" s="121"/>
      <c r="W732" s="121"/>
      <c r="X732" s="121"/>
      <c r="Y732" s="121"/>
      <c r="Z732" s="121"/>
      <c r="AA732" s="121"/>
      <c r="AB732" s="121"/>
      <c r="AC732" s="121"/>
    </row>
    <row r="733" ht="12.75" customHeight="1">
      <c r="A733" s="121"/>
      <c r="B733" s="121"/>
      <c r="C733" s="121"/>
      <c r="D733" s="121"/>
      <c r="E733" s="121"/>
      <c r="F733" s="121"/>
      <c r="G733" s="121"/>
      <c r="H733" s="121"/>
      <c r="I733" s="121"/>
      <c r="J733" s="121"/>
      <c r="K733" s="121"/>
      <c r="L733" s="121"/>
      <c r="M733" s="121"/>
      <c r="N733" s="121"/>
      <c r="O733" s="121"/>
      <c r="P733" s="121"/>
      <c r="Q733" s="121"/>
      <c r="R733" s="121"/>
      <c r="S733" s="121"/>
      <c r="T733" s="121"/>
      <c r="U733" s="121"/>
      <c r="V733" s="121"/>
      <c r="W733" s="121"/>
      <c r="X733" s="121"/>
      <c r="Y733" s="121"/>
      <c r="Z733" s="121"/>
      <c r="AA733" s="121"/>
      <c r="AB733" s="121"/>
      <c r="AC733" s="121"/>
    </row>
    <row r="734" ht="12.75" customHeight="1">
      <c r="A734" s="121"/>
      <c r="B734" s="121"/>
      <c r="C734" s="121"/>
      <c r="D734" s="121"/>
      <c r="E734" s="121"/>
      <c r="F734" s="121"/>
      <c r="G734" s="121"/>
      <c r="H734" s="121"/>
      <c r="I734" s="121"/>
      <c r="J734" s="121"/>
      <c r="K734" s="121"/>
      <c r="L734" s="121"/>
      <c r="M734" s="121"/>
      <c r="N734" s="121"/>
      <c r="O734" s="121"/>
      <c r="P734" s="121"/>
      <c r="Q734" s="121"/>
      <c r="R734" s="121"/>
      <c r="S734" s="121"/>
      <c r="T734" s="121"/>
      <c r="U734" s="121"/>
      <c r="V734" s="121"/>
      <c r="W734" s="121"/>
      <c r="X734" s="121"/>
      <c r="Y734" s="121"/>
      <c r="Z734" s="121"/>
      <c r="AA734" s="121"/>
      <c r="AB734" s="121"/>
      <c r="AC734" s="121"/>
    </row>
    <row r="735" ht="12.75" customHeight="1">
      <c r="A735" s="121"/>
      <c r="B735" s="121"/>
      <c r="C735" s="121"/>
      <c r="D735" s="121"/>
      <c r="E735" s="121"/>
      <c r="F735" s="121"/>
      <c r="G735" s="121"/>
      <c r="H735" s="121"/>
      <c r="I735" s="121"/>
      <c r="J735" s="121"/>
      <c r="K735" s="121"/>
      <c r="L735" s="121"/>
      <c r="M735" s="121"/>
      <c r="N735" s="121"/>
      <c r="O735" s="121"/>
      <c r="P735" s="121"/>
      <c r="Q735" s="121"/>
      <c r="R735" s="121"/>
      <c r="S735" s="121"/>
      <c r="T735" s="121"/>
      <c r="U735" s="121"/>
      <c r="V735" s="121"/>
      <c r="W735" s="121"/>
      <c r="X735" s="121"/>
      <c r="Y735" s="121"/>
      <c r="Z735" s="121"/>
      <c r="AA735" s="121"/>
      <c r="AB735" s="121"/>
      <c r="AC735" s="121"/>
    </row>
    <row r="736" ht="12.75" customHeight="1">
      <c r="A736" s="121"/>
      <c r="B736" s="121"/>
      <c r="C736" s="121"/>
      <c r="D736" s="121"/>
      <c r="E736" s="121"/>
      <c r="F736" s="121"/>
      <c r="G736" s="121"/>
      <c r="H736" s="121"/>
      <c r="I736" s="121"/>
      <c r="J736" s="121"/>
      <c r="K736" s="121"/>
      <c r="L736" s="121"/>
      <c r="M736" s="121"/>
      <c r="N736" s="121"/>
      <c r="O736" s="121"/>
      <c r="P736" s="121"/>
      <c r="Q736" s="121"/>
      <c r="R736" s="121"/>
      <c r="S736" s="121"/>
      <c r="T736" s="121"/>
      <c r="U736" s="121"/>
      <c r="V736" s="121"/>
      <c r="W736" s="121"/>
      <c r="X736" s="121"/>
      <c r="Y736" s="121"/>
      <c r="Z736" s="121"/>
      <c r="AA736" s="121"/>
      <c r="AB736" s="121"/>
      <c r="AC736" s="121"/>
    </row>
    <row r="737" ht="12.75" customHeight="1">
      <c r="A737" s="121"/>
      <c r="B737" s="121"/>
      <c r="C737" s="121"/>
      <c r="D737" s="121"/>
      <c r="E737" s="121"/>
      <c r="F737" s="121"/>
      <c r="G737" s="121"/>
      <c r="H737" s="121"/>
      <c r="I737" s="121"/>
      <c r="J737" s="121"/>
      <c r="K737" s="121"/>
      <c r="L737" s="121"/>
      <c r="M737" s="121"/>
      <c r="N737" s="121"/>
      <c r="O737" s="121"/>
      <c r="P737" s="121"/>
      <c r="Q737" s="121"/>
      <c r="R737" s="121"/>
      <c r="S737" s="121"/>
      <c r="T737" s="121"/>
      <c r="U737" s="121"/>
      <c r="V737" s="121"/>
      <c r="W737" s="121"/>
      <c r="X737" s="121"/>
      <c r="Y737" s="121"/>
      <c r="Z737" s="121"/>
      <c r="AA737" s="121"/>
      <c r="AB737" s="121"/>
      <c r="AC737" s="121"/>
    </row>
    <row r="738" ht="12.75" customHeight="1">
      <c r="A738" s="121"/>
      <c r="B738" s="121"/>
      <c r="C738" s="121"/>
      <c r="D738" s="121"/>
      <c r="E738" s="121"/>
      <c r="F738" s="121"/>
      <c r="G738" s="121"/>
      <c r="H738" s="121"/>
      <c r="I738" s="121"/>
      <c r="J738" s="121"/>
      <c r="K738" s="121"/>
      <c r="L738" s="121"/>
      <c r="M738" s="121"/>
      <c r="N738" s="121"/>
      <c r="O738" s="121"/>
      <c r="P738" s="121"/>
      <c r="Q738" s="121"/>
      <c r="R738" s="121"/>
      <c r="S738" s="121"/>
      <c r="T738" s="121"/>
      <c r="U738" s="121"/>
      <c r="V738" s="121"/>
      <c r="W738" s="121"/>
      <c r="X738" s="121"/>
      <c r="Y738" s="121"/>
      <c r="Z738" s="121"/>
      <c r="AA738" s="121"/>
      <c r="AB738" s="121"/>
      <c r="AC738" s="121"/>
    </row>
    <row r="739" ht="12.75" customHeight="1">
      <c r="A739" s="121"/>
      <c r="B739" s="121"/>
      <c r="C739" s="121"/>
      <c r="D739" s="121"/>
      <c r="E739" s="121"/>
      <c r="F739" s="121"/>
      <c r="G739" s="121"/>
      <c r="H739" s="121"/>
      <c r="I739" s="121"/>
      <c r="J739" s="121"/>
      <c r="K739" s="121"/>
      <c r="L739" s="121"/>
      <c r="M739" s="121"/>
      <c r="N739" s="121"/>
      <c r="O739" s="121"/>
      <c r="P739" s="121"/>
      <c r="Q739" s="121"/>
      <c r="R739" s="121"/>
      <c r="S739" s="121"/>
      <c r="T739" s="121"/>
      <c r="U739" s="121"/>
      <c r="V739" s="121"/>
      <c r="W739" s="121"/>
      <c r="X739" s="121"/>
      <c r="Y739" s="121"/>
      <c r="Z739" s="121"/>
      <c r="AA739" s="121"/>
      <c r="AB739" s="121"/>
      <c r="AC739" s="121"/>
    </row>
    <row r="740" ht="12.75" customHeight="1">
      <c r="A740" s="121"/>
      <c r="B740" s="121"/>
      <c r="C740" s="121"/>
      <c r="D740" s="121"/>
      <c r="E740" s="121"/>
      <c r="F740" s="121"/>
      <c r="G740" s="121"/>
      <c r="H740" s="121"/>
      <c r="I740" s="121"/>
      <c r="J740" s="121"/>
      <c r="K740" s="121"/>
      <c r="L740" s="121"/>
      <c r="M740" s="121"/>
      <c r="N740" s="121"/>
      <c r="O740" s="121"/>
      <c r="P740" s="121"/>
      <c r="Q740" s="121"/>
      <c r="R740" s="121"/>
      <c r="S740" s="121"/>
      <c r="T740" s="121"/>
      <c r="U740" s="121"/>
      <c r="V740" s="121"/>
      <c r="W740" s="121"/>
      <c r="X740" s="121"/>
      <c r="Y740" s="121"/>
      <c r="Z740" s="121"/>
      <c r="AA740" s="121"/>
      <c r="AB740" s="121"/>
      <c r="AC740" s="121"/>
    </row>
    <row r="741" ht="12.75" customHeight="1">
      <c r="A741" s="121"/>
      <c r="B741" s="121"/>
      <c r="C741" s="121"/>
      <c r="D741" s="121"/>
      <c r="E741" s="121"/>
      <c r="F741" s="121"/>
      <c r="G741" s="121"/>
      <c r="H741" s="121"/>
      <c r="I741" s="121"/>
      <c r="J741" s="121"/>
      <c r="K741" s="121"/>
      <c r="L741" s="121"/>
      <c r="M741" s="121"/>
      <c r="N741" s="121"/>
      <c r="O741" s="121"/>
      <c r="P741" s="121"/>
      <c r="Q741" s="121"/>
      <c r="R741" s="121"/>
      <c r="S741" s="121"/>
      <c r="T741" s="121"/>
      <c r="U741" s="121"/>
      <c r="V741" s="121"/>
      <c r="W741" s="121"/>
      <c r="X741" s="121"/>
      <c r="Y741" s="121"/>
      <c r="Z741" s="121"/>
      <c r="AA741" s="121"/>
      <c r="AB741" s="121"/>
      <c r="AC741" s="121"/>
    </row>
    <row r="742" ht="12.75" customHeight="1">
      <c r="A742" s="121"/>
      <c r="B742" s="121"/>
      <c r="C742" s="121"/>
      <c r="D742" s="121"/>
      <c r="E742" s="121"/>
      <c r="F742" s="121"/>
      <c r="G742" s="121"/>
      <c r="H742" s="121"/>
      <c r="I742" s="121"/>
      <c r="J742" s="121"/>
      <c r="K742" s="121"/>
      <c r="L742" s="121"/>
      <c r="M742" s="121"/>
      <c r="N742" s="121"/>
      <c r="O742" s="121"/>
      <c r="P742" s="121"/>
      <c r="Q742" s="121"/>
      <c r="R742" s="121"/>
      <c r="S742" s="121"/>
      <c r="T742" s="121"/>
      <c r="U742" s="121"/>
      <c r="V742" s="121"/>
      <c r="W742" s="121"/>
      <c r="X742" s="121"/>
      <c r="Y742" s="121"/>
      <c r="Z742" s="121"/>
      <c r="AA742" s="121"/>
      <c r="AB742" s="121"/>
      <c r="AC742" s="121"/>
    </row>
    <row r="743" ht="12.75" customHeight="1">
      <c r="A743" s="121"/>
      <c r="B743" s="121"/>
      <c r="C743" s="121"/>
      <c r="D743" s="121"/>
      <c r="E743" s="121"/>
      <c r="F743" s="121"/>
      <c r="G743" s="121"/>
      <c r="H743" s="121"/>
      <c r="I743" s="121"/>
      <c r="J743" s="121"/>
      <c r="K743" s="121"/>
      <c r="L743" s="121"/>
      <c r="M743" s="121"/>
      <c r="N743" s="121"/>
      <c r="O743" s="121"/>
      <c r="P743" s="121"/>
      <c r="Q743" s="121"/>
      <c r="R743" s="121"/>
      <c r="S743" s="121"/>
      <c r="T743" s="121"/>
      <c r="U743" s="121"/>
      <c r="V743" s="121"/>
      <c r="W743" s="121"/>
      <c r="X743" s="121"/>
      <c r="Y743" s="121"/>
      <c r="Z743" s="121"/>
      <c r="AA743" s="121"/>
      <c r="AB743" s="121"/>
      <c r="AC743" s="121"/>
    </row>
    <row r="744" ht="12.75" customHeight="1">
      <c r="A744" s="121"/>
      <c r="B744" s="121"/>
      <c r="C744" s="121"/>
      <c r="D744" s="121"/>
      <c r="E744" s="121"/>
      <c r="F744" s="121"/>
      <c r="G744" s="121"/>
      <c r="H744" s="121"/>
      <c r="I744" s="121"/>
      <c r="J744" s="121"/>
      <c r="K744" s="121"/>
      <c r="L744" s="121"/>
      <c r="M744" s="121"/>
      <c r="N744" s="121"/>
      <c r="O744" s="121"/>
      <c r="P744" s="121"/>
      <c r="Q744" s="121"/>
      <c r="R744" s="121"/>
      <c r="S744" s="121"/>
      <c r="T744" s="121"/>
      <c r="U744" s="121"/>
      <c r="V744" s="121"/>
      <c r="W744" s="121"/>
      <c r="X744" s="121"/>
      <c r="Y744" s="121"/>
      <c r="Z744" s="121"/>
      <c r="AA744" s="121"/>
      <c r="AB744" s="121"/>
      <c r="AC744" s="121"/>
    </row>
    <row r="745" ht="12.75" customHeight="1">
      <c r="A745" s="121"/>
      <c r="B745" s="121"/>
      <c r="C745" s="121"/>
      <c r="D745" s="121"/>
      <c r="E745" s="121"/>
      <c r="F745" s="121"/>
      <c r="G745" s="121"/>
      <c r="H745" s="121"/>
      <c r="I745" s="121"/>
      <c r="J745" s="121"/>
      <c r="K745" s="121"/>
      <c r="L745" s="121"/>
      <c r="M745" s="121"/>
      <c r="N745" s="121"/>
      <c r="O745" s="121"/>
      <c r="P745" s="121"/>
      <c r="Q745" s="121"/>
      <c r="R745" s="121"/>
      <c r="S745" s="121"/>
      <c r="T745" s="121"/>
      <c r="U745" s="121"/>
      <c r="V745" s="121"/>
      <c r="W745" s="121"/>
      <c r="X745" s="121"/>
      <c r="Y745" s="121"/>
      <c r="Z745" s="121"/>
      <c r="AA745" s="121"/>
      <c r="AB745" s="121"/>
      <c r="AC745" s="121"/>
    </row>
    <row r="746" ht="12.75" customHeight="1">
      <c r="A746" s="121"/>
      <c r="B746" s="121"/>
      <c r="C746" s="121"/>
      <c r="D746" s="121"/>
      <c r="E746" s="121"/>
      <c r="F746" s="121"/>
      <c r="G746" s="121"/>
      <c r="H746" s="121"/>
      <c r="I746" s="121"/>
      <c r="J746" s="121"/>
      <c r="K746" s="121"/>
      <c r="L746" s="121"/>
      <c r="M746" s="121"/>
      <c r="N746" s="121"/>
      <c r="O746" s="121"/>
      <c r="P746" s="121"/>
      <c r="Q746" s="121"/>
      <c r="R746" s="121"/>
      <c r="S746" s="121"/>
      <c r="T746" s="121"/>
      <c r="U746" s="121"/>
      <c r="V746" s="121"/>
      <c r="W746" s="121"/>
      <c r="X746" s="121"/>
      <c r="Y746" s="121"/>
      <c r="Z746" s="121"/>
      <c r="AA746" s="121"/>
      <c r="AB746" s="121"/>
      <c r="AC746" s="121"/>
    </row>
    <row r="747" ht="12.75" customHeight="1">
      <c r="A747" s="121"/>
      <c r="B747" s="121"/>
      <c r="C747" s="121"/>
      <c r="D747" s="121"/>
      <c r="E747" s="121"/>
      <c r="F747" s="121"/>
      <c r="G747" s="121"/>
      <c r="H747" s="121"/>
      <c r="I747" s="121"/>
      <c r="J747" s="121"/>
      <c r="K747" s="121"/>
      <c r="L747" s="121"/>
      <c r="M747" s="121"/>
      <c r="N747" s="121"/>
      <c r="O747" s="121"/>
      <c r="P747" s="121"/>
      <c r="Q747" s="121"/>
      <c r="R747" s="121"/>
      <c r="S747" s="121"/>
      <c r="T747" s="121"/>
      <c r="U747" s="121"/>
      <c r="V747" s="121"/>
      <c r="W747" s="121"/>
      <c r="X747" s="121"/>
      <c r="Y747" s="121"/>
      <c r="Z747" s="121"/>
      <c r="AA747" s="121"/>
      <c r="AB747" s="121"/>
      <c r="AC747" s="121"/>
    </row>
    <row r="748" ht="12.75" customHeight="1">
      <c r="A748" s="121"/>
      <c r="B748" s="121"/>
      <c r="C748" s="121"/>
      <c r="D748" s="121"/>
      <c r="E748" s="121"/>
      <c r="F748" s="121"/>
      <c r="G748" s="121"/>
      <c r="H748" s="121"/>
      <c r="I748" s="121"/>
      <c r="J748" s="121"/>
      <c r="K748" s="121"/>
      <c r="L748" s="121"/>
      <c r="M748" s="121"/>
      <c r="N748" s="121"/>
      <c r="O748" s="121"/>
      <c r="P748" s="121"/>
      <c r="Q748" s="121"/>
      <c r="R748" s="121"/>
      <c r="S748" s="121"/>
      <c r="T748" s="121"/>
      <c r="U748" s="121"/>
      <c r="V748" s="121"/>
      <c r="W748" s="121"/>
      <c r="X748" s="121"/>
      <c r="Y748" s="121"/>
      <c r="Z748" s="121"/>
      <c r="AA748" s="121"/>
      <c r="AB748" s="121"/>
      <c r="AC748" s="121"/>
    </row>
    <row r="749" ht="12.75" customHeight="1">
      <c r="A749" s="121"/>
      <c r="B749" s="121"/>
      <c r="C749" s="121"/>
      <c r="D749" s="121"/>
      <c r="E749" s="121"/>
      <c r="F749" s="121"/>
      <c r="G749" s="121"/>
      <c r="H749" s="121"/>
      <c r="I749" s="121"/>
      <c r="J749" s="121"/>
      <c r="K749" s="121"/>
      <c r="L749" s="121"/>
      <c r="M749" s="121"/>
      <c r="N749" s="121"/>
      <c r="O749" s="121"/>
      <c r="P749" s="121"/>
      <c r="Q749" s="121"/>
      <c r="R749" s="121"/>
      <c r="S749" s="121"/>
      <c r="T749" s="121"/>
      <c r="U749" s="121"/>
      <c r="V749" s="121"/>
      <c r="W749" s="121"/>
      <c r="X749" s="121"/>
      <c r="Y749" s="121"/>
      <c r="Z749" s="121"/>
      <c r="AA749" s="121"/>
      <c r="AB749" s="121"/>
      <c r="AC749" s="121"/>
    </row>
    <row r="750" ht="12.75" customHeight="1">
      <c r="A750" s="121"/>
      <c r="B750" s="121"/>
      <c r="C750" s="121"/>
      <c r="D750" s="121"/>
      <c r="E750" s="121"/>
      <c r="F750" s="121"/>
      <c r="G750" s="121"/>
      <c r="H750" s="121"/>
      <c r="I750" s="121"/>
      <c r="J750" s="121"/>
      <c r="K750" s="121"/>
      <c r="L750" s="121"/>
      <c r="M750" s="121"/>
      <c r="N750" s="121"/>
      <c r="O750" s="121"/>
      <c r="P750" s="121"/>
      <c r="Q750" s="121"/>
      <c r="R750" s="121"/>
      <c r="S750" s="121"/>
      <c r="T750" s="121"/>
      <c r="U750" s="121"/>
      <c r="V750" s="121"/>
      <c r="W750" s="121"/>
      <c r="X750" s="121"/>
      <c r="Y750" s="121"/>
      <c r="Z750" s="121"/>
      <c r="AA750" s="121"/>
      <c r="AB750" s="121"/>
      <c r="AC750" s="121"/>
    </row>
    <row r="751" ht="12.75" customHeight="1">
      <c r="A751" s="121"/>
      <c r="B751" s="121"/>
      <c r="C751" s="121"/>
      <c r="D751" s="121"/>
      <c r="E751" s="121"/>
      <c r="F751" s="121"/>
      <c r="G751" s="121"/>
      <c r="H751" s="121"/>
      <c r="I751" s="121"/>
      <c r="J751" s="121"/>
      <c r="K751" s="121"/>
      <c r="L751" s="121"/>
      <c r="M751" s="121"/>
      <c r="N751" s="121"/>
      <c r="O751" s="121"/>
      <c r="P751" s="121"/>
      <c r="Q751" s="121"/>
      <c r="R751" s="121"/>
      <c r="S751" s="121"/>
      <c r="T751" s="121"/>
      <c r="U751" s="121"/>
      <c r="V751" s="121"/>
      <c r="W751" s="121"/>
      <c r="X751" s="121"/>
      <c r="Y751" s="121"/>
      <c r="Z751" s="121"/>
      <c r="AA751" s="121"/>
      <c r="AB751" s="121"/>
      <c r="AC751" s="121"/>
    </row>
    <row r="752" ht="12.75" customHeight="1">
      <c r="A752" s="121"/>
      <c r="B752" s="121"/>
      <c r="C752" s="121"/>
      <c r="D752" s="121"/>
      <c r="E752" s="121"/>
      <c r="F752" s="121"/>
      <c r="G752" s="121"/>
      <c r="H752" s="121"/>
      <c r="I752" s="121"/>
      <c r="J752" s="121"/>
      <c r="K752" s="121"/>
      <c r="L752" s="121"/>
      <c r="M752" s="121"/>
      <c r="N752" s="121"/>
      <c r="O752" s="121"/>
      <c r="P752" s="121"/>
      <c r="Q752" s="121"/>
      <c r="R752" s="121"/>
      <c r="S752" s="121"/>
      <c r="T752" s="121"/>
      <c r="U752" s="121"/>
      <c r="V752" s="121"/>
      <c r="W752" s="121"/>
      <c r="X752" s="121"/>
      <c r="Y752" s="121"/>
      <c r="Z752" s="121"/>
      <c r="AA752" s="121"/>
      <c r="AB752" s="121"/>
      <c r="AC752" s="121"/>
    </row>
    <row r="753" ht="12.75" customHeight="1">
      <c r="A753" s="121"/>
      <c r="B753" s="121"/>
      <c r="C753" s="121"/>
      <c r="D753" s="121"/>
      <c r="E753" s="121"/>
      <c r="F753" s="121"/>
      <c r="G753" s="121"/>
      <c r="H753" s="121"/>
      <c r="I753" s="121"/>
      <c r="J753" s="121"/>
      <c r="K753" s="121"/>
      <c r="L753" s="121"/>
      <c r="M753" s="121"/>
      <c r="N753" s="121"/>
      <c r="O753" s="121"/>
      <c r="P753" s="121"/>
      <c r="Q753" s="121"/>
      <c r="R753" s="121"/>
      <c r="S753" s="121"/>
      <c r="T753" s="121"/>
      <c r="U753" s="121"/>
      <c r="V753" s="121"/>
      <c r="W753" s="121"/>
      <c r="X753" s="121"/>
      <c r="Y753" s="121"/>
      <c r="Z753" s="121"/>
      <c r="AA753" s="121"/>
      <c r="AB753" s="121"/>
      <c r="AC753" s="121"/>
    </row>
    <row r="754" ht="12.75" customHeight="1">
      <c r="A754" s="121"/>
      <c r="B754" s="121"/>
      <c r="C754" s="121"/>
      <c r="D754" s="121"/>
      <c r="E754" s="121"/>
      <c r="F754" s="121"/>
      <c r="G754" s="121"/>
      <c r="H754" s="121"/>
      <c r="I754" s="121"/>
      <c r="J754" s="121"/>
      <c r="K754" s="121"/>
      <c r="L754" s="121"/>
      <c r="M754" s="121"/>
      <c r="N754" s="121"/>
      <c r="O754" s="121"/>
      <c r="P754" s="121"/>
      <c r="Q754" s="121"/>
      <c r="R754" s="121"/>
      <c r="S754" s="121"/>
      <c r="T754" s="121"/>
      <c r="U754" s="121"/>
      <c r="V754" s="121"/>
      <c r="W754" s="121"/>
      <c r="X754" s="121"/>
      <c r="Y754" s="121"/>
      <c r="Z754" s="121"/>
      <c r="AA754" s="121"/>
      <c r="AB754" s="121"/>
      <c r="AC754" s="121"/>
    </row>
    <row r="755" ht="12.75" customHeight="1">
      <c r="A755" s="121"/>
      <c r="B755" s="121"/>
      <c r="C755" s="121"/>
      <c r="D755" s="121"/>
      <c r="E755" s="121"/>
      <c r="F755" s="121"/>
      <c r="G755" s="121"/>
      <c r="H755" s="121"/>
      <c r="I755" s="121"/>
      <c r="J755" s="121"/>
      <c r="K755" s="121"/>
      <c r="L755" s="121"/>
      <c r="M755" s="121"/>
      <c r="N755" s="121"/>
      <c r="O755" s="121"/>
      <c r="P755" s="121"/>
      <c r="Q755" s="121"/>
      <c r="R755" s="121"/>
      <c r="S755" s="121"/>
      <c r="T755" s="121"/>
      <c r="U755" s="121"/>
      <c r="V755" s="121"/>
      <c r="W755" s="121"/>
      <c r="X755" s="121"/>
      <c r="Y755" s="121"/>
      <c r="Z755" s="121"/>
      <c r="AA755" s="121"/>
      <c r="AB755" s="121"/>
      <c r="AC755" s="121"/>
    </row>
    <row r="756" ht="12.75" customHeight="1">
      <c r="A756" s="121"/>
      <c r="B756" s="121"/>
      <c r="C756" s="121"/>
      <c r="D756" s="121"/>
      <c r="E756" s="121"/>
      <c r="F756" s="121"/>
      <c r="G756" s="121"/>
      <c r="H756" s="121"/>
      <c r="I756" s="121"/>
      <c r="J756" s="121"/>
      <c r="K756" s="121"/>
      <c r="L756" s="121"/>
      <c r="M756" s="121"/>
      <c r="N756" s="121"/>
      <c r="O756" s="121"/>
      <c r="P756" s="121"/>
      <c r="Q756" s="121"/>
      <c r="R756" s="121"/>
      <c r="S756" s="121"/>
      <c r="T756" s="121"/>
      <c r="U756" s="121"/>
      <c r="V756" s="121"/>
      <c r="W756" s="121"/>
      <c r="X756" s="121"/>
      <c r="Y756" s="121"/>
      <c r="Z756" s="121"/>
      <c r="AA756" s="121"/>
      <c r="AB756" s="121"/>
      <c r="AC756" s="121"/>
    </row>
    <row r="757" ht="12.75" customHeight="1">
      <c r="A757" s="121"/>
      <c r="B757" s="121"/>
      <c r="C757" s="121"/>
      <c r="D757" s="121"/>
      <c r="E757" s="121"/>
      <c r="F757" s="121"/>
      <c r="G757" s="121"/>
      <c r="H757" s="121"/>
      <c r="I757" s="121"/>
      <c r="J757" s="121"/>
      <c r="K757" s="121"/>
      <c r="L757" s="121"/>
      <c r="M757" s="121"/>
      <c r="N757" s="121"/>
      <c r="O757" s="121"/>
      <c r="P757" s="121"/>
      <c r="Q757" s="121"/>
      <c r="R757" s="121"/>
      <c r="S757" s="121"/>
      <c r="T757" s="121"/>
      <c r="U757" s="121"/>
      <c r="V757" s="121"/>
      <c r="W757" s="121"/>
      <c r="X757" s="121"/>
      <c r="Y757" s="121"/>
      <c r="Z757" s="121"/>
      <c r="AA757" s="121"/>
      <c r="AB757" s="121"/>
      <c r="AC757" s="121"/>
    </row>
    <row r="758" ht="12.75" customHeight="1">
      <c r="A758" s="121"/>
      <c r="B758" s="121"/>
      <c r="C758" s="121"/>
      <c r="D758" s="121"/>
      <c r="E758" s="121"/>
      <c r="F758" s="121"/>
      <c r="G758" s="121"/>
      <c r="H758" s="121"/>
      <c r="I758" s="121"/>
      <c r="J758" s="121"/>
      <c r="K758" s="121"/>
      <c r="L758" s="121"/>
      <c r="M758" s="121"/>
      <c r="N758" s="121"/>
      <c r="O758" s="121"/>
      <c r="P758" s="121"/>
      <c r="Q758" s="121"/>
      <c r="R758" s="121"/>
      <c r="S758" s="121"/>
      <c r="T758" s="121"/>
      <c r="U758" s="121"/>
      <c r="V758" s="121"/>
      <c r="W758" s="121"/>
      <c r="X758" s="121"/>
      <c r="Y758" s="121"/>
      <c r="Z758" s="121"/>
      <c r="AA758" s="121"/>
      <c r="AB758" s="121"/>
      <c r="AC758" s="121"/>
    </row>
    <row r="759" ht="12.75" customHeight="1">
      <c r="A759" s="121"/>
      <c r="B759" s="121"/>
      <c r="C759" s="121"/>
      <c r="D759" s="121"/>
      <c r="E759" s="121"/>
      <c r="F759" s="121"/>
      <c r="G759" s="121"/>
      <c r="H759" s="121"/>
      <c r="I759" s="121"/>
      <c r="J759" s="121"/>
      <c r="K759" s="121"/>
      <c r="L759" s="121"/>
      <c r="M759" s="121"/>
      <c r="N759" s="121"/>
      <c r="O759" s="121"/>
      <c r="P759" s="121"/>
      <c r="Q759" s="121"/>
      <c r="R759" s="121"/>
      <c r="S759" s="121"/>
      <c r="T759" s="121"/>
      <c r="U759" s="121"/>
      <c r="V759" s="121"/>
      <c r="W759" s="121"/>
      <c r="X759" s="121"/>
      <c r="Y759" s="121"/>
      <c r="Z759" s="121"/>
      <c r="AA759" s="121"/>
      <c r="AB759" s="121"/>
      <c r="AC759" s="121"/>
    </row>
    <row r="760" ht="12.75" customHeight="1">
      <c r="A760" s="121"/>
      <c r="B760" s="121"/>
      <c r="C760" s="121"/>
      <c r="D760" s="121"/>
      <c r="E760" s="121"/>
      <c r="F760" s="121"/>
      <c r="G760" s="121"/>
      <c r="H760" s="121"/>
      <c r="I760" s="121"/>
      <c r="J760" s="121"/>
      <c r="K760" s="121"/>
      <c r="L760" s="121"/>
      <c r="M760" s="121"/>
      <c r="N760" s="121"/>
      <c r="O760" s="121"/>
      <c r="P760" s="121"/>
      <c r="Q760" s="121"/>
      <c r="R760" s="121"/>
      <c r="S760" s="121"/>
      <c r="T760" s="121"/>
      <c r="U760" s="121"/>
      <c r="V760" s="121"/>
      <c r="W760" s="121"/>
      <c r="X760" s="121"/>
      <c r="Y760" s="121"/>
      <c r="Z760" s="121"/>
      <c r="AA760" s="121"/>
      <c r="AB760" s="121"/>
      <c r="AC760" s="121"/>
    </row>
    <row r="761" ht="12.75" customHeight="1">
      <c r="A761" s="121"/>
      <c r="B761" s="121"/>
      <c r="C761" s="121"/>
      <c r="D761" s="121"/>
      <c r="E761" s="121"/>
      <c r="F761" s="121"/>
      <c r="G761" s="121"/>
      <c r="H761" s="121"/>
      <c r="I761" s="121"/>
      <c r="J761" s="121"/>
      <c r="K761" s="121"/>
      <c r="L761" s="121"/>
      <c r="M761" s="121"/>
      <c r="N761" s="121"/>
      <c r="O761" s="121"/>
      <c r="P761" s="121"/>
      <c r="Q761" s="121"/>
      <c r="R761" s="121"/>
      <c r="S761" s="121"/>
      <c r="T761" s="121"/>
      <c r="U761" s="121"/>
      <c r="V761" s="121"/>
      <c r="W761" s="121"/>
      <c r="X761" s="121"/>
      <c r="Y761" s="121"/>
      <c r="Z761" s="121"/>
      <c r="AA761" s="121"/>
      <c r="AB761" s="121"/>
      <c r="AC761" s="121"/>
    </row>
    <row r="762" ht="12.75" customHeight="1">
      <c r="A762" s="121"/>
      <c r="B762" s="121"/>
      <c r="C762" s="121"/>
      <c r="D762" s="121"/>
      <c r="E762" s="121"/>
      <c r="F762" s="121"/>
      <c r="G762" s="121"/>
      <c r="H762" s="121"/>
      <c r="I762" s="121"/>
      <c r="J762" s="121"/>
      <c r="K762" s="121"/>
      <c r="L762" s="121"/>
      <c r="M762" s="121"/>
      <c r="N762" s="121"/>
      <c r="O762" s="121"/>
      <c r="P762" s="121"/>
      <c r="Q762" s="121"/>
      <c r="R762" s="121"/>
      <c r="S762" s="121"/>
      <c r="T762" s="121"/>
      <c r="U762" s="121"/>
      <c r="V762" s="121"/>
      <c r="W762" s="121"/>
      <c r="X762" s="121"/>
      <c r="Y762" s="121"/>
      <c r="Z762" s="121"/>
      <c r="AA762" s="121"/>
      <c r="AB762" s="121"/>
      <c r="AC762" s="121"/>
    </row>
    <row r="763" ht="12.75" customHeight="1">
      <c r="A763" s="121"/>
      <c r="B763" s="121"/>
      <c r="C763" s="121"/>
      <c r="D763" s="121"/>
      <c r="E763" s="121"/>
      <c r="F763" s="121"/>
      <c r="G763" s="121"/>
      <c r="H763" s="121"/>
      <c r="I763" s="121"/>
      <c r="J763" s="121"/>
      <c r="K763" s="121"/>
      <c r="L763" s="121"/>
      <c r="M763" s="121"/>
      <c r="N763" s="121"/>
      <c r="O763" s="121"/>
      <c r="P763" s="121"/>
      <c r="Q763" s="121"/>
      <c r="R763" s="121"/>
      <c r="S763" s="121"/>
      <c r="T763" s="121"/>
      <c r="U763" s="121"/>
      <c r="V763" s="121"/>
      <c r="W763" s="121"/>
      <c r="X763" s="121"/>
      <c r="Y763" s="121"/>
      <c r="Z763" s="121"/>
      <c r="AA763" s="121"/>
      <c r="AB763" s="121"/>
      <c r="AC763" s="121"/>
    </row>
    <row r="764" ht="12.75" customHeight="1">
      <c r="A764" s="121"/>
      <c r="B764" s="121"/>
      <c r="C764" s="121"/>
      <c r="D764" s="121"/>
      <c r="E764" s="121"/>
      <c r="F764" s="121"/>
      <c r="G764" s="121"/>
      <c r="H764" s="121"/>
      <c r="I764" s="121"/>
      <c r="J764" s="121"/>
      <c r="K764" s="121"/>
      <c r="L764" s="121"/>
      <c r="M764" s="121"/>
      <c r="N764" s="121"/>
      <c r="O764" s="121"/>
      <c r="P764" s="121"/>
      <c r="Q764" s="121"/>
      <c r="R764" s="121"/>
      <c r="S764" s="121"/>
      <c r="T764" s="121"/>
      <c r="U764" s="121"/>
      <c r="V764" s="121"/>
      <c r="W764" s="121"/>
      <c r="X764" s="121"/>
      <c r="Y764" s="121"/>
      <c r="Z764" s="121"/>
      <c r="AA764" s="121"/>
      <c r="AB764" s="121"/>
      <c r="AC764" s="121"/>
    </row>
    <row r="765" ht="12.75" customHeight="1">
      <c r="A765" s="121"/>
      <c r="B765" s="121"/>
      <c r="C765" s="121"/>
      <c r="D765" s="121"/>
      <c r="E765" s="121"/>
      <c r="F765" s="121"/>
      <c r="G765" s="121"/>
      <c r="H765" s="121"/>
      <c r="I765" s="121"/>
      <c r="J765" s="121"/>
      <c r="K765" s="121"/>
      <c r="L765" s="121"/>
      <c r="M765" s="121"/>
      <c r="N765" s="121"/>
      <c r="O765" s="121"/>
      <c r="P765" s="121"/>
      <c r="Q765" s="121"/>
      <c r="R765" s="121"/>
      <c r="S765" s="121"/>
      <c r="T765" s="121"/>
      <c r="U765" s="121"/>
      <c r="V765" s="121"/>
      <c r="W765" s="121"/>
      <c r="X765" s="121"/>
      <c r="Y765" s="121"/>
      <c r="Z765" s="121"/>
      <c r="AA765" s="121"/>
      <c r="AB765" s="121"/>
      <c r="AC765" s="121"/>
    </row>
    <row r="766" ht="12.75" customHeight="1">
      <c r="A766" s="121"/>
      <c r="B766" s="121"/>
      <c r="C766" s="121"/>
      <c r="D766" s="121"/>
      <c r="E766" s="121"/>
      <c r="F766" s="121"/>
      <c r="G766" s="121"/>
      <c r="H766" s="121"/>
      <c r="I766" s="121"/>
      <c r="J766" s="121"/>
      <c r="K766" s="121"/>
      <c r="L766" s="121"/>
      <c r="M766" s="121"/>
      <c r="N766" s="121"/>
      <c r="O766" s="121"/>
      <c r="P766" s="121"/>
      <c r="Q766" s="121"/>
      <c r="R766" s="121"/>
      <c r="S766" s="121"/>
      <c r="T766" s="121"/>
      <c r="U766" s="121"/>
      <c r="V766" s="121"/>
      <c r="W766" s="121"/>
      <c r="X766" s="121"/>
      <c r="Y766" s="121"/>
      <c r="Z766" s="121"/>
      <c r="AA766" s="121"/>
      <c r="AB766" s="121"/>
      <c r="AC766" s="121"/>
    </row>
    <row r="767" ht="12.75" customHeight="1">
      <c r="A767" s="121"/>
      <c r="B767" s="121"/>
      <c r="C767" s="121"/>
      <c r="D767" s="121"/>
      <c r="E767" s="121"/>
      <c r="F767" s="121"/>
      <c r="G767" s="121"/>
      <c r="H767" s="121"/>
      <c r="I767" s="121"/>
      <c r="J767" s="121"/>
      <c r="K767" s="121"/>
      <c r="L767" s="121"/>
      <c r="M767" s="121"/>
      <c r="N767" s="121"/>
      <c r="O767" s="121"/>
      <c r="P767" s="121"/>
      <c r="Q767" s="121"/>
      <c r="R767" s="121"/>
      <c r="S767" s="121"/>
      <c r="T767" s="121"/>
      <c r="U767" s="121"/>
      <c r="V767" s="121"/>
      <c r="W767" s="121"/>
      <c r="X767" s="121"/>
      <c r="Y767" s="121"/>
      <c r="Z767" s="121"/>
      <c r="AA767" s="121"/>
      <c r="AB767" s="121"/>
      <c r="AC767" s="121"/>
    </row>
    <row r="768" ht="12.75" customHeight="1">
      <c r="A768" s="121"/>
      <c r="B768" s="121"/>
      <c r="C768" s="121"/>
      <c r="D768" s="121"/>
      <c r="E768" s="121"/>
      <c r="F768" s="121"/>
      <c r="G768" s="121"/>
      <c r="H768" s="121"/>
      <c r="I768" s="121"/>
      <c r="J768" s="121"/>
      <c r="K768" s="121"/>
      <c r="L768" s="121"/>
      <c r="M768" s="121"/>
      <c r="N768" s="121"/>
      <c r="O768" s="121"/>
      <c r="P768" s="121"/>
      <c r="Q768" s="121"/>
      <c r="R768" s="121"/>
      <c r="S768" s="121"/>
      <c r="T768" s="121"/>
      <c r="U768" s="121"/>
      <c r="V768" s="121"/>
      <c r="W768" s="121"/>
      <c r="X768" s="121"/>
      <c r="Y768" s="121"/>
      <c r="Z768" s="121"/>
      <c r="AA768" s="121"/>
      <c r="AB768" s="121"/>
      <c r="AC768" s="121"/>
    </row>
    <row r="769" ht="12.75" customHeight="1">
      <c r="A769" s="121"/>
      <c r="B769" s="121"/>
      <c r="C769" s="121"/>
      <c r="D769" s="121"/>
      <c r="E769" s="121"/>
      <c r="F769" s="121"/>
      <c r="G769" s="121"/>
      <c r="H769" s="121"/>
      <c r="I769" s="121"/>
      <c r="J769" s="121"/>
      <c r="K769" s="121"/>
      <c r="L769" s="121"/>
      <c r="M769" s="121"/>
      <c r="N769" s="121"/>
      <c r="O769" s="121"/>
      <c r="P769" s="121"/>
      <c r="Q769" s="121"/>
      <c r="R769" s="121"/>
      <c r="S769" s="121"/>
      <c r="T769" s="121"/>
      <c r="U769" s="121"/>
      <c r="V769" s="121"/>
      <c r="W769" s="121"/>
      <c r="X769" s="121"/>
      <c r="Y769" s="121"/>
      <c r="Z769" s="121"/>
      <c r="AA769" s="121"/>
      <c r="AB769" s="121"/>
      <c r="AC769" s="121"/>
    </row>
    <row r="770" ht="12.75" customHeight="1">
      <c r="A770" s="121"/>
      <c r="B770" s="121"/>
      <c r="C770" s="121"/>
      <c r="D770" s="121"/>
      <c r="E770" s="121"/>
      <c r="F770" s="121"/>
      <c r="G770" s="121"/>
      <c r="H770" s="121"/>
      <c r="I770" s="121"/>
      <c r="J770" s="121"/>
      <c r="K770" s="121"/>
      <c r="L770" s="121"/>
      <c r="M770" s="121"/>
      <c r="N770" s="121"/>
      <c r="O770" s="121"/>
      <c r="P770" s="121"/>
      <c r="Q770" s="121"/>
      <c r="R770" s="121"/>
      <c r="S770" s="121"/>
      <c r="T770" s="121"/>
      <c r="U770" s="121"/>
      <c r="V770" s="121"/>
      <c r="W770" s="121"/>
      <c r="X770" s="121"/>
      <c r="Y770" s="121"/>
      <c r="Z770" s="121"/>
      <c r="AA770" s="121"/>
      <c r="AB770" s="121"/>
      <c r="AC770" s="121"/>
    </row>
    <row r="771" ht="12.75" customHeight="1">
      <c r="A771" s="121"/>
      <c r="B771" s="121"/>
      <c r="C771" s="121"/>
      <c r="D771" s="121"/>
      <c r="E771" s="121"/>
      <c r="F771" s="121"/>
      <c r="G771" s="121"/>
      <c r="H771" s="121"/>
      <c r="I771" s="121"/>
      <c r="J771" s="121"/>
      <c r="K771" s="121"/>
      <c r="L771" s="121"/>
      <c r="M771" s="121"/>
      <c r="N771" s="121"/>
      <c r="O771" s="121"/>
      <c r="P771" s="121"/>
      <c r="Q771" s="121"/>
      <c r="R771" s="121"/>
      <c r="S771" s="121"/>
      <c r="T771" s="121"/>
      <c r="U771" s="121"/>
      <c r="V771" s="121"/>
      <c r="W771" s="121"/>
      <c r="X771" s="121"/>
      <c r="Y771" s="121"/>
      <c r="Z771" s="121"/>
      <c r="AA771" s="121"/>
      <c r="AB771" s="121"/>
      <c r="AC771" s="121"/>
    </row>
    <row r="772" ht="12.75" customHeight="1">
      <c r="A772" s="121"/>
      <c r="B772" s="121"/>
      <c r="C772" s="121"/>
      <c r="D772" s="121"/>
      <c r="E772" s="121"/>
      <c r="F772" s="121"/>
      <c r="G772" s="121"/>
      <c r="H772" s="121"/>
      <c r="I772" s="121"/>
      <c r="J772" s="121"/>
      <c r="K772" s="121"/>
      <c r="L772" s="121"/>
      <c r="M772" s="121"/>
      <c r="N772" s="121"/>
      <c r="O772" s="121"/>
      <c r="P772" s="121"/>
      <c r="Q772" s="121"/>
      <c r="R772" s="121"/>
      <c r="S772" s="121"/>
      <c r="T772" s="121"/>
      <c r="U772" s="121"/>
      <c r="V772" s="121"/>
      <c r="W772" s="121"/>
      <c r="X772" s="121"/>
      <c r="Y772" s="121"/>
      <c r="Z772" s="121"/>
      <c r="AA772" s="121"/>
      <c r="AB772" s="121"/>
      <c r="AC772" s="121"/>
    </row>
    <row r="773" ht="12.75" customHeight="1">
      <c r="A773" s="121"/>
      <c r="B773" s="121"/>
      <c r="C773" s="121"/>
      <c r="D773" s="121"/>
      <c r="E773" s="121"/>
      <c r="F773" s="121"/>
      <c r="G773" s="121"/>
      <c r="H773" s="121"/>
      <c r="I773" s="121"/>
      <c r="J773" s="121"/>
      <c r="K773" s="121"/>
      <c r="L773" s="121"/>
      <c r="M773" s="121"/>
      <c r="N773" s="121"/>
      <c r="O773" s="121"/>
      <c r="P773" s="121"/>
      <c r="Q773" s="121"/>
      <c r="R773" s="121"/>
      <c r="S773" s="121"/>
      <c r="T773" s="121"/>
      <c r="U773" s="121"/>
      <c r="V773" s="121"/>
      <c r="W773" s="121"/>
      <c r="X773" s="121"/>
      <c r="Y773" s="121"/>
      <c r="Z773" s="121"/>
      <c r="AA773" s="121"/>
      <c r="AB773" s="121"/>
      <c r="AC773" s="121"/>
    </row>
    <row r="774" ht="12.75" customHeight="1">
      <c r="A774" s="121"/>
      <c r="B774" s="121"/>
      <c r="C774" s="121"/>
      <c r="D774" s="121"/>
      <c r="E774" s="121"/>
      <c r="F774" s="121"/>
      <c r="G774" s="121"/>
      <c r="H774" s="121"/>
      <c r="I774" s="121"/>
      <c r="J774" s="121"/>
      <c r="K774" s="121"/>
      <c r="L774" s="121"/>
      <c r="M774" s="121"/>
      <c r="N774" s="121"/>
      <c r="O774" s="121"/>
      <c r="P774" s="121"/>
      <c r="Q774" s="121"/>
      <c r="R774" s="121"/>
      <c r="S774" s="121"/>
      <c r="T774" s="121"/>
      <c r="U774" s="121"/>
      <c r="V774" s="121"/>
      <c r="W774" s="121"/>
      <c r="X774" s="121"/>
      <c r="Y774" s="121"/>
      <c r="Z774" s="121"/>
      <c r="AA774" s="121"/>
      <c r="AB774" s="121"/>
      <c r="AC774" s="121"/>
    </row>
    <row r="775" ht="12.75" customHeight="1">
      <c r="A775" s="121"/>
      <c r="B775" s="121"/>
      <c r="C775" s="121"/>
      <c r="D775" s="121"/>
      <c r="E775" s="121"/>
      <c r="F775" s="121"/>
      <c r="G775" s="121"/>
      <c r="H775" s="121"/>
      <c r="I775" s="121"/>
      <c r="J775" s="121"/>
      <c r="K775" s="121"/>
      <c r="L775" s="121"/>
      <c r="M775" s="121"/>
      <c r="N775" s="121"/>
      <c r="O775" s="121"/>
      <c r="P775" s="121"/>
      <c r="Q775" s="121"/>
      <c r="R775" s="121"/>
      <c r="S775" s="121"/>
      <c r="T775" s="121"/>
      <c r="U775" s="121"/>
      <c r="V775" s="121"/>
      <c r="W775" s="121"/>
      <c r="X775" s="121"/>
      <c r="Y775" s="121"/>
      <c r="Z775" s="121"/>
      <c r="AA775" s="121"/>
      <c r="AB775" s="121"/>
      <c r="AC775" s="121"/>
    </row>
    <row r="776" ht="12.75" customHeight="1">
      <c r="A776" s="121"/>
      <c r="B776" s="121"/>
      <c r="C776" s="121"/>
      <c r="D776" s="121"/>
      <c r="E776" s="121"/>
      <c r="F776" s="121"/>
      <c r="G776" s="121"/>
      <c r="H776" s="121"/>
      <c r="I776" s="121"/>
      <c r="J776" s="121"/>
      <c r="K776" s="121"/>
      <c r="L776" s="121"/>
      <c r="M776" s="121"/>
      <c r="N776" s="121"/>
      <c r="O776" s="121"/>
      <c r="P776" s="121"/>
      <c r="Q776" s="121"/>
      <c r="R776" s="121"/>
      <c r="S776" s="121"/>
      <c r="T776" s="121"/>
      <c r="U776" s="121"/>
      <c r="V776" s="121"/>
      <c r="W776" s="121"/>
      <c r="X776" s="121"/>
      <c r="Y776" s="121"/>
      <c r="Z776" s="121"/>
      <c r="AA776" s="121"/>
      <c r="AB776" s="121"/>
      <c r="AC776" s="121"/>
    </row>
    <row r="777" ht="12.75" customHeight="1">
      <c r="A777" s="121"/>
      <c r="B777" s="121"/>
      <c r="C777" s="121"/>
      <c r="D777" s="121"/>
      <c r="E777" s="121"/>
      <c r="F777" s="121"/>
      <c r="G777" s="121"/>
      <c r="H777" s="121"/>
      <c r="I777" s="121"/>
      <c r="J777" s="121"/>
      <c r="K777" s="121"/>
      <c r="L777" s="121"/>
      <c r="M777" s="121"/>
      <c r="N777" s="121"/>
      <c r="O777" s="121"/>
      <c r="P777" s="121"/>
      <c r="Q777" s="121"/>
      <c r="R777" s="121"/>
      <c r="S777" s="121"/>
      <c r="T777" s="121"/>
      <c r="U777" s="121"/>
      <c r="V777" s="121"/>
      <c r="W777" s="121"/>
      <c r="X777" s="121"/>
      <c r="Y777" s="121"/>
      <c r="Z777" s="121"/>
      <c r="AA777" s="121"/>
      <c r="AB777" s="121"/>
      <c r="AC777" s="121"/>
    </row>
    <row r="778" ht="12.75" customHeight="1">
      <c r="A778" s="121"/>
      <c r="B778" s="121"/>
      <c r="C778" s="121"/>
      <c r="D778" s="121"/>
      <c r="E778" s="121"/>
      <c r="F778" s="121"/>
      <c r="G778" s="121"/>
      <c r="H778" s="121"/>
      <c r="I778" s="121"/>
      <c r="J778" s="121"/>
      <c r="K778" s="121"/>
      <c r="L778" s="121"/>
      <c r="M778" s="121"/>
      <c r="N778" s="121"/>
      <c r="O778" s="121"/>
      <c r="P778" s="121"/>
      <c r="Q778" s="121"/>
      <c r="R778" s="121"/>
      <c r="S778" s="121"/>
      <c r="T778" s="121"/>
      <c r="U778" s="121"/>
      <c r="V778" s="121"/>
      <c r="W778" s="121"/>
      <c r="X778" s="121"/>
      <c r="Y778" s="121"/>
      <c r="Z778" s="121"/>
      <c r="AA778" s="121"/>
      <c r="AB778" s="121"/>
      <c r="AC778" s="121"/>
    </row>
    <row r="779" ht="12.75" customHeight="1">
      <c r="A779" s="121"/>
      <c r="B779" s="121"/>
      <c r="C779" s="121"/>
      <c r="D779" s="121"/>
      <c r="E779" s="121"/>
      <c r="F779" s="121"/>
      <c r="G779" s="121"/>
      <c r="H779" s="121"/>
      <c r="I779" s="121"/>
      <c r="J779" s="121"/>
      <c r="K779" s="121"/>
      <c r="L779" s="121"/>
      <c r="M779" s="121"/>
      <c r="N779" s="121"/>
      <c r="O779" s="121"/>
      <c r="P779" s="121"/>
      <c r="Q779" s="121"/>
      <c r="R779" s="121"/>
      <c r="S779" s="121"/>
      <c r="T779" s="121"/>
      <c r="U779" s="121"/>
      <c r="V779" s="121"/>
      <c r="W779" s="121"/>
      <c r="X779" s="121"/>
      <c r="Y779" s="121"/>
      <c r="Z779" s="121"/>
      <c r="AA779" s="121"/>
      <c r="AB779" s="121"/>
      <c r="AC779" s="121"/>
    </row>
    <row r="780" ht="12.75" customHeight="1">
      <c r="A780" s="121"/>
      <c r="B780" s="121"/>
      <c r="C780" s="121"/>
      <c r="D780" s="121"/>
      <c r="E780" s="121"/>
      <c r="F780" s="121"/>
      <c r="G780" s="121"/>
      <c r="H780" s="121"/>
      <c r="I780" s="121"/>
      <c r="J780" s="121"/>
      <c r="K780" s="121"/>
      <c r="L780" s="121"/>
      <c r="M780" s="121"/>
      <c r="N780" s="121"/>
      <c r="O780" s="121"/>
      <c r="P780" s="121"/>
      <c r="Q780" s="121"/>
      <c r="R780" s="121"/>
      <c r="S780" s="121"/>
      <c r="T780" s="121"/>
      <c r="U780" s="121"/>
      <c r="V780" s="121"/>
      <c r="W780" s="121"/>
      <c r="X780" s="121"/>
      <c r="Y780" s="121"/>
      <c r="Z780" s="121"/>
      <c r="AA780" s="121"/>
      <c r="AB780" s="121"/>
      <c r="AC780" s="121"/>
    </row>
    <row r="781" ht="12.75" customHeight="1">
      <c r="A781" s="121"/>
      <c r="B781" s="121"/>
      <c r="C781" s="121"/>
      <c r="D781" s="121"/>
      <c r="E781" s="121"/>
      <c r="F781" s="121"/>
      <c r="G781" s="121"/>
      <c r="H781" s="121"/>
      <c r="I781" s="121"/>
      <c r="J781" s="121"/>
      <c r="K781" s="121"/>
      <c r="L781" s="121"/>
      <c r="M781" s="121"/>
      <c r="N781" s="121"/>
      <c r="O781" s="121"/>
      <c r="P781" s="121"/>
      <c r="Q781" s="121"/>
      <c r="R781" s="121"/>
      <c r="S781" s="121"/>
      <c r="T781" s="121"/>
      <c r="U781" s="121"/>
      <c r="V781" s="121"/>
      <c r="W781" s="121"/>
      <c r="X781" s="121"/>
      <c r="Y781" s="121"/>
      <c r="Z781" s="121"/>
      <c r="AA781" s="121"/>
      <c r="AB781" s="121"/>
      <c r="AC781" s="121"/>
    </row>
    <row r="782" ht="12.75" customHeight="1">
      <c r="A782" s="121"/>
      <c r="B782" s="121"/>
      <c r="C782" s="121"/>
      <c r="D782" s="121"/>
      <c r="E782" s="121"/>
      <c r="F782" s="121"/>
      <c r="G782" s="121"/>
      <c r="H782" s="121"/>
      <c r="I782" s="121"/>
      <c r="J782" s="121"/>
      <c r="K782" s="121"/>
      <c r="L782" s="121"/>
      <c r="M782" s="121"/>
      <c r="N782" s="121"/>
      <c r="O782" s="121"/>
      <c r="P782" s="121"/>
      <c r="Q782" s="121"/>
      <c r="R782" s="121"/>
      <c r="S782" s="121"/>
      <c r="T782" s="121"/>
      <c r="U782" s="121"/>
      <c r="V782" s="121"/>
      <c r="W782" s="121"/>
      <c r="X782" s="121"/>
      <c r="Y782" s="121"/>
      <c r="Z782" s="121"/>
      <c r="AA782" s="121"/>
      <c r="AB782" s="121"/>
      <c r="AC782" s="121"/>
    </row>
    <row r="783" ht="12.75" customHeight="1">
      <c r="A783" s="121"/>
      <c r="B783" s="121"/>
      <c r="C783" s="121"/>
      <c r="D783" s="121"/>
      <c r="E783" s="121"/>
      <c r="F783" s="121"/>
      <c r="G783" s="121"/>
      <c r="H783" s="121"/>
      <c r="I783" s="121"/>
      <c r="J783" s="121"/>
      <c r="K783" s="121"/>
      <c r="L783" s="121"/>
      <c r="M783" s="121"/>
      <c r="N783" s="121"/>
      <c r="O783" s="121"/>
      <c r="P783" s="121"/>
      <c r="Q783" s="121"/>
      <c r="R783" s="121"/>
      <c r="S783" s="121"/>
      <c r="T783" s="121"/>
      <c r="U783" s="121"/>
      <c r="V783" s="121"/>
      <c r="W783" s="121"/>
      <c r="X783" s="121"/>
      <c r="Y783" s="121"/>
      <c r="Z783" s="121"/>
      <c r="AA783" s="121"/>
      <c r="AB783" s="121"/>
      <c r="AC783" s="121"/>
    </row>
    <row r="784" ht="12.75" customHeight="1">
      <c r="A784" s="121"/>
      <c r="B784" s="121"/>
      <c r="C784" s="121"/>
      <c r="D784" s="121"/>
      <c r="E784" s="121"/>
      <c r="F784" s="121"/>
      <c r="G784" s="121"/>
      <c r="H784" s="121"/>
      <c r="I784" s="121"/>
      <c r="J784" s="121"/>
      <c r="K784" s="121"/>
      <c r="L784" s="121"/>
      <c r="M784" s="121"/>
      <c r="N784" s="121"/>
      <c r="O784" s="121"/>
      <c r="P784" s="121"/>
      <c r="Q784" s="121"/>
      <c r="R784" s="121"/>
      <c r="S784" s="121"/>
      <c r="T784" s="121"/>
      <c r="U784" s="121"/>
      <c r="V784" s="121"/>
      <c r="W784" s="121"/>
      <c r="X784" s="121"/>
      <c r="Y784" s="121"/>
      <c r="Z784" s="121"/>
      <c r="AA784" s="121"/>
      <c r="AB784" s="121"/>
      <c r="AC784" s="121"/>
    </row>
    <row r="785" ht="12.75" customHeight="1">
      <c r="A785" s="121"/>
      <c r="B785" s="121"/>
      <c r="C785" s="121"/>
      <c r="D785" s="121"/>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c r="AA785" s="121"/>
      <c r="AB785" s="121"/>
      <c r="AC785" s="121"/>
    </row>
    <row r="786" ht="12.75" customHeight="1">
      <c r="A786" s="121"/>
      <c r="B786" s="121"/>
      <c r="C786" s="121"/>
      <c r="D786" s="121"/>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c r="AA786" s="121"/>
      <c r="AB786" s="121"/>
      <c r="AC786" s="121"/>
    </row>
    <row r="787" ht="12.75" customHeight="1">
      <c r="A787" s="121"/>
      <c r="B787" s="121"/>
      <c r="C787" s="121"/>
      <c r="D787" s="121"/>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c r="AA787" s="121"/>
      <c r="AB787" s="121"/>
      <c r="AC787" s="121"/>
    </row>
    <row r="788" ht="12.75" customHeight="1">
      <c r="A788" s="121"/>
      <c r="B788" s="121"/>
      <c r="C788" s="121"/>
      <c r="D788" s="121"/>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c r="AA788" s="121"/>
      <c r="AB788" s="121"/>
      <c r="AC788" s="121"/>
    </row>
    <row r="789" ht="12.75" customHeight="1">
      <c r="A789" s="121"/>
      <c r="B789" s="121"/>
      <c r="C789" s="121"/>
      <c r="D789" s="121"/>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c r="AA789" s="121"/>
      <c r="AB789" s="121"/>
      <c r="AC789" s="121"/>
    </row>
    <row r="790" ht="12.75" customHeight="1">
      <c r="A790" s="121"/>
      <c r="B790" s="121"/>
      <c r="C790" s="121"/>
      <c r="D790" s="121"/>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c r="AA790" s="121"/>
      <c r="AB790" s="121"/>
      <c r="AC790" s="121"/>
    </row>
    <row r="791" ht="12.75" customHeight="1">
      <c r="A791" s="121"/>
      <c r="B791" s="121"/>
      <c r="C791" s="121"/>
      <c r="D791" s="121"/>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c r="AA791" s="121"/>
      <c r="AB791" s="121"/>
      <c r="AC791" s="121"/>
    </row>
    <row r="792" ht="12.75" customHeight="1">
      <c r="A792" s="121"/>
      <c r="B792" s="121"/>
      <c r="C792" s="121"/>
      <c r="D792" s="121"/>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c r="AA792" s="121"/>
      <c r="AB792" s="121"/>
      <c r="AC792" s="121"/>
    </row>
    <row r="793" ht="12.75" customHeight="1">
      <c r="A793" s="121"/>
      <c r="B793" s="121"/>
      <c r="C793" s="121"/>
      <c r="D793" s="121"/>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c r="AA793" s="121"/>
      <c r="AB793" s="121"/>
      <c r="AC793" s="121"/>
    </row>
    <row r="794" ht="12.75" customHeight="1">
      <c r="A794" s="121"/>
      <c r="B794" s="121"/>
      <c r="C794" s="121"/>
      <c r="D794" s="121"/>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c r="AA794" s="121"/>
      <c r="AB794" s="121"/>
      <c r="AC794" s="121"/>
    </row>
    <row r="795" ht="12.75" customHeight="1">
      <c r="A795" s="121"/>
      <c r="B795" s="121"/>
      <c r="C795" s="121"/>
      <c r="D795" s="121"/>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c r="AA795" s="121"/>
      <c r="AB795" s="121"/>
      <c r="AC795" s="121"/>
    </row>
    <row r="796" ht="12.75" customHeight="1">
      <c r="A796" s="121"/>
      <c r="B796" s="121"/>
      <c r="C796" s="121"/>
      <c r="D796" s="121"/>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c r="AA796" s="121"/>
      <c r="AB796" s="121"/>
      <c r="AC796" s="121"/>
    </row>
    <row r="797" ht="12.75" customHeight="1">
      <c r="A797" s="121"/>
      <c r="B797" s="121"/>
      <c r="C797" s="121"/>
      <c r="D797" s="121"/>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c r="AA797" s="121"/>
      <c r="AB797" s="121"/>
      <c r="AC797" s="121"/>
    </row>
    <row r="798" ht="12.75" customHeight="1">
      <c r="A798" s="121"/>
      <c r="B798" s="121"/>
      <c r="C798" s="121"/>
      <c r="D798" s="121"/>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c r="AA798" s="121"/>
      <c r="AB798" s="121"/>
      <c r="AC798" s="121"/>
    </row>
    <row r="799" ht="12.75" customHeight="1">
      <c r="A799" s="121"/>
      <c r="B799" s="121"/>
      <c r="C799" s="121"/>
      <c r="D799" s="121"/>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c r="AA799" s="121"/>
      <c r="AB799" s="121"/>
      <c r="AC799" s="121"/>
    </row>
    <row r="800" ht="12.75" customHeight="1">
      <c r="A800" s="121"/>
      <c r="B800" s="121"/>
      <c r="C800" s="121"/>
      <c r="D800" s="121"/>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c r="AA800" s="121"/>
      <c r="AB800" s="121"/>
      <c r="AC800" s="121"/>
    </row>
    <row r="801" ht="12.75" customHeight="1">
      <c r="A801" s="121"/>
      <c r="B801" s="121"/>
      <c r="C801" s="121"/>
      <c r="D801" s="121"/>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c r="AA801" s="121"/>
      <c r="AB801" s="121"/>
      <c r="AC801" s="121"/>
    </row>
    <row r="802" ht="12.75" customHeight="1">
      <c r="A802" s="121"/>
      <c r="B802" s="121"/>
      <c r="C802" s="121"/>
      <c r="D802" s="121"/>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c r="AA802" s="121"/>
      <c r="AB802" s="121"/>
      <c r="AC802" s="121"/>
    </row>
    <row r="803" ht="12.75" customHeight="1">
      <c r="A803" s="121"/>
      <c r="B803" s="121"/>
      <c r="C803" s="121"/>
      <c r="D803" s="121"/>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c r="AA803" s="121"/>
      <c r="AB803" s="121"/>
      <c r="AC803" s="121"/>
    </row>
    <row r="804" ht="12.75" customHeight="1">
      <c r="A804" s="121"/>
      <c r="B804" s="121"/>
      <c r="C804" s="121"/>
      <c r="D804" s="121"/>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c r="AA804" s="121"/>
      <c r="AB804" s="121"/>
      <c r="AC804" s="121"/>
    </row>
    <row r="805" ht="12.75" customHeight="1">
      <c r="A805" s="121"/>
      <c r="B805" s="121"/>
      <c r="C805" s="121"/>
      <c r="D805" s="121"/>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c r="AA805" s="121"/>
      <c r="AB805" s="121"/>
      <c r="AC805" s="121"/>
    </row>
    <row r="806" ht="12.75" customHeight="1">
      <c r="A806" s="121"/>
      <c r="B806" s="121"/>
      <c r="C806" s="121"/>
      <c r="D806" s="121"/>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c r="AA806" s="121"/>
      <c r="AB806" s="121"/>
      <c r="AC806" s="121"/>
    </row>
    <row r="807" ht="12.75" customHeight="1">
      <c r="A807" s="121"/>
      <c r="B807" s="121"/>
      <c r="C807" s="121"/>
      <c r="D807" s="121"/>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c r="AA807" s="121"/>
      <c r="AB807" s="121"/>
      <c r="AC807" s="121"/>
    </row>
    <row r="808" ht="12.75" customHeight="1">
      <c r="A808" s="121"/>
      <c r="B808" s="121"/>
      <c r="C808" s="121"/>
      <c r="D808" s="121"/>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c r="AA808" s="121"/>
      <c r="AB808" s="121"/>
      <c r="AC808" s="121"/>
    </row>
    <row r="809" ht="12.75" customHeight="1">
      <c r="A809" s="121"/>
      <c r="B809" s="121"/>
      <c r="C809" s="121"/>
      <c r="D809" s="121"/>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c r="AA809" s="121"/>
      <c r="AB809" s="121"/>
      <c r="AC809" s="121"/>
    </row>
    <row r="810" ht="12.75" customHeight="1">
      <c r="A810" s="121"/>
      <c r="B810" s="121"/>
      <c r="C810" s="121"/>
      <c r="D810" s="121"/>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c r="AA810" s="121"/>
      <c r="AB810" s="121"/>
      <c r="AC810" s="121"/>
    </row>
    <row r="811" ht="12.75" customHeight="1">
      <c r="A811" s="121"/>
      <c r="B811" s="121"/>
      <c r="C811" s="121"/>
      <c r="D811" s="121"/>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c r="AA811" s="121"/>
      <c r="AB811" s="121"/>
      <c r="AC811" s="121"/>
    </row>
    <row r="812" ht="12.75" customHeight="1">
      <c r="A812" s="121"/>
      <c r="B812" s="121"/>
      <c r="C812" s="121"/>
      <c r="D812" s="121"/>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c r="AA812" s="121"/>
      <c r="AB812" s="121"/>
      <c r="AC812" s="121"/>
    </row>
    <row r="813" ht="12.75" customHeight="1">
      <c r="A813" s="121"/>
      <c r="B813" s="121"/>
      <c r="C813" s="121"/>
      <c r="D813" s="121"/>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c r="AA813" s="121"/>
      <c r="AB813" s="121"/>
      <c r="AC813" s="121"/>
    </row>
    <row r="814" ht="12.75" customHeight="1">
      <c r="A814" s="121"/>
      <c r="B814" s="121"/>
      <c r="C814" s="121"/>
      <c r="D814" s="121"/>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c r="AA814" s="121"/>
      <c r="AB814" s="121"/>
      <c r="AC814" s="121"/>
    </row>
    <row r="815" ht="12.75" customHeight="1">
      <c r="A815" s="121"/>
      <c r="B815" s="121"/>
      <c r="C815" s="121"/>
      <c r="D815" s="121"/>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c r="AA815" s="121"/>
      <c r="AB815" s="121"/>
      <c r="AC815" s="121"/>
    </row>
    <row r="816" ht="12.75" customHeight="1">
      <c r="A816" s="121"/>
      <c r="B816" s="121"/>
      <c r="C816" s="121"/>
      <c r="D816" s="121"/>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c r="AA816" s="121"/>
      <c r="AB816" s="121"/>
      <c r="AC816" s="121"/>
    </row>
    <row r="817" ht="12.75" customHeight="1">
      <c r="A817" s="121"/>
      <c r="B817" s="121"/>
      <c r="C817" s="121"/>
      <c r="D817" s="121"/>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c r="AA817" s="121"/>
      <c r="AB817" s="121"/>
      <c r="AC817" s="121"/>
    </row>
    <row r="818" ht="12.75" customHeight="1">
      <c r="A818" s="121"/>
      <c r="B818" s="121"/>
      <c r="C818" s="121"/>
      <c r="D818" s="121"/>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c r="AA818" s="121"/>
      <c r="AB818" s="121"/>
      <c r="AC818" s="121"/>
    </row>
    <row r="819" ht="12.75" customHeight="1">
      <c r="A819" s="121"/>
      <c r="B819" s="121"/>
      <c r="C819" s="121"/>
      <c r="D819" s="121"/>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c r="AA819" s="121"/>
      <c r="AB819" s="121"/>
      <c r="AC819" s="121"/>
    </row>
    <row r="820" ht="12.75" customHeight="1">
      <c r="A820" s="121"/>
      <c r="B820" s="121"/>
      <c r="C820" s="121"/>
      <c r="D820" s="121"/>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c r="AA820" s="121"/>
      <c r="AB820" s="121"/>
      <c r="AC820" s="121"/>
    </row>
    <row r="821" ht="12.75" customHeight="1">
      <c r="A821" s="121"/>
      <c r="B821" s="121"/>
      <c r="C821" s="121"/>
      <c r="D821" s="121"/>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c r="AA821" s="121"/>
      <c r="AB821" s="121"/>
      <c r="AC821" s="121"/>
    </row>
    <row r="822" ht="12.75" customHeight="1">
      <c r="A822" s="121"/>
      <c r="B822" s="121"/>
      <c r="C822" s="121"/>
      <c r="D822" s="121"/>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c r="AA822" s="121"/>
      <c r="AB822" s="121"/>
      <c r="AC822" s="121"/>
    </row>
    <row r="823" ht="12.75" customHeight="1">
      <c r="A823" s="121"/>
      <c r="B823" s="121"/>
      <c r="C823" s="121"/>
      <c r="D823" s="121"/>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c r="AA823" s="121"/>
      <c r="AB823" s="121"/>
      <c r="AC823" s="121"/>
    </row>
    <row r="824" ht="12.75" customHeight="1">
      <c r="A824" s="121"/>
      <c r="B824" s="121"/>
      <c r="C824" s="121"/>
      <c r="D824" s="121"/>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c r="AA824" s="121"/>
      <c r="AB824" s="121"/>
      <c r="AC824" s="121"/>
    </row>
    <row r="825" ht="12.75" customHeight="1">
      <c r="A825" s="121"/>
      <c r="B825" s="121"/>
      <c r="C825" s="121"/>
      <c r="D825" s="121"/>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c r="AA825" s="121"/>
      <c r="AB825" s="121"/>
      <c r="AC825" s="121"/>
    </row>
    <row r="826" ht="12.75" customHeight="1">
      <c r="A826" s="121"/>
      <c r="B826" s="121"/>
      <c r="C826" s="121"/>
      <c r="D826" s="121"/>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c r="AA826" s="121"/>
      <c r="AB826" s="121"/>
      <c r="AC826" s="121"/>
    </row>
    <row r="827" ht="12.75" customHeight="1">
      <c r="A827" s="121"/>
      <c r="B827" s="121"/>
      <c r="C827" s="121"/>
      <c r="D827" s="121"/>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c r="AA827" s="121"/>
      <c r="AB827" s="121"/>
      <c r="AC827" s="121"/>
    </row>
    <row r="828" ht="12.75" customHeight="1">
      <c r="A828" s="121"/>
      <c r="B828" s="121"/>
      <c r="C828" s="121"/>
      <c r="D828" s="121"/>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c r="AA828" s="121"/>
      <c r="AB828" s="121"/>
      <c r="AC828" s="121"/>
    </row>
    <row r="829" ht="12.75" customHeight="1">
      <c r="A829" s="121"/>
      <c r="B829" s="121"/>
      <c r="C829" s="121"/>
      <c r="D829" s="121"/>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c r="AA829" s="121"/>
      <c r="AB829" s="121"/>
      <c r="AC829" s="121"/>
    </row>
    <row r="830" ht="12.75" customHeight="1">
      <c r="A830" s="121"/>
      <c r="B830" s="121"/>
      <c r="C830" s="121"/>
      <c r="D830" s="121"/>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c r="AA830" s="121"/>
      <c r="AB830" s="121"/>
      <c r="AC830" s="121"/>
    </row>
    <row r="831" ht="12.75" customHeight="1">
      <c r="A831" s="121"/>
      <c r="B831" s="121"/>
      <c r="C831" s="121"/>
      <c r="D831" s="121"/>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c r="AA831" s="121"/>
      <c r="AB831" s="121"/>
      <c r="AC831" s="121"/>
    </row>
    <row r="832" ht="12.75" customHeight="1">
      <c r="A832" s="121"/>
      <c r="B832" s="121"/>
      <c r="C832" s="121"/>
      <c r="D832" s="121"/>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c r="AA832" s="121"/>
      <c r="AB832" s="121"/>
      <c r="AC832" s="121"/>
    </row>
    <row r="833" ht="12.75" customHeight="1">
      <c r="A833" s="121"/>
      <c r="B833" s="121"/>
      <c r="C833" s="121"/>
      <c r="D833" s="121"/>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c r="AA833" s="121"/>
      <c r="AB833" s="121"/>
      <c r="AC833" s="121"/>
    </row>
    <row r="834" ht="12.75" customHeight="1">
      <c r="A834" s="121"/>
      <c r="B834" s="121"/>
      <c r="C834" s="121"/>
      <c r="D834" s="121"/>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c r="AA834" s="121"/>
      <c r="AB834" s="121"/>
      <c r="AC834" s="121"/>
    </row>
    <row r="835" ht="12.75" customHeight="1">
      <c r="A835" s="121"/>
      <c r="B835" s="121"/>
      <c r="C835" s="121"/>
      <c r="D835" s="121"/>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c r="AA835" s="121"/>
      <c r="AB835" s="121"/>
      <c r="AC835" s="121"/>
    </row>
    <row r="836" ht="12.75" customHeight="1">
      <c r="A836" s="121"/>
      <c r="B836" s="121"/>
      <c r="C836" s="121"/>
      <c r="D836" s="121"/>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c r="AA836" s="121"/>
      <c r="AB836" s="121"/>
      <c r="AC836" s="121"/>
    </row>
    <row r="837" ht="12.75" customHeight="1">
      <c r="A837" s="121"/>
      <c r="B837" s="121"/>
      <c r="C837" s="121"/>
      <c r="D837" s="121"/>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c r="AA837" s="121"/>
      <c r="AB837" s="121"/>
      <c r="AC837" s="121"/>
    </row>
    <row r="838" ht="12.75" customHeight="1">
      <c r="A838" s="121"/>
      <c r="B838" s="121"/>
      <c r="C838" s="121"/>
      <c r="D838" s="121"/>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c r="AA838" s="121"/>
      <c r="AB838" s="121"/>
      <c r="AC838" s="121"/>
    </row>
    <row r="839" ht="12.75" customHeight="1">
      <c r="A839" s="121"/>
      <c r="B839" s="121"/>
      <c r="C839" s="121"/>
      <c r="D839" s="121"/>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c r="AA839" s="121"/>
      <c r="AB839" s="121"/>
      <c r="AC839" s="121"/>
    </row>
    <row r="840" ht="12.75" customHeight="1">
      <c r="A840" s="121"/>
      <c r="B840" s="121"/>
      <c r="C840" s="121"/>
      <c r="D840" s="121"/>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c r="AA840" s="121"/>
      <c r="AB840" s="121"/>
      <c r="AC840" s="121"/>
    </row>
    <row r="841" ht="12.75" customHeight="1">
      <c r="A841" s="121"/>
      <c r="B841" s="121"/>
      <c r="C841" s="121"/>
      <c r="D841" s="121"/>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c r="AA841" s="121"/>
      <c r="AB841" s="121"/>
      <c r="AC841" s="121"/>
    </row>
    <row r="842" ht="12.75" customHeight="1">
      <c r="A842" s="121"/>
      <c r="B842" s="121"/>
      <c r="C842" s="121"/>
      <c r="D842" s="121"/>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c r="AA842" s="121"/>
      <c r="AB842" s="121"/>
      <c r="AC842" s="121"/>
    </row>
    <row r="843" ht="12.75" customHeight="1">
      <c r="A843" s="121"/>
      <c r="B843" s="121"/>
      <c r="C843" s="121"/>
      <c r="D843" s="121"/>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c r="AA843" s="121"/>
      <c r="AB843" s="121"/>
      <c r="AC843" s="121"/>
    </row>
    <row r="844" ht="12.75" customHeight="1">
      <c r="A844" s="121"/>
      <c r="B844" s="121"/>
      <c r="C844" s="121"/>
      <c r="D844" s="121"/>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c r="AA844" s="121"/>
      <c r="AB844" s="121"/>
      <c r="AC844" s="121"/>
    </row>
    <row r="845" ht="12.75" customHeight="1">
      <c r="A845" s="121"/>
      <c r="B845" s="121"/>
      <c r="C845" s="121"/>
      <c r="D845" s="121"/>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c r="AA845" s="121"/>
      <c r="AB845" s="121"/>
      <c r="AC845" s="121"/>
    </row>
    <row r="846" ht="12.75" customHeight="1">
      <c r="A846" s="121"/>
      <c r="B846" s="121"/>
      <c r="C846" s="121"/>
      <c r="D846" s="121"/>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c r="AA846" s="121"/>
      <c r="AB846" s="121"/>
      <c r="AC846" s="121"/>
    </row>
    <row r="847" ht="12.75" customHeight="1">
      <c r="A847" s="121"/>
      <c r="B847" s="121"/>
      <c r="C847" s="121"/>
      <c r="D847" s="121"/>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c r="AA847" s="121"/>
      <c r="AB847" s="121"/>
      <c r="AC847" s="121"/>
    </row>
    <row r="848" ht="12.75" customHeight="1">
      <c r="A848" s="121"/>
      <c r="B848" s="121"/>
      <c r="C848" s="121"/>
      <c r="D848" s="121"/>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c r="AA848" s="121"/>
      <c r="AB848" s="121"/>
      <c r="AC848" s="121"/>
    </row>
    <row r="849" ht="12.75" customHeight="1">
      <c r="A849" s="121"/>
      <c r="B849" s="121"/>
      <c r="C849" s="121"/>
      <c r="D849" s="121"/>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c r="AA849" s="121"/>
      <c r="AB849" s="121"/>
      <c r="AC849" s="121"/>
    </row>
    <row r="850" ht="12.75" customHeight="1">
      <c r="A850" s="121"/>
      <c r="B850" s="121"/>
      <c r="C850" s="121"/>
      <c r="D850" s="121"/>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c r="AA850" s="121"/>
      <c r="AB850" s="121"/>
      <c r="AC850" s="121"/>
    </row>
    <row r="851" ht="12.75" customHeight="1">
      <c r="A851" s="121"/>
      <c r="B851" s="121"/>
      <c r="C851" s="121"/>
      <c r="D851" s="121"/>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c r="AA851" s="121"/>
      <c r="AB851" s="121"/>
      <c r="AC851" s="121"/>
    </row>
    <row r="852" ht="12.75" customHeight="1">
      <c r="A852" s="121"/>
      <c r="B852" s="121"/>
      <c r="C852" s="121"/>
      <c r="D852" s="121"/>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c r="AA852" s="121"/>
      <c r="AB852" s="121"/>
      <c r="AC852" s="121"/>
    </row>
    <row r="853" ht="12.75" customHeight="1">
      <c r="A853" s="121"/>
      <c r="B853" s="121"/>
      <c r="C853" s="121"/>
      <c r="D853" s="121"/>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c r="AA853" s="121"/>
      <c r="AB853" s="121"/>
      <c r="AC853" s="121"/>
    </row>
    <row r="854" ht="12.75" customHeight="1">
      <c r="A854" s="121"/>
      <c r="B854" s="121"/>
      <c r="C854" s="121"/>
      <c r="D854" s="121"/>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c r="AA854" s="121"/>
      <c r="AB854" s="121"/>
      <c r="AC854" s="121"/>
    </row>
    <row r="855" ht="12.75" customHeight="1">
      <c r="A855" s="121"/>
      <c r="B855" s="121"/>
      <c r="C855" s="121"/>
      <c r="D855" s="121"/>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c r="AA855" s="121"/>
      <c r="AB855" s="121"/>
      <c r="AC855" s="121"/>
    </row>
    <row r="856" ht="12.75" customHeight="1">
      <c r="A856" s="121"/>
      <c r="B856" s="121"/>
      <c r="C856" s="121"/>
      <c r="D856" s="121"/>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c r="AA856" s="121"/>
      <c r="AB856" s="121"/>
      <c r="AC856" s="121"/>
    </row>
    <row r="857" ht="12.75" customHeight="1">
      <c r="A857" s="121"/>
      <c r="B857" s="121"/>
      <c r="C857" s="121"/>
      <c r="D857" s="121"/>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c r="AA857" s="121"/>
      <c r="AB857" s="121"/>
      <c r="AC857" s="121"/>
    </row>
    <row r="858" ht="12.75" customHeight="1">
      <c r="A858" s="121"/>
      <c r="B858" s="121"/>
      <c r="C858" s="121"/>
      <c r="D858" s="121"/>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c r="AA858" s="121"/>
      <c r="AB858" s="121"/>
      <c r="AC858" s="121"/>
    </row>
    <row r="859" ht="12.75" customHeight="1">
      <c r="A859" s="121"/>
      <c r="B859" s="121"/>
      <c r="C859" s="121"/>
      <c r="D859" s="121"/>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c r="AA859" s="121"/>
      <c r="AB859" s="121"/>
      <c r="AC859" s="121"/>
    </row>
    <row r="860" ht="12.75" customHeight="1">
      <c r="A860" s="121"/>
      <c r="B860" s="121"/>
      <c r="C860" s="121"/>
      <c r="D860" s="121"/>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c r="AA860" s="121"/>
      <c r="AB860" s="121"/>
      <c r="AC860" s="121"/>
    </row>
    <row r="861" ht="12.75" customHeight="1">
      <c r="A861" s="121"/>
      <c r="B861" s="121"/>
      <c r="C861" s="121"/>
      <c r="D861" s="121"/>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c r="AA861" s="121"/>
      <c r="AB861" s="121"/>
      <c r="AC861" s="121"/>
    </row>
    <row r="862" ht="12.75" customHeight="1">
      <c r="A862" s="121"/>
      <c r="B862" s="121"/>
      <c r="C862" s="121"/>
      <c r="D862" s="121"/>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c r="AA862" s="121"/>
      <c r="AB862" s="121"/>
      <c r="AC862" s="121"/>
    </row>
    <row r="863" ht="12.75" customHeight="1">
      <c r="A863" s="121"/>
      <c r="B863" s="121"/>
      <c r="C863" s="121"/>
      <c r="D863" s="121"/>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c r="AA863" s="121"/>
      <c r="AB863" s="121"/>
      <c r="AC863" s="121"/>
    </row>
    <row r="864" ht="12.75" customHeight="1">
      <c r="A864" s="121"/>
      <c r="B864" s="121"/>
      <c r="C864" s="121"/>
      <c r="D864" s="121"/>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c r="AA864" s="121"/>
      <c r="AB864" s="121"/>
      <c r="AC864" s="121"/>
    </row>
    <row r="865" ht="12.75" customHeight="1">
      <c r="A865" s="121"/>
      <c r="B865" s="121"/>
      <c r="C865" s="121"/>
      <c r="D865" s="121"/>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c r="AA865" s="121"/>
      <c r="AB865" s="121"/>
      <c r="AC865" s="121"/>
    </row>
    <row r="866" ht="12.75" customHeight="1">
      <c r="A866" s="121"/>
      <c r="B866" s="121"/>
      <c r="C866" s="121"/>
      <c r="D866" s="121"/>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c r="AA866" s="121"/>
      <c r="AB866" s="121"/>
      <c r="AC866" s="121"/>
    </row>
    <row r="867" ht="12.75" customHeight="1">
      <c r="A867" s="121"/>
      <c r="B867" s="121"/>
      <c r="C867" s="121"/>
      <c r="D867" s="121"/>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c r="AA867" s="121"/>
      <c r="AB867" s="121"/>
      <c r="AC867" s="121"/>
    </row>
    <row r="868" ht="12.75" customHeight="1">
      <c r="A868" s="121"/>
      <c r="B868" s="121"/>
      <c r="C868" s="121"/>
      <c r="D868" s="121"/>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c r="AA868" s="121"/>
      <c r="AB868" s="121"/>
      <c r="AC868" s="121"/>
    </row>
    <row r="869" ht="12.75" customHeight="1">
      <c r="A869" s="121"/>
      <c r="B869" s="121"/>
      <c r="C869" s="121"/>
      <c r="D869" s="121"/>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c r="AA869" s="121"/>
      <c r="AB869" s="121"/>
      <c r="AC869" s="121"/>
    </row>
    <row r="870" ht="12.75" customHeight="1">
      <c r="A870" s="121"/>
      <c r="B870" s="121"/>
      <c r="C870" s="121"/>
      <c r="D870" s="121"/>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c r="AA870" s="121"/>
      <c r="AB870" s="121"/>
      <c r="AC870" s="121"/>
    </row>
    <row r="871" ht="12.75" customHeight="1">
      <c r="A871" s="121"/>
      <c r="B871" s="121"/>
      <c r="C871" s="121"/>
      <c r="D871" s="121"/>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c r="AA871" s="121"/>
      <c r="AB871" s="121"/>
      <c r="AC871" s="121"/>
    </row>
    <row r="872" ht="12.75" customHeight="1">
      <c r="A872" s="121"/>
      <c r="B872" s="121"/>
      <c r="C872" s="121"/>
      <c r="D872" s="121"/>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c r="AA872" s="121"/>
      <c r="AB872" s="121"/>
      <c r="AC872" s="121"/>
    </row>
    <row r="873" ht="12.75" customHeight="1">
      <c r="A873" s="121"/>
      <c r="B873" s="121"/>
      <c r="C873" s="121"/>
      <c r="D873" s="121"/>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c r="AA873" s="121"/>
      <c r="AB873" s="121"/>
      <c r="AC873" s="121"/>
    </row>
    <row r="874" ht="12.75" customHeight="1">
      <c r="A874" s="121"/>
      <c r="B874" s="121"/>
      <c r="C874" s="121"/>
      <c r="D874" s="121"/>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c r="AA874" s="121"/>
      <c r="AB874" s="121"/>
      <c r="AC874" s="121"/>
    </row>
    <row r="875" ht="12.75" customHeight="1">
      <c r="A875" s="121"/>
      <c r="B875" s="121"/>
      <c r="C875" s="121"/>
      <c r="D875" s="121"/>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c r="AA875" s="121"/>
      <c r="AB875" s="121"/>
      <c r="AC875" s="121"/>
    </row>
    <row r="876" ht="12.75" customHeight="1">
      <c r="A876" s="121"/>
      <c r="B876" s="121"/>
      <c r="C876" s="121"/>
      <c r="D876" s="121"/>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c r="AA876" s="121"/>
      <c r="AB876" s="121"/>
      <c r="AC876" s="121"/>
    </row>
    <row r="877" ht="12.75" customHeight="1">
      <c r="A877" s="121"/>
      <c r="B877" s="121"/>
      <c r="C877" s="121"/>
      <c r="D877" s="121"/>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c r="AA877" s="121"/>
      <c r="AB877" s="121"/>
      <c r="AC877" s="121"/>
    </row>
    <row r="878" ht="12.75" customHeight="1">
      <c r="A878" s="121"/>
      <c r="B878" s="121"/>
      <c r="C878" s="121"/>
      <c r="D878" s="121"/>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c r="AA878" s="121"/>
      <c r="AB878" s="121"/>
      <c r="AC878" s="121"/>
    </row>
    <row r="879" ht="12.75" customHeight="1">
      <c r="A879" s="121"/>
      <c r="B879" s="121"/>
      <c r="C879" s="121"/>
      <c r="D879" s="121"/>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c r="AA879" s="121"/>
      <c r="AB879" s="121"/>
      <c r="AC879" s="121"/>
    </row>
    <row r="880" ht="12.75" customHeight="1">
      <c r="A880" s="121"/>
      <c r="B880" s="121"/>
      <c r="C880" s="121"/>
      <c r="D880" s="121"/>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c r="AA880" s="121"/>
      <c r="AB880" s="121"/>
      <c r="AC880" s="121"/>
    </row>
    <row r="881" ht="12.75" customHeight="1">
      <c r="A881" s="121"/>
      <c r="B881" s="121"/>
      <c r="C881" s="121"/>
      <c r="D881" s="121"/>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c r="AA881" s="121"/>
      <c r="AB881" s="121"/>
      <c r="AC881" s="121"/>
    </row>
    <row r="882" ht="12.75" customHeight="1">
      <c r="A882" s="121"/>
      <c r="B882" s="121"/>
      <c r="C882" s="121"/>
      <c r="D882" s="121"/>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c r="AA882" s="121"/>
      <c r="AB882" s="121"/>
      <c r="AC882" s="121"/>
    </row>
    <row r="883" ht="12.75" customHeight="1">
      <c r="A883" s="121"/>
      <c r="B883" s="121"/>
      <c r="C883" s="121"/>
      <c r="D883" s="121"/>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c r="AA883" s="121"/>
      <c r="AB883" s="121"/>
      <c r="AC883" s="121"/>
    </row>
    <row r="884" ht="12.75" customHeight="1">
      <c r="A884" s="121"/>
      <c r="B884" s="121"/>
      <c r="C884" s="121"/>
      <c r="D884" s="121"/>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c r="AA884" s="121"/>
      <c r="AB884" s="121"/>
      <c r="AC884" s="121"/>
    </row>
    <row r="885" ht="12.75" customHeight="1">
      <c r="A885" s="121"/>
      <c r="B885" s="121"/>
      <c r="C885" s="121"/>
      <c r="D885" s="121"/>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c r="AA885" s="121"/>
      <c r="AB885" s="121"/>
      <c r="AC885" s="121"/>
    </row>
    <row r="886" ht="12.75" customHeight="1">
      <c r="A886" s="121"/>
      <c r="B886" s="121"/>
      <c r="C886" s="121"/>
      <c r="D886" s="121"/>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c r="AA886" s="121"/>
      <c r="AB886" s="121"/>
      <c r="AC886" s="121"/>
    </row>
    <row r="887" ht="12.75" customHeight="1">
      <c r="A887" s="121"/>
      <c r="B887" s="121"/>
      <c r="C887" s="121"/>
      <c r="D887" s="121"/>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c r="AA887" s="121"/>
      <c r="AB887" s="121"/>
      <c r="AC887" s="121"/>
    </row>
    <row r="888" ht="12.75" customHeight="1">
      <c r="A888" s="121"/>
      <c r="B888" s="121"/>
      <c r="C888" s="121"/>
      <c r="D888" s="121"/>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c r="AA888" s="121"/>
      <c r="AB888" s="121"/>
      <c r="AC888" s="121"/>
    </row>
    <row r="889" ht="12.75" customHeight="1">
      <c r="A889" s="121"/>
      <c r="B889" s="121"/>
      <c r="C889" s="121"/>
      <c r="D889" s="121"/>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c r="AA889" s="121"/>
      <c r="AB889" s="121"/>
      <c r="AC889" s="121"/>
    </row>
    <row r="890" ht="12.75" customHeight="1">
      <c r="A890" s="121"/>
      <c r="B890" s="121"/>
      <c r="C890" s="121"/>
      <c r="D890" s="121"/>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c r="AA890" s="121"/>
      <c r="AB890" s="121"/>
      <c r="AC890" s="121"/>
    </row>
    <row r="891" ht="12.75" customHeight="1">
      <c r="A891" s="121"/>
      <c r="B891" s="121"/>
      <c r="C891" s="121"/>
      <c r="D891" s="121"/>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c r="AA891" s="121"/>
      <c r="AB891" s="121"/>
      <c r="AC891" s="121"/>
    </row>
    <row r="892" ht="12.75" customHeight="1">
      <c r="A892" s="121"/>
      <c r="B892" s="121"/>
      <c r="C892" s="121"/>
      <c r="D892" s="121"/>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c r="AA892" s="121"/>
      <c r="AB892" s="121"/>
      <c r="AC892" s="121"/>
    </row>
    <row r="893" ht="12.75" customHeight="1">
      <c r="A893" s="121"/>
      <c r="B893" s="121"/>
      <c r="C893" s="121"/>
      <c r="D893" s="121"/>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c r="AA893" s="121"/>
      <c r="AB893" s="121"/>
      <c r="AC893" s="121"/>
    </row>
    <row r="894" ht="12.75" customHeight="1">
      <c r="A894" s="121"/>
      <c r="B894" s="121"/>
      <c r="C894" s="121"/>
      <c r="D894" s="121"/>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c r="AA894" s="121"/>
      <c r="AB894" s="121"/>
      <c r="AC894" s="121"/>
    </row>
    <row r="895" ht="12.75" customHeight="1">
      <c r="A895" s="121"/>
      <c r="B895" s="121"/>
      <c r="C895" s="121"/>
      <c r="D895" s="121"/>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c r="AA895" s="121"/>
      <c r="AB895" s="121"/>
      <c r="AC895" s="121"/>
    </row>
    <row r="896" ht="12.75" customHeight="1">
      <c r="A896" s="121"/>
      <c r="B896" s="121"/>
      <c r="C896" s="121"/>
      <c r="D896" s="121"/>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c r="AA896" s="121"/>
      <c r="AB896" s="121"/>
      <c r="AC896" s="121"/>
    </row>
    <row r="897" ht="12.75" customHeight="1">
      <c r="A897" s="121"/>
      <c r="B897" s="121"/>
      <c r="C897" s="121"/>
      <c r="D897" s="121"/>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c r="AA897" s="121"/>
      <c r="AB897" s="121"/>
      <c r="AC897" s="121"/>
    </row>
    <row r="898" ht="12.75" customHeight="1">
      <c r="A898" s="121"/>
      <c r="B898" s="121"/>
      <c r="C898" s="121"/>
      <c r="D898" s="121"/>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c r="AA898" s="121"/>
      <c r="AB898" s="121"/>
      <c r="AC898" s="121"/>
    </row>
    <row r="899" ht="12.75" customHeight="1">
      <c r="A899" s="121"/>
      <c r="B899" s="121"/>
      <c r="C899" s="121"/>
      <c r="D899" s="121"/>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c r="AA899" s="121"/>
      <c r="AB899" s="121"/>
      <c r="AC899" s="121"/>
    </row>
    <row r="900" ht="12.75" customHeight="1">
      <c r="A900" s="121"/>
      <c r="B900" s="121"/>
      <c r="C900" s="121"/>
      <c r="D900" s="121"/>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c r="AA900" s="121"/>
      <c r="AB900" s="121"/>
      <c r="AC900" s="121"/>
    </row>
    <row r="901" ht="12.75" customHeight="1">
      <c r="A901" s="121"/>
      <c r="B901" s="121"/>
      <c r="C901" s="121"/>
      <c r="D901" s="121"/>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c r="AA901" s="121"/>
      <c r="AB901" s="121"/>
      <c r="AC901" s="121"/>
    </row>
    <row r="902" ht="12.75" customHeight="1">
      <c r="A902" s="121"/>
      <c r="B902" s="121"/>
      <c r="C902" s="121"/>
      <c r="D902" s="121"/>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c r="AA902" s="121"/>
      <c r="AB902" s="121"/>
      <c r="AC902" s="121"/>
    </row>
    <row r="903" ht="12.75" customHeight="1">
      <c r="A903" s="121"/>
      <c r="B903" s="121"/>
      <c r="C903" s="121"/>
      <c r="D903" s="121"/>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c r="AA903" s="121"/>
      <c r="AB903" s="121"/>
      <c r="AC903" s="121"/>
    </row>
    <row r="904" ht="12.75" customHeight="1">
      <c r="A904" s="121"/>
      <c r="B904" s="121"/>
      <c r="C904" s="121"/>
      <c r="D904" s="121"/>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c r="AA904" s="121"/>
      <c r="AB904" s="121"/>
      <c r="AC904" s="121"/>
    </row>
    <row r="905" ht="12.75" customHeight="1">
      <c r="A905" s="121"/>
      <c r="B905" s="121"/>
      <c r="C905" s="121"/>
      <c r="D905" s="121"/>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c r="AA905" s="121"/>
      <c r="AB905" s="121"/>
      <c r="AC905" s="121"/>
    </row>
    <row r="906" ht="12.75" customHeight="1">
      <c r="A906" s="121"/>
      <c r="B906" s="121"/>
      <c r="C906" s="121"/>
      <c r="D906" s="121"/>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c r="AA906" s="121"/>
      <c r="AB906" s="121"/>
      <c r="AC906" s="121"/>
    </row>
    <row r="907" ht="12.75" customHeight="1">
      <c r="A907" s="121"/>
      <c r="B907" s="121"/>
      <c r="C907" s="121"/>
      <c r="D907" s="121"/>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c r="AA907" s="121"/>
      <c r="AB907" s="121"/>
      <c r="AC907" s="121"/>
    </row>
    <row r="908" ht="12.75" customHeight="1">
      <c r="A908" s="121"/>
      <c r="B908" s="121"/>
      <c r="C908" s="121"/>
      <c r="D908" s="121"/>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c r="AA908" s="121"/>
      <c r="AB908" s="121"/>
      <c r="AC908" s="121"/>
    </row>
    <row r="909" ht="12.75" customHeight="1">
      <c r="A909" s="121"/>
      <c r="B909" s="121"/>
      <c r="C909" s="121"/>
      <c r="D909" s="121"/>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c r="AA909" s="121"/>
      <c r="AB909" s="121"/>
      <c r="AC909" s="121"/>
    </row>
    <row r="910" ht="12.75" customHeight="1">
      <c r="A910" s="121"/>
      <c r="B910" s="121"/>
      <c r="C910" s="121"/>
      <c r="D910" s="121"/>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c r="AA910" s="121"/>
      <c r="AB910" s="121"/>
      <c r="AC910" s="121"/>
    </row>
    <row r="911" ht="12.75" customHeight="1">
      <c r="A911" s="121"/>
      <c r="B911" s="121"/>
      <c r="C911" s="121"/>
      <c r="D911" s="121"/>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c r="AA911" s="121"/>
      <c r="AB911" s="121"/>
      <c r="AC911" s="121"/>
    </row>
    <row r="912" ht="12.75" customHeight="1">
      <c r="A912" s="121"/>
      <c r="B912" s="121"/>
      <c r="C912" s="121"/>
      <c r="D912" s="121"/>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c r="AA912" s="121"/>
      <c r="AB912" s="121"/>
      <c r="AC912" s="121"/>
    </row>
    <row r="913" ht="12.75" customHeight="1">
      <c r="A913" s="121"/>
      <c r="B913" s="121"/>
      <c r="C913" s="121"/>
      <c r="D913" s="121"/>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c r="AA913" s="121"/>
      <c r="AB913" s="121"/>
      <c r="AC913" s="121"/>
    </row>
    <row r="914" ht="12.75" customHeight="1">
      <c r="A914" s="121"/>
      <c r="B914" s="121"/>
      <c r="C914" s="121"/>
      <c r="D914" s="121"/>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c r="AA914" s="121"/>
      <c r="AB914" s="121"/>
      <c r="AC914" s="121"/>
    </row>
    <row r="915" ht="12.75" customHeight="1">
      <c r="A915" s="121"/>
      <c r="B915" s="121"/>
      <c r="C915" s="121"/>
      <c r="D915" s="121"/>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c r="AA915" s="121"/>
      <c r="AB915" s="121"/>
      <c r="AC915" s="121"/>
    </row>
    <row r="916" ht="12.75" customHeight="1">
      <c r="A916" s="121"/>
      <c r="B916" s="121"/>
      <c r="C916" s="121"/>
      <c r="D916" s="121"/>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c r="AA916" s="121"/>
      <c r="AB916" s="121"/>
      <c r="AC916" s="121"/>
    </row>
    <row r="917" ht="12.75" customHeight="1">
      <c r="A917" s="121"/>
      <c r="B917" s="121"/>
      <c r="C917" s="121"/>
      <c r="D917" s="121"/>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c r="AA917" s="121"/>
      <c r="AB917" s="121"/>
      <c r="AC917" s="121"/>
    </row>
    <row r="918" ht="12.75" customHeight="1">
      <c r="A918" s="121"/>
      <c r="B918" s="121"/>
      <c r="C918" s="121"/>
      <c r="D918" s="121"/>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c r="AA918" s="121"/>
      <c r="AB918" s="121"/>
      <c r="AC918" s="121"/>
    </row>
    <row r="919" ht="12.75" customHeight="1">
      <c r="A919" s="121"/>
      <c r="B919" s="121"/>
      <c r="C919" s="121"/>
      <c r="D919" s="121"/>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c r="AA919" s="121"/>
      <c r="AB919" s="121"/>
      <c r="AC919" s="121"/>
    </row>
    <row r="920" ht="12.75" customHeight="1">
      <c r="A920" s="121"/>
      <c r="B920" s="121"/>
      <c r="C920" s="121"/>
      <c r="D920" s="121"/>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c r="AA920" s="121"/>
      <c r="AB920" s="121"/>
      <c r="AC920" s="121"/>
    </row>
    <row r="921" ht="12.75" customHeight="1">
      <c r="A921" s="121"/>
      <c r="B921" s="121"/>
      <c r="C921" s="121"/>
      <c r="D921" s="121"/>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c r="AA921" s="121"/>
      <c r="AB921" s="121"/>
      <c r="AC921" s="121"/>
    </row>
    <row r="922" ht="12.75" customHeight="1">
      <c r="A922" s="121"/>
      <c r="B922" s="121"/>
      <c r="C922" s="121"/>
      <c r="D922" s="121"/>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c r="AA922" s="121"/>
      <c r="AB922" s="121"/>
      <c r="AC922" s="121"/>
    </row>
    <row r="923" ht="12.75" customHeight="1">
      <c r="A923" s="121"/>
      <c r="B923" s="121"/>
      <c r="C923" s="121"/>
      <c r="D923" s="121"/>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c r="AA923" s="121"/>
      <c r="AB923" s="121"/>
      <c r="AC923" s="121"/>
    </row>
    <row r="924" ht="12.75" customHeight="1">
      <c r="A924" s="121"/>
      <c r="B924" s="121"/>
      <c r="C924" s="121"/>
      <c r="D924" s="121"/>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c r="AA924" s="121"/>
      <c r="AB924" s="121"/>
      <c r="AC924" s="121"/>
    </row>
    <row r="925" ht="12.75" customHeight="1">
      <c r="A925" s="121"/>
      <c r="B925" s="121"/>
      <c r="C925" s="121"/>
      <c r="D925" s="121"/>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c r="AA925" s="121"/>
      <c r="AB925" s="121"/>
      <c r="AC925" s="121"/>
    </row>
    <row r="926" ht="12.75" customHeight="1">
      <c r="A926" s="121"/>
      <c r="B926" s="121"/>
      <c r="C926" s="121"/>
      <c r="D926" s="121"/>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c r="AA926" s="121"/>
      <c r="AB926" s="121"/>
      <c r="AC926" s="121"/>
    </row>
    <row r="927" ht="12.75" customHeight="1">
      <c r="A927" s="121"/>
      <c r="B927" s="121"/>
      <c r="C927" s="121"/>
      <c r="D927" s="121"/>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c r="AA927" s="121"/>
      <c r="AB927" s="121"/>
      <c r="AC927" s="121"/>
    </row>
    <row r="928" ht="12.75" customHeight="1">
      <c r="A928" s="121"/>
      <c r="B928" s="121"/>
      <c r="C928" s="121"/>
      <c r="D928" s="121"/>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c r="AA928" s="121"/>
      <c r="AB928" s="121"/>
      <c r="AC928" s="121"/>
    </row>
    <row r="929" ht="12.75" customHeight="1">
      <c r="A929" s="121"/>
      <c r="B929" s="121"/>
      <c r="C929" s="121"/>
      <c r="D929" s="121"/>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c r="AA929" s="121"/>
      <c r="AB929" s="121"/>
      <c r="AC929" s="121"/>
    </row>
    <row r="930" ht="12.75" customHeight="1">
      <c r="A930" s="121"/>
      <c r="B930" s="121"/>
      <c r="C930" s="121"/>
      <c r="D930" s="121"/>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c r="AA930" s="121"/>
      <c r="AB930" s="121"/>
      <c r="AC930" s="121"/>
    </row>
    <row r="931" ht="12.75" customHeight="1">
      <c r="A931" s="121"/>
      <c r="B931" s="121"/>
      <c r="C931" s="121"/>
      <c r="D931" s="121"/>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c r="AA931" s="121"/>
      <c r="AB931" s="121"/>
      <c r="AC931" s="121"/>
    </row>
    <row r="932" ht="12.75" customHeight="1">
      <c r="A932" s="121"/>
      <c r="B932" s="121"/>
      <c r="C932" s="121"/>
      <c r="D932" s="121"/>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c r="AA932" s="121"/>
      <c r="AB932" s="121"/>
      <c r="AC932" s="121"/>
    </row>
    <row r="933" ht="12.75" customHeight="1">
      <c r="A933" s="121"/>
      <c r="B933" s="121"/>
      <c r="C933" s="121"/>
      <c r="D933" s="121"/>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c r="AA933" s="121"/>
      <c r="AB933" s="121"/>
      <c r="AC933" s="121"/>
    </row>
    <row r="934" ht="12.75" customHeight="1">
      <c r="A934" s="121"/>
      <c r="B934" s="121"/>
      <c r="C934" s="121"/>
      <c r="D934" s="121"/>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c r="AA934" s="121"/>
      <c r="AB934" s="121"/>
      <c r="AC934" s="121"/>
    </row>
    <row r="935" ht="12.75" customHeight="1">
      <c r="A935" s="121"/>
      <c r="B935" s="121"/>
      <c r="C935" s="121"/>
      <c r="D935" s="121"/>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c r="AA935" s="121"/>
      <c r="AB935" s="121"/>
      <c r="AC935" s="121"/>
    </row>
    <row r="936" ht="12.75" customHeight="1">
      <c r="A936" s="121"/>
      <c r="B936" s="121"/>
      <c r="C936" s="121"/>
      <c r="D936" s="121"/>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c r="AA936" s="121"/>
      <c r="AB936" s="121"/>
      <c r="AC936" s="121"/>
    </row>
    <row r="937" ht="12.75" customHeight="1">
      <c r="A937" s="121"/>
      <c r="B937" s="121"/>
      <c r="C937" s="121"/>
      <c r="D937" s="121"/>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c r="AA937" s="121"/>
      <c r="AB937" s="121"/>
      <c r="AC937" s="121"/>
    </row>
    <row r="938" ht="12.75" customHeight="1">
      <c r="A938" s="121"/>
      <c r="B938" s="121"/>
      <c r="C938" s="121"/>
      <c r="D938" s="121"/>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c r="AA938" s="121"/>
      <c r="AB938" s="121"/>
      <c r="AC938" s="121"/>
    </row>
    <row r="939" ht="12.75" customHeight="1">
      <c r="A939" s="121"/>
      <c r="B939" s="121"/>
      <c r="C939" s="121"/>
      <c r="D939" s="121"/>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c r="AA939" s="121"/>
      <c r="AB939" s="121"/>
      <c r="AC939" s="121"/>
    </row>
    <row r="940" ht="12.75" customHeight="1">
      <c r="A940" s="121"/>
      <c r="B940" s="121"/>
      <c r="C940" s="121"/>
      <c r="D940" s="121"/>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c r="AA940" s="121"/>
      <c r="AB940" s="121"/>
      <c r="AC940" s="121"/>
    </row>
    <row r="941" ht="12.75" customHeight="1">
      <c r="A941" s="121"/>
      <c r="B941" s="121"/>
      <c r="C941" s="121"/>
      <c r="D941" s="121"/>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c r="AA941" s="121"/>
      <c r="AB941" s="121"/>
      <c r="AC941" s="121"/>
    </row>
    <row r="942" ht="12.75" customHeight="1">
      <c r="A942" s="121"/>
      <c r="B942" s="121"/>
      <c r="C942" s="121"/>
      <c r="D942" s="121"/>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c r="AA942" s="121"/>
      <c r="AB942" s="121"/>
      <c r="AC942" s="121"/>
    </row>
    <row r="943" ht="12.75" customHeight="1">
      <c r="A943" s="121"/>
      <c r="B943" s="121"/>
      <c r="C943" s="121"/>
      <c r="D943" s="121"/>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c r="AA943" s="121"/>
      <c r="AB943" s="121"/>
      <c r="AC943" s="121"/>
    </row>
    <row r="944" ht="12.75" customHeight="1">
      <c r="A944" s="121"/>
      <c r="B944" s="121"/>
      <c r="C944" s="121"/>
      <c r="D944" s="121"/>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c r="AA944" s="121"/>
      <c r="AB944" s="121"/>
      <c r="AC944" s="121"/>
    </row>
    <row r="945" ht="12.75" customHeight="1">
      <c r="A945" s="121"/>
      <c r="B945" s="121"/>
      <c r="C945" s="121"/>
      <c r="D945" s="121"/>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c r="AA945" s="121"/>
      <c r="AB945" s="121"/>
      <c r="AC945" s="121"/>
    </row>
    <row r="946" ht="12.75" customHeight="1">
      <c r="A946" s="121"/>
      <c r="B946" s="121"/>
      <c r="C946" s="121"/>
      <c r="D946" s="121"/>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c r="AA946" s="121"/>
      <c r="AB946" s="121"/>
      <c r="AC946" s="121"/>
    </row>
    <row r="947" ht="12.75" customHeight="1">
      <c r="A947" s="121"/>
      <c r="B947" s="121"/>
      <c r="C947" s="121"/>
      <c r="D947" s="121"/>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c r="AA947" s="121"/>
      <c r="AB947" s="121"/>
      <c r="AC947" s="121"/>
    </row>
    <row r="948" ht="12.75" customHeight="1">
      <c r="A948" s="121"/>
      <c r="B948" s="121"/>
      <c r="C948" s="121"/>
      <c r="D948" s="121"/>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c r="AA948" s="121"/>
      <c r="AB948" s="121"/>
      <c r="AC948" s="121"/>
    </row>
    <row r="949" ht="12.75" customHeight="1">
      <c r="A949" s="121"/>
      <c r="B949" s="121"/>
      <c r="C949" s="121"/>
      <c r="D949" s="121"/>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c r="AA949" s="121"/>
      <c r="AB949" s="121"/>
      <c r="AC949" s="121"/>
    </row>
    <row r="950" ht="12.75" customHeight="1">
      <c r="A950" s="121"/>
      <c r="B950" s="121"/>
      <c r="C950" s="121"/>
      <c r="D950" s="121"/>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c r="AA950" s="121"/>
      <c r="AB950" s="121"/>
      <c r="AC950" s="121"/>
    </row>
    <row r="951" ht="12.75" customHeight="1">
      <c r="A951" s="121"/>
      <c r="B951" s="121"/>
      <c r="C951" s="121"/>
      <c r="D951" s="121"/>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c r="AA951" s="121"/>
      <c r="AB951" s="121"/>
      <c r="AC951" s="121"/>
    </row>
    <row r="952" ht="12.75" customHeight="1">
      <c r="A952" s="121"/>
      <c r="B952" s="121"/>
      <c r="C952" s="121"/>
      <c r="D952" s="121"/>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c r="AA952" s="121"/>
      <c r="AB952" s="121"/>
      <c r="AC952" s="121"/>
    </row>
    <row r="953" ht="12.75" customHeight="1">
      <c r="A953" s="121"/>
      <c r="B953" s="121"/>
      <c r="C953" s="121"/>
      <c r="D953" s="121"/>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c r="AA953" s="121"/>
      <c r="AB953" s="121"/>
      <c r="AC953" s="121"/>
    </row>
    <row r="954" ht="12.75" customHeight="1">
      <c r="A954" s="121"/>
      <c r="B954" s="121"/>
      <c r="C954" s="121"/>
      <c r="D954" s="121"/>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c r="AA954" s="121"/>
      <c r="AB954" s="121"/>
      <c r="AC954" s="121"/>
    </row>
    <row r="955" ht="12.75" customHeight="1">
      <c r="A955" s="121"/>
      <c r="B955" s="121"/>
      <c r="C955" s="121"/>
      <c r="D955" s="121"/>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c r="AA955" s="121"/>
      <c r="AB955" s="121"/>
      <c r="AC955" s="121"/>
    </row>
    <row r="956" ht="12.75" customHeight="1">
      <c r="A956" s="121"/>
      <c r="B956" s="121"/>
      <c r="C956" s="121"/>
      <c r="D956" s="121"/>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c r="AA956" s="121"/>
      <c r="AB956" s="121"/>
      <c r="AC956" s="121"/>
    </row>
    <row r="957" ht="12.75" customHeight="1">
      <c r="A957" s="121"/>
      <c r="B957" s="121"/>
      <c r="C957" s="121"/>
      <c r="D957" s="121"/>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c r="AA957" s="121"/>
      <c r="AB957" s="121"/>
      <c r="AC957" s="121"/>
    </row>
    <row r="958" ht="12.75" customHeight="1">
      <c r="A958" s="121"/>
      <c r="B958" s="121"/>
      <c r="C958" s="121"/>
      <c r="D958" s="121"/>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c r="AA958" s="121"/>
      <c r="AB958" s="121"/>
      <c r="AC958" s="121"/>
    </row>
    <row r="959" ht="12.75" customHeight="1">
      <c r="A959" s="121"/>
      <c r="B959" s="121"/>
      <c r="C959" s="121"/>
      <c r="D959" s="121"/>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c r="AA959" s="121"/>
      <c r="AB959" s="121"/>
      <c r="AC959" s="121"/>
    </row>
    <row r="960" ht="12.75" customHeight="1">
      <c r="A960" s="121"/>
      <c r="B960" s="121"/>
      <c r="C960" s="121"/>
      <c r="D960" s="121"/>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c r="AA960" s="121"/>
      <c r="AB960" s="121"/>
      <c r="AC960" s="121"/>
    </row>
    <row r="961" ht="12.75" customHeight="1">
      <c r="A961" s="121"/>
      <c r="B961" s="121"/>
      <c r="C961" s="121"/>
      <c r="D961" s="121"/>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c r="AA961" s="121"/>
      <c r="AB961" s="121"/>
      <c r="AC961" s="121"/>
    </row>
    <row r="962" ht="12.75" customHeight="1">
      <c r="A962" s="121"/>
      <c r="B962" s="121"/>
      <c r="C962" s="121"/>
      <c r="D962" s="121"/>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c r="AA962" s="121"/>
      <c r="AB962" s="121"/>
      <c r="AC962" s="121"/>
    </row>
    <row r="963" ht="12.75" customHeight="1">
      <c r="A963" s="121"/>
      <c r="B963" s="121"/>
      <c r="C963" s="121"/>
      <c r="D963" s="121"/>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c r="AA963" s="121"/>
      <c r="AB963" s="121"/>
      <c r="AC963" s="121"/>
    </row>
    <row r="964" ht="12.75" customHeight="1">
      <c r="A964" s="121"/>
      <c r="B964" s="121"/>
      <c r="C964" s="121"/>
      <c r="D964" s="121"/>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c r="AA964" s="121"/>
      <c r="AB964" s="121"/>
      <c r="AC964" s="121"/>
    </row>
    <row r="965" ht="12.75" customHeight="1">
      <c r="A965" s="121"/>
      <c r="B965" s="121"/>
      <c r="C965" s="121"/>
      <c r="D965" s="121"/>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c r="AA965" s="121"/>
      <c r="AB965" s="121"/>
      <c r="AC965" s="121"/>
    </row>
    <row r="966" ht="12.75" customHeight="1">
      <c r="A966" s="121"/>
      <c r="B966" s="121"/>
      <c r="C966" s="121"/>
      <c r="D966" s="121"/>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c r="AA966" s="121"/>
      <c r="AB966" s="121"/>
      <c r="AC966" s="121"/>
    </row>
    <row r="967" ht="12.75" customHeight="1">
      <c r="A967" s="121"/>
      <c r="B967" s="121"/>
      <c r="C967" s="121"/>
      <c r="D967" s="121"/>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c r="AA967" s="121"/>
      <c r="AB967" s="121"/>
      <c r="AC967" s="121"/>
    </row>
    <row r="968" ht="12.75" customHeight="1">
      <c r="A968" s="121"/>
      <c r="B968" s="121"/>
      <c r="C968" s="121"/>
      <c r="D968" s="121"/>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c r="AA968" s="121"/>
      <c r="AB968" s="121"/>
      <c r="AC968" s="121"/>
    </row>
    <row r="969" ht="12.75" customHeight="1">
      <c r="A969" s="121"/>
      <c r="B969" s="121"/>
      <c r="C969" s="121"/>
      <c r="D969" s="121"/>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c r="AA969" s="121"/>
      <c r="AB969" s="121"/>
      <c r="AC969" s="121"/>
    </row>
    <row r="970" ht="12.75" customHeight="1">
      <c r="A970" s="121"/>
      <c r="B970" s="121"/>
      <c r="C970" s="121"/>
      <c r="D970" s="121"/>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c r="AA970" s="121"/>
      <c r="AB970" s="121"/>
      <c r="AC970" s="121"/>
    </row>
    <row r="971" ht="12.75" customHeight="1">
      <c r="A971" s="121"/>
      <c r="B971" s="121"/>
      <c r="C971" s="121"/>
      <c r="D971" s="121"/>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c r="AA971" s="121"/>
      <c r="AB971" s="121"/>
      <c r="AC971" s="121"/>
    </row>
    <row r="972" ht="12.75" customHeight="1">
      <c r="A972" s="121"/>
      <c r="B972" s="121"/>
      <c r="C972" s="121"/>
      <c r="D972" s="121"/>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c r="AA972" s="121"/>
      <c r="AB972" s="121"/>
      <c r="AC972" s="121"/>
    </row>
    <row r="973" ht="12.75" customHeight="1">
      <c r="A973" s="121"/>
      <c r="B973" s="121"/>
      <c r="C973" s="121"/>
      <c r="D973" s="121"/>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c r="AA973" s="121"/>
      <c r="AB973" s="121"/>
      <c r="AC973" s="121"/>
    </row>
    <row r="974" ht="12.75" customHeight="1">
      <c r="A974" s="121"/>
      <c r="B974" s="121"/>
      <c r="C974" s="121"/>
      <c r="D974" s="121"/>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c r="AA974" s="121"/>
      <c r="AB974" s="121"/>
      <c r="AC974" s="121"/>
    </row>
    <row r="975" ht="12.75" customHeight="1">
      <c r="A975" s="121"/>
      <c r="B975" s="121"/>
      <c r="C975" s="121"/>
      <c r="D975" s="121"/>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c r="AA975" s="121"/>
      <c r="AB975" s="121"/>
      <c r="AC975" s="121"/>
    </row>
    <row r="976" ht="12.75" customHeight="1">
      <c r="A976" s="121"/>
      <c r="B976" s="121"/>
      <c r="C976" s="121"/>
      <c r="D976" s="121"/>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c r="AA976" s="121"/>
      <c r="AB976" s="121"/>
      <c r="AC976" s="121"/>
    </row>
    <row r="977" ht="12.75" customHeight="1">
      <c r="A977" s="121"/>
      <c r="B977" s="121"/>
      <c r="C977" s="121"/>
      <c r="D977" s="121"/>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c r="AA977" s="121"/>
      <c r="AB977" s="121"/>
      <c r="AC977" s="121"/>
    </row>
    <row r="978" ht="12.75" customHeight="1">
      <c r="A978" s="121"/>
      <c r="B978" s="121"/>
      <c r="C978" s="121"/>
      <c r="D978" s="121"/>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c r="AA978" s="121"/>
      <c r="AB978" s="121"/>
      <c r="AC978" s="121"/>
    </row>
    <row r="979" ht="12.75" customHeight="1">
      <c r="A979" s="121"/>
      <c r="B979" s="121"/>
      <c r="C979" s="121"/>
      <c r="D979" s="121"/>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c r="AA979" s="121"/>
      <c r="AB979" s="121"/>
      <c r="AC979" s="121"/>
    </row>
    <row r="980" ht="12.75" customHeight="1">
      <c r="A980" s="121"/>
      <c r="B980" s="121"/>
      <c r="C980" s="121"/>
      <c r="D980" s="121"/>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c r="AA980" s="121"/>
      <c r="AB980" s="121"/>
      <c r="AC980" s="121"/>
    </row>
    <row r="981" ht="12.75" customHeight="1">
      <c r="A981" s="121"/>
      <c r="B981" s="121"/>
      <c r="C981" s="121"/>
      <c r="D981" s="121"/>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c r="AA981" s="121"/>
      <c r="AB981" s="121"/>
      <c r="AC981" s="121"/>
    </row>
    <row r="982" ht="12.75" customHeight="1">
      <c r="A982" s="121"/>
      <c r="B982" s="121"/>
      <c r="C982" s="121"/>
      <c r="D982" s="121"/>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c r="AA982" s="121"/>
      <c r="AB982" s="121"/>
      <c r="AC982" s="121"/>
    </row>
    <row r="983" ht="12.75" customHeight="1">
      <c r="A983" s="121"/>
      <c r="B983" s="121"/>
      <c r="C983" s="121"/>
      <c r="D983" s="121"/>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c r="AA983" s="121"/>
      <c r="AB983" s="121"/>
      <c r="AC983" s="121"/>
    </row>
    <row r="984" ht="12.75" customHeight="1">
      <c r="A984" s="121"/>
      <c r="B984" s="121"/>
      <c r="C984" s="121"/>
      <c r="D984" s="121"/>
      <c r="E984" s="121"/>
      <c r="F984" s="121"/>
      <c r="G984" s="121"/>
      <c r="H984" s="121"/>
      <c r="I984" s="121"/>
      <c r="J984" s="121"/>
      <c r="K984" s="121"/>
      <c r="L984" s="121"/>
      <c r="M984" s="121"/>
      <c r="N984" s="121"/>
      <c r="O984" s="121"/>
      <c r="P984" s="121"/>
      <c r="Q984" s="121"/>
      <c r="R984" s="121"/>
      <c r="S984" s="121"/>
      <c r="T984" s="121"/>
      <c r="U984" s="121"/>
      <c r="V984" s="121"/>
      <c r="W984" s="121"/>
      <c r="X984" s="121"/>
      <c r="Y984" s="121"/>
      <c r="Z984" s="121"/>
      <c r="AA984" s="121"/>
      <c r="AB984" s="121"/>
      <c r="AC984" s="121"/>
    </row>
    <row r="985" ht="12.75" customHeight="1">
      <c r="A985" s="121"/>
      <c r="B985" s="121"/>
      <c r="C985" s="121"/>
      <c r="D985" s="121"/>
      <c r="E985" s="121"/>
      <c r="F985" s="121"/>
      <c r="G985" s="121"/>
      <c r="H985" s="121"/>
      <c r="I985" s="121"/>
      <c r="J985" s="121"/>
      <c r="K985" s="121"/>
      <c r="L985" s="121"/>
      <c r="M985" s="121"/>
      <c r="N985" s="121"/>
      <c r="O985" s="121"/>
      <c r="P985" s="121"/>
      <c r="Q985" s="121"/>
      <c r="R985" s="121"/>
      <c r="S985" s="121"/>
      <c r="T985" s="121"/>
      <c r="U985" s="121"/>
      <c r="V985" s="121"/>
      <c r="W985" s="121"/>
      <c r="X985" s="121"/>
      <c r="Y985" s="121"/>
      <c r="Z985" s="121"/>
      <c r="AA985" s="121"/>
      <c r="AB985" s="121"/>
      <c r="AC985" s="121"/>
    </row>
    <row r="986" ht="12.75" customHeight="1">
      <c r="A986" s="121"/>
      <c r="B986" s="121"/>
      <c r="C986" s="121"/>
      <c r="D986" s="121"/>
      <c r="E986" s="121"/>
      <c r="F986" s="121"/>
      <c r="G986" s="121"/>
      <c r="H986" s="121"/>
      <c r="I986" s="121"/>
      <c r="J986" s="121"/>
      <c r="K986" s="121"/>
      <c r="L986" s="121"/>
      <c r="M986" s="121"/>
      <c r="N986" s="121"/>
      <c r="O986" s="121"/>
      <c r="P986" s="121"/>
      <c r="Q986" s="121"/>
      <c r="R986" s="121"/>
      <c r="S986" s="121"/>
      <c r="T986" s="121"/>
      <c r="U986" s="121"/>
      <c r="V986" s="121"/>
      <c r="W986" s="121"/>
      <c r="X986" s="121"/>
      <c r="Y986" s="121"/>
      <c r="Z986" s="121"/>
      <c r="AA986" s="121"/>
      <c r="AB986" s="121"/>
      <c r="AC986" s="121"/>
    </row>
    <row r="987" ht="12.75" customHeight="1">
      <c r="A987" s="121"/>
      <c r="B987" s="121"/>
      <c r="C987" s="121"/>
      <c r="D987" s="121"/>
      <c r="E987" s="121"/>
      <c r="F987" s="121"/>
      <c r="G987" s="121"/>
      <c r="H987" s="121"/>
      <c r="I987" s="121"/>
      <c r="J987" s="121"/>
      <c r="K987" s="121"/>
      <c r="L987" s="121"/>
      <c r="M987" s="121"/>
      <c r="N987" s="121"/>
      <c r="O987" s="121"/>
      <c r="P987" s="121"/>
      <c r="Q987" s="121"/>
      <c r="R987" s="121"/>
      <c r="S987" s="121"/>
      <c r="T987" s="121"/>
      <c r="U987" s="121"/>
      <c r="V987" s="121"/>
      <c r="W987" s="121"/>
      <c r="X987" s="121"/>
      <c r="Y987" s="121"/>
      <c r="Z987" s="121"/>
      <c r="AA987" s="121"/>
      <c r="AB987" s="121"/>
      <c r="AC987" s="121"/>
    </row>
    <row r="988" ht="12.75" customHeight="1">
      <c r="A988" s="121"/>
      <c r="B988" s="121"/>
      <c r="C988" s="121"/>
      <c r="D988" s="121"/>
      <c r="E988" s="121"/>
      <c r="F988" s="121"/>
      <c r="G988" s="121"/>
      <c r="H988" s="121"/>
      <c r="I988" s="121"/>
      <c r="J988" s="121"/>
      <c r="K988" s="121"/>
      <c r="L988" s="121"/>
      <c r="M988" s="121"/>
      <c r="N988" s="121"/>
      <c r="O988" s="121"/>
      <c r="P988" s="121"/>
      <c r="Q988" s="121"/>
      <c r="R988" s="121"/>
      <c r="S988" s="121"/>
      <c r="T988" s="121"/>
      <c r="U988" s="121"/>
      <c r="V988" s="121"/>
      <c r="W988" s="121"/>
      <c r="X988" s="121"/>
      <c r="Y988" s="121"/>
      <c r="Z988" s="121"/>
      <c r="AA988" s="121"/>
      <c r="AB988" s="121"/>
      <c r="AC988" s="121"/>
    </row>
    <row r="989" ht="12.75" customHeight="1">
      <c r="A989" s="121"/>
      <c r="B989" s="121"/>
      <c r="C989" s="121"/>
      <c r="D989" s="121"/>
      <c r="E989" s="121"/>
      <c r="F989" s="121"/>
      <c r="G989" s="121"/>
      <c r="H989" s="121"/>
      <c r="I989" s="121"/>
      <c r="J989" s="121"/>
      <c r="K989" s="121"/>
      <c r="L989" s="121"/>
      <c r="M989" s="121"/>
      <c r="N989" s="121"/>
      <c r="O989" s="121"/>
      <c r="P989" s="121"/>
      <c r="Q989" s="121"/>
      <c r="R989" s="121"/>
      <c r="S989" s="121"/>
      <c r="T989" s="121"/>
      <c r="U989" s="121"/>
      <c r="V989" s="121"/>
      <c r="W989" s="121"/>
      <c r="X989" s="121"/>
      <c r="Y989" s="121"/>
      <c r="Z989" s="121"/>
      <c r="AA989" s="121"/>
      <c r="AB989" s="121"/>
      <c r="AC989" s="121"/>
    </row>
    <row r="990" ht="12.75" customHeight="1">
      <c r="A990" s="121"/>
      <c r="B990" s="121"/>
      <c r="C990" s="121"/>
      <c r="D990" s="121"/>
      <c r="E990" s="121"/>
      <c r="F990" s="121"/>
      <c r="G990" s="121"/>
      <c r="H990" s="121"/>
      <c r="I990" s="121"/>
      <c r="J990" s="121"/>
      <c r="K990" s="121"/>
      <c r="L990" s="121"/>
      <c r="M990" s="121"/>
      <c r="N990" s="121"/>
      <c r="O990" s="121"/>
      <c r="P990" s="121"/>
      <c r="Q990" s="121"/>
      <c r="R990" s="121"/>
      <c r="S990" s="121"/>
      <c r="T990" s="121"/>
      <c r="U990" s="121"/>
      <c r="V990" s="121"/>
      <c r="W990" s="121"/>
      <c r="X990" s="121"/>
      <c r="Y990" s="121"/>
      <c r="Z990" s="121"/>
      <c r="AA990" s="121"/>
      <c r="AB990" s="121"/>
      <c r="AC990" s="121"/>
    </row>
    <row r="991" ht="12.75" customHeight="1">
      <c r="A991" s="121"/>
      <c r="B991" s="121"/>
      <c r="C991" s="121"/>
      <c r="D991" s="121"/>
      <c r="E991" s="121"/>
      <c r="F991" s="121"/>
      <c r="G991" s="121"/>
      <c r="H991" s="121"/>
      <c r="I991" s="121"/>
      <c r="J991" s="121"/>
      <c r="K991" s="121"/>
      <c r="L991" s="121"/>
      <c r="M991" s="121"/>
      <c r="N991" s="121"/>
      <c r="O991" s="121"/>
      <c r="P991" s="121"/>
      <c r="Q991" s="121"/>
      <c r="R991" s="121"/>
      <c r="S991" s="121"/>
      <c r="T991" s="121"/>
      <c r="U991" s="121"/>
      <c r="V991" s="121"/>
      <c r="W991" s="121"/>
      <c r="X991" s="121"/>
      <c r="Y991" s="121"/>
      <c r="Z991" s="121"/>
      <c r="AA991" s="121"/>
      <c r="AB991" s="121"/>
      <c r="AC991" s="121"/>
    </row>
    <row r="992" ht="12.75" customHeight="1">
      <c r="A992" s="121"/>
      <c r="B992" s="121"/>
      <c r="C992" s="121"/>
      <c r="D992" s="121"/>
      <c r="E992" s="121"/>
      <c r="F992" s="121"/>
      <c r="G992" s="121"/>
      <c r="H992" s="121"/>
      <c r="I992" s="121"/>
      <c r="J992" s="121"/>
      <c r="K992" s="121"/>
      <c r="L992" s="121"/>
      <c r="M992" s="121"/>
      <c r="N992" s="121"/>
      <c r="O992" s="121"/>
      <c r="P992" s="121"/>
      <c r="Q992" s="121"/>
      <c r="R992" s="121"/>
      <c r="S992" s="121"/>
      <c r="T992" s="121"/>
      <c r="U992" s="121"/>
      <c r="V992" s="121"/>
      <c r="W992" s="121"/>
      <c r="X992" s="121"/>
      <c r="Y992" s="121"/>
      <c r="Z992" s="121"/>
      <c r="AA992" s="121"/>
      <c r="AB992" s="121"/>
      <c r="AC992" s="121"/>
    </row>
    <row r="993" ht="12.75" customHeight="1">
      <c r="A993" s="121"/>
      <c r="B993" s="121"/>
      <c r="C993" s="121"/>
      <c r="D993" s="121"/>
      <c r="E993" s="121"/>
      <c r="F993" s="121"/>
      <c r="G993" s="121"/>
      <c r="H993" s="121"/>
      <c r="I993" s="121"/>
      <c r="J993" s="121"/>
      <c r="K993" s="121"/>
      <c r="L993" s="121"/>
      <c r="M993" s="121"/>
      <c r="N993" s="121"/>
      <c r="O993" s="121"/>
      <c r="P993" s="121"/>
      <c r="Q993" s="121"/>
      <c r="R993" s="121"/>
      <c r="S993" s="121"/>
      <c r="T993" s="121"/>
      <c r="U993" s="121"/>
      <c r="V993" s="121"/>
      <c r="W993" s="121"/>
      <c r="X993" s="121"/>
      <c r="Y993" s="121"/>
      <c r="Z993" s="121"/>
      <c r="AA993" s="121"/>
      <c r="AB993" s="121"/>
      <c r="AC993" s="121"/>
    </row>
    <row r="994" ht="12.75" customHeight="1">
      <c r="A994" s="121"/>
      <c r="B994" s="121"/>
      <c r="C994" s="121"/>
      <c r="D994" s="121"/>
      <c r="E994" s="121"/>
      <c r="F994" s="121"/>
      <c r="G994" s="121"/>
      <c r="H994" s="121"/>
      <c r="I994" s="121"/>
      <c r="J994" s="121"/>
      <c r="K994" s="121"/>
      <c r="L994" s="121"/>
      <c r="M994" s="121"/>
      <c r="N994" s="121"/>
      <c r="O994" s="121"/>
      <c r="P994" s="121"/>
      <c r="Q994" s="121"/>
      <c r="R994" s="121"/>
      <c r="S994" s="121"/>
      <c r="T994" s="121"/>
      <c r="U994" s="121"/>
      <c r="V994" s="121"/>
      <c r="W994" s="121"/>
      <c r="X994" s="121"/>
      <c r="Y994" s="121"/>
      <c r="Z994" s="121"/>
      <c r="AA994" s="121"/>
      <c r="AB994" s="121"/>
      <c r="AC994" s="121"/>
    </row>
    <row r="995" ht="12.75" customHeight="1">
      <c r="A995" s="121"/>
      <c r="B995" s="121"/>
      <c r="C995" s="121"/>
      <c r="D995" s="121"/>
      <c r="E995" s="121"/>
      <c r="F995" s="121"/>
      <c r="G995" s="121"/>
      <c r="H995" s="121"/>
      <c r="I995" s="121"/>
      <c r="J995" s="121"/>
      <c r="K995" s="121"/>
      <c r="L995" s="121"/>
      <c r="M995" s="121"/>
      <c r="N995" s="121"/>
      <c r="O995" s="121"/>
      <c r="P995" s="121"/>
      <c r="Q995" s="121"/>
      <c r="R995" s="121"/>
      <c r="S995" s="121"/>
      <c r="T995" s="121"/>
      <c r="U995" s="121"/>
      <c r="V995" s="121"/>
      <c r="W995" s="121"/>
      <c r="X995" s="121"/>
      <c r="Y995" s="121"/>
      <c r="Z995" s="121"/>
      <c r="AA995" s="121"/>
      <c r="AB995" s="121"/>
      <c r="AC995" s="121"/>
    </row>
    <row r="996" ht="12.75" customHeight="1">
      <c r="A996" s="121"/>
      <c r="B996" s="121"/>
      <c r="C996" s="121"/>
      <c r="D996" s="121"/>
      <c r="E996" s="121"/>
      <c r="F996" s="121"/>
      <c r="G996" s="121"/>
      <c r="H996" s="121"/>
      <c r="I996" s="121"/>
      <c r="J996" s="121"/>
      <c r="K996" s="121"/>
      <c r="L996" s="121"/>
      <c r="M996" s="121"/>
      <c r="N996" s="121"/>
      <c r="O996" s="121"/>
      <c r="P996" s="121"/>
      <c r="Q996" s="121"/>
      <c r="R996" s="121"/>
      <c r="S996" s="121"/>
      <c r="T996" s="121"/>
      <c r="U996" s="121"/>
      <c r="V996" s="121"/>
      <c r="W996" s="121"/>
      <c r="X996" s="121"/>
      <c r="Y996" s="121"/>
      <c r="Z996" s="121"/>
      <c r="AA996" s="121"/>
      <c r="AB996" s="121"/>
      <c r="AC996" s="121"/>
    </row>
    <row r="997" ht="12.75" customHeight="1">
      <c r="A997" s="121"/>
      <c r="B997" s="121"/>
      <c r="C997" s="121"/>
      <c r="D997" s="121"/>
      <c r="E997" s="121"/>
      <c r="F997" s="121"/>
      <c r="G997" s="121"/>
      <c r="H997" s="121"/>
      <c r="I997" s="121"/>
      <c r="J997" s="121"/>
      <c r="K997" s="121"/>
      <c r="L997" s="121"/>
      <c r="M997" s="121"/>
      <c r="N997" s="121"/>
      <c r="O997" s="121"/>
      <c r="P997" s="121"/>
      <c r="Q997" s="121"/>
      <c r="R997" s="121"/>
      <c r="S997" s="121"/>
      <c r="T997" s="121"/>
      <c r="U997" s="121"/>
      <c r="V997" s="121"/>
      <c r="W997" s="121"/>
      <c r="X997" s="121"/>
      <c r="Y997" s="121"/>
      <c r="Z997" s="121"/>
      <c r="AA997" s="121"/>
      <c r="AB997" s="121"/>
      <c r="AC997" s="121"/>
    </row>
    <row r="998" ht="12.75" customHeight="1">
      <c r="A998" s="121"/>
      <c r="B998" s="121"/>
      <c r="C998" s="121"/>
      <c r="D998" s="121"/>
      <c r="E998" s="121"/>
      <c r="F998" s="121"/>
      <c r="G998" s="121"/>
      <c r="H998" s="121"/>
      <c r="I998" s="121"/>
      <c r="J998" s="121"/>
      <c r="K998" s="121"/>
      <c r="L998" s="121"/>
      <c r="M998" s="121"/>
      <c r="N998" s="121"/>
      <c r="O998" s="121"/>
      <c r="P998" s="121"/>
      <c r="Q998" s="121"/>
      <c r="R998" s="121"/>
      <c r="S998" s="121"/>
      <c r="T998" s="121"/>
      <c r="U998" s="121"/>
      <c r="V998" s="121"/>
      <c r="W998" s="121"/>
      <c r="X998" s="121"/>
      <c r="Y998" s="121"/>
      <c r="Z998" s="121"/>
      <c r="AA998" s="121"/>
      <c r="AB998" s="121"/>
      <c r="AC998" s="121"/>
    </row>
    <row r="999" ht="12.75" customHeight="1">
      <c r="A999" s="121"/>
      <c r="B999" s="121"/>
      <c r="C999" s="121"/>
      <c r="D999" s="121"/>
      <c r="E999" s="121"/>
      <c r="F999" s="121"/>
      <c r="G999" s="121"/>
      <c r="H999" s="121"/>
      <c r="I999" s="121"/>
      <c r="J999" s="121"/>
      <c r="K999" s="121"/>
      <c r="L999" s="121"/>
      <c r="M999" s="121"/>
      <c r="N999" s="121"/>
      <c r="O999" s="121"/>
      <c r="P999" s="121"/>
      <c r="Q999" s="121"/>
      <c r="R999" s="121"/>
      <c r="S999" s="121"/>
      <c r="T999" s="121"/>
      <c r="U999" s="121"/>
      <c r="V999" s="121"/>
      <c r="W999" s="121"/>
      <c r="X999" s="121"/>
      <c r="Y999" s="121"/>
      <c r="Z999" s="121"/>
      <c r="AA999" s="121"/>
      <c r="AB999" s="121"/>
      <c r="AC999" s="121"/>
    </row>
    <row r="1000" ht="12.75" customHeight="1">
      <c r="A1000" s="121"/>
      <c r="B1000" s="121"/>
      <c r="C1000" s="121"/>
      <c r="D1000" s="121"/>
      <c r="E1000" s="121"/>
      <c r="F1000" s="121"/>
      <c r="G1000" s="121"/>
      <c r="H1000" s="121"/>
      <c r="I1000" s="121"/>
      <c r="J1000" s="121"/>
      <c r="K1000" s="121"/>
      <c r="L1000" s="121"/>
      <c r="M1000" s="121"/>
      <c r="N1000" s="121"/>
      <c r="O1000" s="121"/>
      <c r="P1000" s="121"/>
      <c r="Q1000" s="121"/>
      <c r="R1000" s="121"/>
      <c r="S1000" s="121"/>
      <c r="T1000" s="121"/>
      <c r="U1000" s="121"/>
      <c r="V1000" s="121"/>
      <c r="W1000" s="121"/>
      <c r="X1000" s="121"/>
      <c r="Y1000" s="121"/>
      <c r="Z1000" s="121"/>
      <c r="AA1000" s="121"/>
      <c r="AB1000" s="121"/>
      <c r="AC1000" s="121"/>
    </row>
    <row r="1001" ht="12.75" customHeight="1">
      <c r="A1001" s="121"/>
      <c r="B1001" s="121"/>
      <c r="C1001" s="121"/>
      <c r="D1001" s="121"/>
      <c r="E1001" s="121"/>
      <c r="F1001" s="121"/>
      <c r="G1001" s="121"/>
      <c r="H1001" s="121"/>
      <c r="I1001" s="121"/>
      <c r="J1001" s="121"/>
      <c r="K1001" s="121"/>
      <c r="L1001" s="121"/>
      <c r="M1001" s="121"/>
      <c r="N1001" s="121"/>
      <c r="O1001" s="121"/>
      <c r="P1001" s="121"/>
      <c r="Q1001" s="121"/>
      <c r="R1001" s="121"/>
      <c r="S1001" s="121"/>
      <c r="T1001" s="121"/>
      <c r="U1001" s="121"/>
      <c r="V1001" s="121"/>
      <c r="W1001" s="121"/>
      <c r="X1001" s="121"/>
      <c r="Y1001" s="121"/>
      <c r="Z1001" s="121"/>
      <c r="AA1001" s="121"/>
      <c r="AB1001" s="121"/>
      <c r="AC1001" s="121"/>
    </row>
    <row r="1002" ht="12.75" customHeight="1">
      <c r="A1002" s="121"/>
      <c r="B1002" s="121"/>
      <c r="C1002" s="121"/>
      <c r="D1002" s="121"/>
      <c r="E1002" s="121"/>
      <c r="F1002" s="121"/>
      <c r="G1002" s="121"/>
      <c r="H1002" s="121"/>
      <c r="I1002" s="121"/>
      <c r="J1002" s="121"/>
      <c r="K1002" s="121"/>
      <c r="L1002" s="121"/>
      <c r="M1002" s="121"/>
      <c r="N1002" s="121"/>
      <c r="O1002" s="121"/>
      <c r="P1002" s="121"/>
      <c r="Q1002" s="121"/>
      <c r="R1002" s="121"/>
      <c r="S1002" s="121"/>
      <c r="T1002" s="121"/>
      <c r="U1002" s="121"/>
      <c r="V1002" s="121"/>
      <c r="W1002" s="121"/>
      <c r="X1002" s="121"/>
      <c r="Y1002" s="121"/>
      <c r="Z1002" s="121"/>
      <c r="AA1002" s="121"/>
      <c r="AB1002" s="121"/>
      <c r="AC1002" s="121"/>
    </row>
    <row r="1003" ht="12.75" customHeight="1">
      <c r="A1003" s="121"/>
      <c r="B1003" s="121"/>
      <c r="C1003" s="121"/>
      <c r="D1003" s="121"/>
      <c r="E1003" s="121"/>
      <c r="F1003" s="121"/>
      <c r="G1003" s="121"/>
      <c r="H1003" s="121"/>
      <c r="I1003" s="121"/>
      <c r="J1003" s="121"/>
      <c r="K1003" s="121"/>
      <c r="L1003" s="121"/>
      <c r="M1003" s="121"/>
      <c r="N1003" s="121"/>
      <c r="O1003" s="121"/>
      <c r="P1003" s="121"/>
      <c r="Q1003" s="121"/>
      <c r="R1003" s="121"/>
      <c r="S1003" s="121"/>
      <c r="T1003" s="121"/>
      <c r="U1003" s="121"/>
      <c r="V1003" s="121"/>
      <c r="W1003" s="121"/>
      <c r="X1003" s="121"/>
      <c r="Y1003" s="121"/>
      <c r="Z1003" s="121"/>
      <c r="AA1003" s="121"/>
      <c r="AB1003" s="121"/>
      <c r="AC1003" s="121"/>
    </row>
    <row r="1004" ht="12.75" customHeight="1">
      <c r="A1004" s="121"/>
      <c r="B1004" s="121"/>
      <c r="C1004" s="121"/>
      <c r="D1004" s="121"/>
      <c r="E1004" s="121"/>
      <c r="F1004" s="121"/>
      <c r="G1004" s="121"/>
      <c r="H1004" s="121"/>
      <c r="I1004" s="121"/>
      <c r="J1004" s="121"/>
      <c r="K1004" s="121"/>
      <c r="L1004" s="121"/>
      <c r="M1004" s="121"/>
      <c r="N1004" s="121"/>
      <c r="O1004" s="121"/>
      <c r="P1004" s="121"/>
      <c r="Q1004" s="121"/>
      <c r="R1004" s="121"/>
      <c r="S1004" s="121"/>
      <c r="T1004" s="121"/>
      <c r="U1004" s="121"/>
      <c r="V1004" s="121"/>
      <c r="W1004" s="121"/>
      <c r="X1004" s="121"/>
      <c r="Y1004" s="121"/>
      <c r="Z1004" s="121"/>
      <c r="AA1004" s="121"/>
      <c r="AB1004" s="121"/>
      <c r="AC1004" s="121"/>
    </row>
    <row r="1005" ht="12.75" customHeight="1">
      <c r="A1005" s="121"/>
      <c r="B1005" s="121"/>
      <c r="C1005" s="121"/>
      <c r="D1005" s="121"/>
      <c r="E1005" s="121"/>
      <c r="F1005" s="121"/>
      <c r="G1005" s="121"/>
      <c r="H1005" s="121"/>
      <c r="I1005" s="121"/>
      <c r="J1005" s="121"/>
      <c r="K1005" s="121"/>
      <c r="L1005" s="121"/>
      <c r="M1005" s="121"/>
      <c r="N1005" s="121"/>
      <c r="O1005" s="121"/>
      <c r="P1005" s="121"/>
      <c r="Q1005" s="121"/>
      <c r="R1005" s="121"/>
      <c r="S1005" s="121"/>
      <c r="T1005" s="121"/>
      <c r="U1005" s="121"/>
      <c r="V1005" s="121"/>
      <c r="W1005" s="121"/>
      <c r="X1005" s="121"/>
      <c r="Y1005" s="121"/>
      <c r="Z1005" s="121"/>
      <c r="AA1005" s="121"/>
      <c r="AB1005" s="121"/>
      <c r="AC1005" s="121"/>
    </row>
    <row r="1006" ht="12.75" customHeight="1">
      <c r="A1006" s="121"/>
      <c r="B1006" s="121"/>
      <c r="C1006" s="121"/>
      <c r="D1006" s="121"/>
      <c r="E1006" s="121"/>
      <c r="F1006" s="121"/>
      <c r="G1006" s="121"/>
      <c r="H1006" s="121"/>
      <c r="I1006" s="121"/>
      <c r="J1006" s="121"/>
      <c r="K1006" s="121"/>
      <c r="L1006" s="121"/>
      <c r="M1006" s="121"/>
      <c r="N1006" s="121"/>
      <c r="O1006" s="121"/>
      <c r="P1006" s="121"/>
      <c r="Q1006" s="121"/>
      <c r="R1006" s="121"/>
      <c r="S1006" s="121"/>
      <c r="T1006" s="121"/>
      <c r="U1006" s="121"/>
      <c r="V1006" s="121"/>
      <c r="W1006" s="121"/>
      <c r="X1006" s="121"/>
      <c r="Y1006" s="121"/>
      <c r="Z1006" s="121"/>
      <c r="AA1006" s="121"/>
      <c r="AB1006" s="121"/>
      <c r="AC1006" s="121"/>
    </row>
    <row r="1007" ht="12.75" customHeight="1">
      <c r="A1007" s="121"/>
      <c r="B1007" s="121"/>
      <c r="C1007" s="121"/>
      <c r="D1007" s="121"/>
      <c r="E1007" s="121"/>
      <c r="F1007" s="121"/>
      <c r="G1007" s="121"/>
      <c r="H1007" s="121"/>
      <c r="I1007" s="121"/>
      <c r="J1007" s="121"/>
      <c r="K1007" s="121"/>
      <c r="L1007" s="121"/>
      <c r="M1007" s="121"/>
      <c r="N1007" s="121"/>
      <c r="O1007" s="121"/>
      <c r="P1007" s="121"/>
      <c r="Q1007" s="121"/>
      <c r="R1007" s="121"/>
      <c r="S1007" s="121"/>
      <c r="T1007" s="121"/>
      <c r="U1007" s="121"/>
      <c r="V1007" s="121"/>
      <c r="W1007" s="121"/>
      <c r="X1007" s="121"/>
      <c r="Y1007" s="121"/>
      <c r="Z1007" s="121"/>
      <c r="AA1007" s="121"/>
      <c r="AB1007" s="121"/>
      <c r="AC1007" s="121"/>
    </row>
    <row r="1008" ht="12.75" customHeight="1">
      <c r="A1008" s="121"/>
      <c r="B1008" s="121"/>
      <c r="C1008" s="121"/>
      <c r="D1008" s="121"/>
      <c r="E1008" s="121"/>
      <c r="F1008" s="121"/>
      <c r="G1008" s="121"/>
      <c r="H1008" s="121"/>
      <c r="I1008" s="121"/>
      <c r="J1008" s="121"/>
      <c r="K1008" s="121"/>
      <c r="L1008" s="121"/>
      <c r="M1008" s="121"/>
      <c r="N1008" s="121"/>
      <c r="O1008" s="121"/>
      <c r="P1008" s="121"/>
      <c r="Q1008" s="121"/>
      <c r="R1008" s="121"/>
      <c r="S1008" s="121"/>
      <c r="T1008" s="121"/>
      <c r="U1008" s="121"/>
      <c r="V1008" s="121"/>
      <c r="W1008" s="121"/>
      <c r="X1008" s="121"/>
      <c r="Y1008" s="121"/>
      <c r="Z1008" s="121"/>
      <c r="AA1008" s="121"/>
      <c r="AB1008" s="121"/>
      <c r="AC1008" s="121"/>
    </row>
    <row r="1009" ht="12.75" customHeight="1">
      <c r="A1009" s="121"/>
      <c r="B1009" s="121"/>
      <c r="C1009" s="121"/>
      <c r="D1009" s="121"/>
      <c r="E1009" s="121"/>
      <c r="F1009" s="121"/>
      <c r="G1009" s="121"/>
      <c r="H1009" s="121"/>
      <c r="I1009" s="121"/>
      <c r="J1009" s="121"/>
      <c r="K1009" s="121"/>
      <c r="L1009" s="121"/>
      <c r="M1009" s="121"/>
      <c r="N1009" s="121"/>
      <c r="O1009" s="121"/>
      <c r="P1009" s="121"/>
      <c r="Q1009" s="121"/>
      <c r="R1009" s="121"/>
      <c r="S1009" s="121"/>
      <c r="T1009" s="121"/>
      <c r="U1009" s="121"/>
      <c r="V1009" s="121"/>
      <c r="W1009" s="121"/>
      <c r="X1009" s="121"/>
      <c r="Y1009" s="121"/>
      <c r="Z1009" s="121"/>
      <c r="AA1009" s="121"/>
      <c r="AB1009" s="121"/>
      <c r="AC1009" s="121"/>
    </row>
    <row r="1010" ht="12.75" customHeight="1">
      <c r="A1010" s="121"/>
      <c r="B1010" s="121"/>
      <c r="C1010" s="121"/>
      <c r="D1010" s="121"/>
      <c r="E1010" s="121"/>
      <c r="F1010" s="121"/>
      <c r="G1010" s="121"/>
      <c r="H1010" s="121"/>
      <c r="I1010" s="121"/>
      <c r="J1010" s="121"/>
      <c r="K1010" s="121"/>
      <c r="L1010" s="121"/>
      <c r="M1010" s="121"/>
      <c r="N1010" s="121"/>
      <c r="O1010" s="121"/>
      <c r="P1010" s="121"/>
      <c r="Q1010" s="121"/>
      <c r="R1010" s="121"/>
      <c r="S1010" s="121"/>
      <c r="T1010" s="121"/>
      <c r="U1010" s="121"/>
      <c r="V1010" s="121"/>
      <c r="W1010" s="121"/>
      <c r="X1010" s="121"/>
      <c r="Y1010" s="121"/>
      <c r="Z1010" s="121"/>
      <c r="AA1010" s="121"/>
      <c r="AB1010" s="121"/>
      <c r="AC1010" s="121"/>
    </row>
    <row r="1011" ht="12.75" customHeight="1">
      <c r="A1011" s="121"/>
      <c r="B1011" s="121"/>
      <c r="C1011" s="121"/>
      <c r="D1011" s="121"/>
      <c r="E1011" s="121"/>
      <c r="F1011" s="121"/>
      <c r="G1011" s="121"/>
      <c r="H1011" s="121"/>
      <c r="I1011" s="121"/>
      <c r="J1011" s="121"/>
      <c r="K1011" s="121"/>
      <c r="L1011" s="121"/>
      <c r="M1011" s="121"/>
      <c r="N1011" s="121"/>
      <c r="O1011" s="121"/>
      <c r="P1011" s="121"/>
      <c r="Q1011" s="121"/>
      <c r="R1011" s="121"/>
      <c r="S1011" s="121"/>
      <c r="T1011" s="121"/>
      <c r="U1011" s="121"/>
      <c r="V1011" s="121"/>
      <c r="W1011" s="121"/>
      <c r="X1011" s="121"/>
      <c r="Y1011" s="121"/>
      <c r="Z1011" s="121"/>
      <c r="AA1011" s="121"/>
      <c r="AB1011" s="121"/>
      <c r="AC1011" s="121"/>
    </row>
    <row r="1012" ht="12.75" customHeight="1">
      <c r="A1012" s="121"/>
      <c r="B1012" s="121"/>
      <c r="C1012" s="121"/>
      <c r="D1012" s="121"/>
      <c r="E1012" s="121"/>
      <c r="F1012" s="121"/>
      <c r="G1012" s="121"/>
      <c r="H1012" s="121"/>
      <c r="I1012" s="121"/>
      <c r="J1012" s="121"/>
      <c r="K1012" s="121"/>
      <c r="L1012" s="121"/>
      <c r="M1012" s="121"/>
      <c r="N1012" s="121"/>
      <c r="O1012" s="121"/>
      <c r="P1012" s="121"/>
      <c r="Q1012" s="121"/>
      <c r="R1012" s="121"/>
      <c r="S1012" s="121"/>
      <c r="T1012" s="121"/>
      <c r="U1012" s="121"/>
      <c r="V1012" s="121"/>
      <c r="W1012" s="121"/>
      <c r="X1012" s="121"/>
      <c r="Y1012" s="121"/>
      <c r="Z1012" s="121"/>
      <c r="AA1012" s="121"/>
      <c r="AB1012" s="121"/>
      <c r="AC1012" s="121"/>
    </row>
    <row r="1013" ht="12.75" customHeight="1">
      <c r="A1013" s="121"/>
      <c r="B1013" s="121"/>
      <c r="C1013" s="121"/>
      <c r="D1013" s="121"/>
      <c r="E1013" s="121"/>
      <c r="F1013" s="121"/>
      <c r="G1013" s="121"/>
      <c r="H1013" s="121"/>
      <c r="I1013" s="121"/>
      <c r="J1013" s="121"/>
      <c r="K1013" s="121"/>
      <c r="L1013" s="121"/>
      <c r="M1013" s="121"/>
      <c r="N1013" s="121"/>
      <c r="O1013" s="121"/>
      <c r="P1013" s="121"/>
      <c r="Q1013" s="121"/>
      <c r="R1013" s="121"/>
      <c r="S1013" s="121"/>
      <c r="T1013" s="121"/>
      <c r="U1013" s="121"/>
      <c r="V1013" s="121"/>
      <c r="W1013" s="121"/>
      <c r="X1013" s="121"/>
      <c r="Y1013" s="121"/>
      <c r="Z1013" s="121"/>
      <c r="AA1013" s="121"/>
      <c r="AB1013" s="121"/>
      <c r="AC1013" s="121"/>
    </row>
    <row r="1014" ht="12.75" customHeight="1">
      <c r="A1014" s="121"/>
      <c r="B1014" s="121"/>
      <c r="C1014" s="121"/>
      <c r="D1014" s="121"/>
      <c r="E1014" s="121"/>
      <c r="F1014" s="121"/>
      <c r="G1014" s="121"/>
      <c r="H1014" s="121"/>
      <c r="I1014" s="121"/>
      <c r="J1014" s="121"/>
      <c r="K1014" s="121"/>
      <c r="L1014" s="121"/>
      <c r="M1014" s="121"/>
      <c r="N1014" s="121"/>
      <c r="O1014" s="121"/>
      <c r="P1014" s="121"/>
      <c r="Q1014" s="121"/>
      <c r="R1014" s="121"/>
      <c r="S1014" s="121"/>
      <c r="T1014" s="121"/>
      <c r="U1014" s="121"/>
      <c r="V1014" s="121"/>
      <c r="W1014" s="121"/>
      <c r="X1014" s="121"/>
      <c r="Y1014" s="121"/>
      <c r="Z1014" s="121"/>
      <c r="AA1014" s="121"/>
      <c r="AB1014" s="121"/>
      <c r="AC1014" s="121"/>
    </row>
    <row r="1015" ht="12.75" customHeight="1">
      <c r="A1015" s="121"/>
      <c r="B1015" s="121"/>
      <c r="C1015" s="121"/>
      <c r="D1015" s="121"/>
      <c r="E1015" s="121"/>
      <c r="F1015" s="121"/>
      <c r="G1015" s="121"/>
      <c r="H1015" s="121"/>
      <c r="I1015" s="121"/>
      <c r="J1015" s="121"/>
      <c r="K1015" s="121"/>
      <c r="L1015" s="121"/>
      <c r="M1015" s="121"/>
      <c r="N1015" s="121"/>
      <c r="O1015" s="121"/>
      <c r="P1015" s="121"/>
      <c r="Q1015" s="121"/>
      <c r="R1015" s="121"/>
      <c r="S1015" s="121"/>
      <c r="T1015" s="121"/>
      <c r="U1015" s="121"/>
      <c r="V1015" s="121"/>
      <c r="W1015" s="121"/>
      <c r="X1015" s="121"/>
      <c r="Y1015" s="121"/>
      <c r="Z1015" s="121"/>
      <c r="AA1015" s="121"/>
      <c r="AB1015" s="121"/>
      <c r="AC1015" s="121"/>
    </row>
    <row r="1016" ht="12.75" customHeight="1">
      <c r="A1016" s="121"/>
      <c r="B1016" s="121"/>
      <c r="C1016" s="121"/>
      <c r="D1016" s="121"/>
      <c r="E1016" s="121"/>
      <c r="F1016" s="121"/>
      <c r="G1016" s="121"/>
      <c r="H1016" s="121"/>
      <c r="I1016" s="121"/>
      <c r="J1016" s="121"/>
      <c r="K1016" s="121"/>
      <c r="L1016" s="121"/>
      <c r="M1016" s="121"/>
      <c r="N1016" s="121"/>
      <c r="O1016" s="121"/>
      <c r="P1016" s="121"/>
      <c r="Q1016" s="121"/>
      <c r="R1016" s="121"/>
      <c r="S1016" s="121"/>
      <c r="T1016" s="121"/>
      <c r="U1016" s="121"/>
      <c r="V1016" s="121"/>
      <c r="W1016" s="121"/>
      <c r="X1016" s="121"/>
      <c r="Y1016" s="121"/>
      <c r="Z1016" s="121"/>
      <c r="AA1016" s="121"/>
      <c r="AB1016" s="121"/>
      <c r="AC1016" s="121"/>
    </row>
    <row r="1017" ht="12.75" customHeight="1">
      <c r="A1017" s="121"/>
      <c r="B1017" s="121"/>
      <c r="C1017" s="121"/>
      <c r="D1017" s="121"/>
      <c r="E1017" s="121"/>
      <c r="F1017" s="121"/>
      <c r="G1017" s="121"/>
      <c r="H1017" s="121"/>
      <c r="I1017" s="121"/>
      <c r="J1017" s="121"/>
      <c r="K1017" s="121"/>
      <c r="L1017" s="121"/>
      <c r="M1017" s="121"/>
      <c r="N1017" s="121"/>
      <c r="O1017" s="121"/>
      <c r="P1017" s="121"/>
      <c r="Q1017" s="121"/>
      <c r="R1017" s="121"/>
      <c r="S1017" s="121"/>
      <c r="T1017" s="121"/>
      <c r="U1017" s="121"/>
      <c r="V1017" s="121"/>
      <c r="W1017" s="121"/>
      <c r="X1017" s="121"/>
      <c r="Y1017" s="121"/>
      <c r="Z1017" s="121"/>
      <c r="AA1017" s="121"/>
      <c r="AB1017" s="121"/>
      <c r="AC1017" s="121"/>
    </row>
    <row r="1018" ht="12.75" customHeight="1">
      <c r="A1018" s="121"/>
      <c r="B1018" s="121"/>
      <c r="C1018" s="121"/>
      <c r="D1018" s="121"/>
      <c r="E1018" s="121"/>
      <c r="F1018" s="121"/>
      <c r="G1018" s="121"/>
      <c r="H1018" s="121"/>
      <c r="I1018" s="121"/>
      <c r="J1018" s="121"/>
      <c r="K1018" s="121"/>
      <c r="L1018" s="121"/>
      <c r="M1018" s="121"/>
      <c r="N1018" s="121"/>
      <c r="O1018" s="121"/>
      <c r="P1018" s="121"/>
      <c r="Q1018" s="121"/>
      <c r="R1018" s="121"/>
      <c r="S1018" s="121"/>
      <c r="T1018" s="121"/>
      <c r="U1018" s="121"/>
      <c r="V1018" s="121"/>
      <c r="W1018" s="121"/>
      <c r="X1018" s="121"/>
      <c r="Y1018" s="121"/>
      <c r="Z1018" s="121"/>
      <c r="AA1018" s="121"/>
      <c r="AB1018" s="121"/>
      <c r="AC1018" s="121"/>
    </row>
    <row r="1019" ht="12.75" customHeight="1">
      <c r="A1019" s="121"/>
      <c r="B1019" s="121"/>
      <c r="C1019" s="121"/>
      <c r="D1019" s="121"/>
      <c r="E1019" s="121"/>
      <c r="F1019" s="121"/>
      <c r="G1019" s="121"/>
      <c r="H1019" s="121"/>
      <c r="I1019" s="121"/>
      <c r="J1019" s="121"/>
      <c r="K1019" s="121"/>
      <c r="L1019" s="121"/>
      <c r="M1019" s="121"/>
      <c r="N1019" s="121"/>
      <c r="O1019" s="121"/>
      <c r="P1019" s="121"/>
      <c r="Q1019" s="121"/>
      <c r="R1019" s="121"/>
      <c r="S1019" s="121"/>
      <c r="T1019" s="121"/>
      <c r="U1019" s="121"/>
      <c r="V1019" s="121"/>
      <c r="W1019" s="121"/>
      <c r="X1019" s="121"/>
      <c r="Y1019" s="121"/>
      <c r="Z1019" s="121"/>
      <c r="AA1019" s="121"/>
      <c r="AB1019" s="121"/>
      <c r="AC1019" s="121"/>
    </row>
    <row r="1020" ht="12.75" customHeight="1">
      <c r="A1020" s="121"/>
      <c r="B1020" s="121"/>
      <c r="C1020" s="121"/>
      <c r="D1020" s="121"/>
      <c r="E1020" s="121"/>
      <c r="F1020" s="121"/>
      <c r="G1020" s="121"/>
      <c r="H1020" s="121"/>
      <c r="I1020" s="121"/>
      <c r="J1020" s="121"/>
      <c r="K1020" s="121"/>
      <c r="L1020" s="121"/>
      <c r="M1020" s="121"/>
      <c r="N1020" s="121"/>
      <c r="O1020" s="121"/>
      <c r="P1020" s="121"/>
      <c r="Q1020" s="121"/>
      <c r="R1020" s="121"/>
      <c r="S1020" s="121"/>
      <c r="T1020" s="121"/>
      <c r="U1020" s="121"/>
      <c r="V1020" s="121"/>
      <c r="W1020" s="121"/>
      <c r="X1020" s="121"/>
      <c r="Y1020" s="121"/>
      <c r="Z1020" s="121"/>
      <c r="AA1020" s="121"/>
      <c r="AB1020" s="121"/>
      <c r="AC1020" s="121"/>
    </row>
    <row r="1021" ht="12.75" customHeight="1">
      <c r="A1021" s="121"/>
      <c r="B1021" s="121"/>
      <c r="C1021" s="121"/>
      <c r="D1021" s="121"/>
      <c r="E1021" s="121"/>
      <c r="F1021" s="121"/>
      <c r="G1021" s="121"/>
      <c r="H1021" s="121"/>
      <c r="I1021" s="121"/>
      <c r="J1021" s="121"/>
      <c r="K1021" s="121"/>
      <c r="L1021" s="121"/>
      <c r="M1021" s="121"/>
      <c r="N1021" s="121"/>
      <c r="O1021" s="121"/>
      <c r="P1021" s="121"/>
      <c r="Q1021" s="121"/>
      <c r="R1021" s="121"/>
      <c r="S1021" s="121"/>
      <c r="T1021" s="121"/>
      <c r="U1021" s="121"/>
      <c r="V1021" s="121"/>
      <c r="W1021" s="121"/>
      <c r="X1021" s="121"/>
      <c r="Y1021" s="121"/>
      <c r="Z1021" s="121"/>
      <c r="AA1021" s="121"/>
      <c r="AB1021" s="121"/>
      <c r="AC1021" s="121"/>
    </row>
    <row r="1022" ht="12.75" customHeight="1">
      <c r="A1022" s="121"/>
      <c r="B1022" s="121"/>
      <c r="C1022" s="121"/>
      <c r="D1022" s="121"/>
      <c r="E1022" s="121"/>
      <c r="F1022" s="121"/>
      <c r="G1022" s="121"/>
      <c r="H1022" s="121"/>
      <c r="I1022" s="121"/>
      <c r="J1022" s="121"/>
      <c r="K1022" s="121"/>
      <c r="L1022" s="121"/>
      <c r="M1022" s="121"/>
      <c r="N1022" s="121"/>
      <c r="O1022" s="121"/>
      <c r="P1022" s="121"/>
      <c r="Q1022" s="121"/>
      <c r="R1022" s="121"/>
      <c r="S1022" s="121"/>
      <c r="T1022" s="121"/>
      <c r="U1022" s="121"/>
      <c r="V1022" s="121"/>
      <c r="W1022" s="121"/>
      <c r="X1022" s="121"/>
      <c r="Y1022" s="121"/>
      <c r="Z1022" s="121"/>
      <c r="AA1022" s="121"/>
      <c r="AB1022" s="121"/>
      <c r="AC1022" s="121"/>
    </row>
    <row r="1023" ht="12.75" customHeight="1">
      <c r="A1023" s="121"/>
      <c r="B1023" s="121"/>
      <c r="C1023" s="121"/>
      <c r="D1023" s="121"/>
      <c r="E1023" s="121"/>
      <c r="F1023" s="121"/>
      <c r="G1023" s="121"/>
      <c r="H1023" s="121"/>
      <c r="I1023" s="121"/>
      <c r="J1023" s="121"/>
      <c r="K1023" s="121"/>
      <c r="L1023" s="121"/>
      <c r="M1023" s="121"/>
      <c r="N1023" s="121"/>
      <c r="O1023" s="121"/>
      <c r="P1023" s="121"/>
      <c r="Q1023" s="121"/>
      <c r="R1023" s="121"/>
      <c r="S1023" s="121"/>
      <c r="T1023" s="121"/>
      <c r="U1023" s="121"/>
      <c r="V1023" s="121"/>
      <c r="W1023" s="121"/>
      <c r="X1023" s="121"/>
      <c r="Y1023" s="121"/>
      <c r="Z1023" s="121"/>
      <c r="AA1023" s="121"/>
      <c r="AB1023" s="121"/>
      <c r="AC1023" s="121"/>
    </row>
    <row r="1024" ht="12.75" customHeight="1">
      <c r="A1024" s="121"/>
      <c r="B1024" s="121"/>
      <c r="C1024" s="121"/>
      <c r="D1024" s="121"/>
      <c r="E1024" s="121"/>
      <c r="F1024" s="121"/>
      <c r="G1024" s="121"/>
      <c r="H1024" s="121"/>
      <c r="I1024" s="121"/>
      <c r="J1024" s="121"/>
      <c r="K1024" s="121"/>
      <c r="L1024" s="121"/>
      <c r="M1024" s="121"/>
      <c r="N1024" s="121"/>
      <c r="O1024" s="121"/>
      <c r="P1024" s="121"/>
      <c r="Q1024" s="121"/>
      <c r="R1024" s="121"/>
      <c r="S1024" s="121"/>
      <c r="T1024" s="121"/>
      <c r="U1024" s="121"/>
      <c r="V1024" s="121"/>
      <c r="W1024" s="121"/>
      <c r="X1024" s="121"/>
      <c r="Y1024" s="121"/>
      <c r="Z1024" s="121"/>
      <c r="AA1024" s="121"/>
      <c r="AB1024" s="121"/>
      <c r="AC1024" s="121"/>
    </row>
    <row r="1025" ht="12.75" customHeight="1">
      <c r="A1025" s="121"/>
      <c r="B1025" s="121"/>
      <c r="C1025" s="121"/>
      <c r="D1025" s="121"/>
      <c r="E1025" s="121"/>
      <c r="F1025" s="121"/>
      <c r="G1025" s="121"/>
      <c r="H1025" s="121"/>
      <c r="I1025" s="121"/>
      <c r="J1025" s="121"/>
      <c r="K1025" s="121"/>
      <c r="L1025" s="121"/>
      <c r="M1025" s="121"/>
      <c r="N1025" s="121"/>
      <c r="O1025" s="121"/>
      <c r="P1025" s="121"/>
      <c r="Q1025" s="121"/>
      <c r="R1025" s="121"/>
      <c r="S1025" s="121"/>
      <c r="T1025" s="121"/>
      <c r="U1025" s="121"/>
      <c r="V1025" s="121"/>
      <c r="W1025" s="121"/>
      <c r="X1025" s="121"/>
      <c r="Y1025" s="121"/>
      <c r="Z1025" s="121"/>
      <c r="AA1025" s="121"/>
      <c r="AB1025" s="121"/>
      <c r="AC1025" s="121"/>
    </row>
    <row r="1026" ht="12.75" customHeight="1">
      <c r="A1026" s="121"/>
      <c r="B1026" s="121"/>
      <c r="C1026" s="121"/>
      <c r="D1026" s="121"/>
      <c r="E1026" s="121"/>
      <c r="F1026" s="121"/>
      <c r="G1026" s="121"/>
      <c r="H1026" s="121"/>
      <c r="I1026" s="121"/>
      <c r="J1026" s="121"/>
      <c r="K1026" s="121"/>
      <c r="L1026" s="121"/>
      <c r="M1026" s="121"/>
      <c r="N1026" s="121"/>
      <c r="O1026" s="121"/>
      <c r="P1026" s="121"/>
      <c r="Q1026" s="121"/>
      <c r="R1026" s="121"/>
      <c r="S1026" s="121"/>
      <c r="T1026" s="121"/>
      <c r="U1026" s="121"/>
      <c r="V1026" s="121"/>
      <c r="W1026" s="121"/>
      <c r="X1026" s="121"/>
      <c r="Y1026" s="121"/>
      <c r="Z1026" s="121"/>
      <c r="AA1026" s="121"/>
      <c r="AB1026" s="121"/>
      <c r="AC1026" s="121"/>
    </row>
    <row r="1027" ht="12.75" customHeight="1">
      <c r="A1027" s="121"/>
      <c r="B1027" s="121"/>
      <c r="C1027" s="121"/>
      <c r="D1027" s="121"/>
      <c r="E1027" s="121"/>
      <c r="F1027" s="121"/>
      <c r="G1027" s="121"/>
      <c r="H1027" s="121"/>
      <c r="I1027" s="121"/>
      <c r="J1027" s="121"/>
      <c r="K1027" s="121"/>
      <c r="L1027" s="121"/>
      <c r="M1027" s="121"/>
      <c r="N1027" s="121"/>
      <c r="O1027" s="121"/>
      <c r="P1027" s="121"/>
      <c r="Q1027" s="121"/>
      <c r="R1027" s="121"/>
      <c r="S1027" s="121"/>
      <c r="T1027" s="121"/>
      <c r="U1027" s="121"/>
      <c r="V1027" s="121"/>
      <c r="W1027" s="121"/>
      <c r="X1027" s="121"/>
      <c r="Y1027" s="121"/>
      <c r="Z1027" s="121"/>
      <c r="AA1027" s="121"/>
      <c r="AB1027" s="121"/>
      <c r="AC1027" s="121"/>
    </row>
  </sheetData>
  <mergeCells count="28">
    <mergeCell ref="B3:N3"/>
    <mergeCell ref="B6:C6"/>
    <mergeCell ref="B7:C7"/>
    <mergeCell ref="B8:C8"/>
    <mergeCell ref="B11:N11"/>
    <mergeCell ref="B13:F13"/>
    <mergeCell ref="J13:N13"/>
    <mergeCell ref="E21:F21"/>
    <mergeCell ref="E22:F22"/>
    <mergeCell ref="E23:F23"/>
    <mergeCell ref="B26:F26"/>
    <mergeCell ref="J26:N26"/>
    <mergeCell ref="B45:G45"/>
    <mergeCell ref="I45:N45"/>
    <mergeCell ref="B71:D71"/>
    <mergeCell ref="B76:D76"/>
    <mergeCell ref="B93:N93"/>
    <mergeCell ref="F95:G95"/>
    <mergeCell ref="F96:G96"/>
    <mergeCell ref="B101:N101"/>
    <mergeCell ref="B114:G115"/>
    <mergeCell ref="E14:F14"/>
    <mergeCell ref="E15:F15"/>
    <mergeCell ref="E16:F16"/>
    <mergeCell ref="E17:F17"/>
    <mergeCell ref="E18:F18"/>
    <mergeCell ref="E19:F19"/>
    <mergeCell ref="E20:F20"/>
  </mergeCells>
  <dataValidations>
    <dataValidation type="list" allowBlank="1" showErrorMessage="1" sqref="E21">
      <formula1>'Answer keys'!$C$2:$C$5</formula1>
    </dataValidation>
    <dataValidation type="list" allowBlank="1" showErrorMessage="1" sqref="D6">
      <formula1>'Answer keys'!$I$2:$I$5</formula1>
    </dataValidation>
    <dataValidation type="list" allowBlank="1" showErrorMessage="1" sqref="B47:B58">
      <formula1>'Industry Averages(US)'!$A$2:$A$95</formula1>
    </dataValidation>
    <dataValidation type="list" allowBlank="1" showErrorMessage="1" sqref="F95">
      <formula1>'Answer keys'!$F$3:$F$6</formula1>
    </dataValidation>
    <dataValidation type="list" allowBlank="1" showErrorMessage="1" sqref="E17">
      <formula1>'Answer keys'!$F$2:$F$6</formula1>
    </dataValidation>
    <dataValidation type="list" allowBlank="1" showErrorMessage="1" sqref="E104">
      <formula1>'Answer keys'!$H$2:$H$6</formula1>
    </dataValidation>
    <dataValidation type="list" allowBlank="1" showErrorMessage="1" sqref="I47:I58">
      <formula1>'Industry Average Beta (Global)'!$A$2:$A$95</formula1>
    </dataValidation>
    <dataValidation type="list" allowBlank="1" showErrorMessage="1" sqref="N19">
      <formula1>'Answer keys'!$G$2:$G$16</formula1>
    </dataValidation>
    <dataValidation type="list" allowBlank="1" showErrorMessage="1" sqref="N20">
      <formula1>'Answer keys'!$E$2:$E$3</formula1>
    </dataValidation>
    <dataValidation type="list" allowBlank="1" showErrorMessage="1" sqref="N17">
      <formula1>'Answer keys'!$D$2:$D$4</formula1>
    </dataValidation>
    <dataValidation type="list" allowBlank="1" showErrorMessage="1" sqref="B28:B38">
      <formula1>'Country equity risk premiums'!$A$5:$A$195</formula1>
    </dataValidation>
    <dataValidation type="list" allowBlank="1" showErrorMessage="1" sqref="E103">
      <formula1>$B$109:$B$113</formula1>
    </dataValidation>
  </dataValidations>
  <printOptions/>
  <pageMargins bottom="1.0" footer="0.0" header="0.0" left="0.75" right="0.75" top="1.0"/>
  <pageSetup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29"/>
    <col customWidth="1" min="2" max="2" width="20.0"/>
    <col customWidth="1" min="3" max="3" width="19.57"/>
    <col customWidth="1" min="4" max="4" width="11.0"/>
    <col customWidth="1" min="5" max="5" width="13.71"/>
    <col customWidth="1" min="6" max="6" width="23.14"/>
    <col customWidth="1" min="7" max="7" width="11.14"/>
    <col customWidth="1" min="8" max="11" width="10.86"/>
    <col customWidth="1" min="12" max="27" width="10.71"/>
  </cols>
  <sheetData>
    <row r="1">
      <c r="A1" s="204"/>
      <c r="B1" s="121"/>
      <c r="C1" s="121"/>
      <c r="D1" s="121"/>
      <c r="E1" s="121"/>
      <c r="F1" s="121"/>
      <c r="G1" s="121"/>
      <c r="H1" s="121"/>
      <c r="I1" s="121"/>
      <c r="J1" s="121"/>
      <c r="K1" s="121"/>
      <c r="L1" s="142"/>
      <c r="M1" s="142"/>
      <c r="N1" s="142"/>
      <c r="O1" s="142"/>
      <c r="P1" s="142"/>
      <c r="Q1" s="142"/>
      <c r="R1" s="142"/>
      <c r="S1" s="142"/>
      <c r="T1" s="142"/>
      <c r="U1" s="142"/>
      <c r="V1" s="142"/>
      <c r="W1" s="142"/>
      <c r="X1" s="142"/>
      <c r="Y1" s="142"/>
      <c r="Z1" s="142"/>
      <c r="AA1" s="142"/>
    </row>
    <row r="2">
      <c r="A2" s="205"/>
      <c r="B2" s="205"/>
      <c r="C2" s="205"/>
      <c r="D2" s="205"/>
      <c r="E2" s="205"/>
      <c r="F2" s="205"/>
      <c r="G2" s="205"/>
      <c r="H2" s="205"/>
      <c r="I2" s="205"/>
      <c r="J2" s="205"/>
      <c r="K2" s="205"/>
      <c r="L2" s="123"/>
      <c r="M2" s="123"/>
      <c r="N2" s="123"/>
      <c r="O2" s="123"/>
      <c r="P2" s="123"/>
      <c r="Q2" s="123"/>
      <c r="R2" s="123"/>
      <c r="S2" s="123"/>
      <c r="T2" s="123"/>
      <c r="U2" s="123"/>
      <c r="V2" s="123"/>
      <c r="W2" s="123"/>
      <c r="X2" s="123"/>
      <c r="Y2" s="123"/>
      <c r="Z2" s="123"/>
      <c r="AA2" s="123"/>
    </row>
    <row r="3">
      <c r="A3" s="205"/>
      <c r="B3" s="206" t="s">
        <v>273</v>
      </c>
      <c r="H3" s="123"/>
      <c r="I3" s="123"/>
      <c r="J3" s="123"/>
      <c r="K3" s="123"/>
      <c r="L3" s="123"/>
      <c r="M3" s="123"/>
      <c r="N3" s="123"/>
      <c r="O3" s="123"/>
      <c r="P3" s="123"/>
      <c r="Q3" s="123"/>
      <c r="R3" s="123"/>
      <c r="S3" s="123"/>
      <c r="T3" s="123"/>
      <c r="U3" s="123"/>
      <c r="V3" s="123"/>
      <c r="W3" s="123"/>
      <c r="X3" s="123"/>
      <c r="Y3" s="123"/>
      <c r="Z3" s="123"/>
      <c r="AA3" s="123"/>
    </row>
    <row r="4">
      <c r="A4" s="205"/>
      <c r="B4" s="205"/>
      <c r="C4" s="205"/>
      <c r="D4" s="205"/>
      <c r="E4" s="205"/>
      <c r="F4" s="205"/>
      <c r="G4" s="205"/>
      <c r="H4" s="205"/>
      <c r="I4" s="205"/>
      <c r="J4" s="205"/>
      <c r="K4" s="205"/>
      <c r="L4" s="123"/>
      <c r="M4" s="123"/>
      <c r="N4" s="123"/>
      <c r="O4" s="123"/>
      <c r="P4" s="123"/>
      <c r="Q4" s="123"/>
      <c r="R4" s="123"/>
      <c r="S4" s="123"/>
      <c r="T4" s="123"/>
      <c r="U4" s="123"/>
      <c r="V4" s="123"/>
      <c r="W4" s="123"/>
      <c r="X4" s="123"/>
      <c r="Y4" s="123"/>
      <c r="Z4" s="123"/>
      <c r="AA4" s="123"/>
    </row>
    <row r="5">
      <c r="A5" s="207"/>
      <c r="B5" s="208" t="s">
        <v>274</v>
      </c>
      <c r="C5" s="209"/>
      <c r="D5" s="209"/>
      <c r="E5" s="209"/>
      <c r="F5" s="209"/>
      <c r="G5" s="209"/>
      <c r="H5" s="205"/>
      <c r="I5" s="205"/>
      <c r="J5" s="205"/>
      <c r="K5" s="205"/>
      <c r="L5" s="123"/>
      <c r="M5" s="123"/>
      <c r="N5" s="123"/>
      <c r="O5" s="123"/>
      <c r="P5" s="123"/>
      <c r="Q5" s="123"/>
      <c r="R5" s="123"/>
      <c r="S5" s="123"/>
      <c r="T5" s="123"/>
      <c r="U5" s="123"/>
      <c r="V5" s="123"/>
      <c r="W5" s="123"/>
      <c r="X5" s="123"/>
      <c r="Y5" s="123"/>
      <c r="Z5" s="123"/>
      <c r="AA5" s="123"/>
    </row>
    <row r="6">
      <c r="A6" s="205"/>
      <c r="B6" s="210" t="s">
        <v>275</v>
      </c>
      <c r="C6" s="210"/>
      <c r="D6" s="210"/>
      <c r="E6" s="210"/>
      <c r="F6" s="210"/>
      <c r="G6" s="211">
        <v>3.0</v>
      </c>
      <c r="H6" s="205"/>
      <c r="I6" s="205"/>
      <c r="J6" s="205"/>
      <c r="K6" s="205"/>
      <c r="L6" s="123"/>
      <c r="M6" s="123"/>
      <c r="N6" s="123"/>
      <c r="O6" s="123"/>
      <c r="P6" s="123"/>
      <c r="Q6" s="123"/>
      <c r="R6" s="123"/>
      <c r="S6" s="123"/>
      <c r="T6" s="123"/>
      <c r="U6" s="123"/>
      <c r="V6" s="123"/>
      <c r="W6" s="123"/>
      <c r="X6" s="123"/>
      <c r="Y6" s="123"/>
      <c r="Z6" s="123"/>
      <c r="AA6" s="123"/>
    </row>
    <row r="7">
      <c r="A7" s="205"/>
      <c r="B7" s="212" t="s">
        <v>276</v>
      </c>
      <c r="C7" s="212"/>
      <c r="D7" s="212"/>
      <c r="E7" s="212"/>
      <c r="F7" s="212"/>
      <c r="G7" s="213"/>
      <c r="H7" s="205"/>
      <c r="I7" s="205"/>
      <c r="J7" s="205"/>
      <c r="K7" s="205"/>
      <c r="L7" s="123"/>
      <c r="M7" s="123"/>
      <c r="N7" s="123"/>
      <c r="O7" s="123"/>
      <c r="P7" s="123"/>
      <c r="Q7" s="123"/>
      <c r="R7" s="123"/>
      <c r="S7" s="123"/>
      <c r="T7" s="123"/>
      <c r="U7" s="123"/>
      <c r="V7" s="123"/>
      <c r="W7" s="123"/>
      <c r="X7" s="123"/>
      <c r="Y7" s="123"/>
      <c r="Z7" s="123"/>
      <c r="AA7" s="123"/>
    </row>
    <row r="8">
      <c r="A8" s="205"/>
      <c r="B8" s="214"/>
      <c r="C8" s="214"/>
      <c r="D8" s="212"/>
      <c r="E8" s="212"/>
      <c r="F8" s="212"/>
      <c r="G8" s="212"/>
      <c r="H8" s="205"/>
      <c r="I8" s="205"/>
      <c r="J8" s="205"/>
      <c r="K8" s="205"/>
      <c r="L8" s="123"/>
      <c r="M8" s="123"/>
      <c r="N8" s="123"/>
      <c r="O8" s="123"/>
      <c r="P8" s="123"/>
      <c r="Q8" s="123"/>
      <c r="R8" s="123"/>
      <c r="S8" s="123"/>
      <c r="T8" s="123"/>
      <c r="U8" s="123"/>
      <c r="V8" s="123"/>
      <c r="W8" s="123"/>
      <c r="X8" s="123"/>
      <c r="Y8" s="123"/>
      <c r="Z8" s="123"/>
      <c r="AA8" s="123"/>
    </row>
    <row r="9">
      <c r="A9" s="205"/>
      <c r="B9" s="215" t="s">
        <v>277</v>
      </c>
      <c r="C9" s="182"/>
      <c r="D9" s="182"/>
      <c r="E9" s="205"/>
      <c r="F9" s="205"/>
      <c r="G9" s="205"/>
      <c r="H9" s="205"/>
      <c r="I9" s="205"/>
      <c r="J9" s="205"/>
      <c r="K9" s="205"/>
      <c r="L9" s="123"/>
      <c r="M9" s="123"/>
      <c r="N9" s="123"/>
      <c r="O9" s="123"/>
      <c r="P9" s="123"/>
      <c r="Q9" s="123"/>
      <c r="R9" s="123"/>
      <c r="S9" s="123"/>
      <c r="T9" s="123"/>
      <c r="U9" s="123"/>
      <c r="V9" s="123"/>
      <c r="W9" s="123"/>
      <c r="X9" s="123"/>
      <c r="Y9" s="123"/>
      <c r="Z9" s="123"/>
      <c r="AA9" s="123"/>
    </row>
    <row r="10">
      <c r="A10" s="216"/>
      <c r="B10" s="217"/>
      <c r="C10" s="217"/>
      <c r="D10" s="217"/>
      <c r="E10" s="217"/>
      <c r="F10" s="217"/>
      <c r="G10" s="217"/>
      <c r="H10" s="217"/>
      <c r="I10" s="217"/>
      <c r="J10" s="217"/>
      <c r="K10" s="217"/>
      <c r="L10" s="218"/>
      <c r="M10" s="218"/>
      <c r="N10" s="218"/>
      <c r="O10" s="218"/>
      <c r="P10" s="218"/>
      <c r="Q10" s="218"/>
      <c r="R10" s="218"/>
      <c r="S10" s="218"/>
      <c r="T10" s="218"/>
      <c r="U10" s="218"/>
      <c r="V10" s="218"/>
      <c r="W10" s="218"/>
      <c r="X10" s="218"/>
      <c r="Y10" s="218"/>
      <c r="Z10" s="218"/>
      <c r="AA10" s="218"/>
    </row>
    <row r="11">
      <c r="A11" s="216"/>
      <c r="B11" s="219" t="s">
        <v>278</v>
      </c>
      <c r="C11" s="219" t="s">
        <v>279</v>
      </c>
      <c r="D11" s="217"/>
      <c r="E11" s="217"/>
      <c r="F11" s="217"/>
      <c r="G11" s="217"/>
      <c r="H11" s="217"/>
      <c r="I11" s="217"/>
      <c r="J11" s="217"/>
      <c r="K11" s="217"/>
      <c r="L11" s="218"/>
      <c r="M11" s="218"/>
      <c r="N11" s="218"/>
      <c r="O11" s="218"/>
      <c r="P11" s="218"/>
      <c r="Q11" s="218"/>
      <c r="R11" s="218"/>
      <c r="S11" s="218"/>
      <c r="T11" s="218"/>
      <c r="U11" s="218"/>
      <c r="V11" s="218"/>
      <c r="W11" s="218"/>
      <c r="X11" s="218"/>
      <c r="Y11" s="218"/>
      <c r="Z11" s="218"/>
      <c r="AA11" s="218"/>
    </row>
    <row r="12">
      <c r="A12" s="220"/>
      <c r="B12" s="221">
        <v>-1.0</v>
      </c>
      <c r="C12" s="222"/>
      <c r="D12" s="217"/>
      <c r="E12" s="217"/>
      <c r="F12" s="217"/>
      <c r="G12" s="217"/>
      <c r="H12" s="217"/>
      <c r="I12" s="217"/>
      <c r="J12" s="217"/>
      <c r="K12" s="217"/>
      <c r="L12" s="218"/>
      <c r="M12" s="218"/>
      <c r="N12" s="218"/>
      <c r="O12" s="218"/>
      <c r="P12" s="218"/>
      <c r="Q12" s="218"/>
      <c r="R12" s="218"/>
      <c r="S12" s="218"/>
      <c r="T12" s="218"/>
      <c r="U12" s="218"/>
      <c r="V12" s="218"/>
      <c r="W12" s="218"/>
      <c r="X12" s="218"/>
      <c r="Y12" s="218"/>
      <c r="Z12" s="218"/>
      <c r="AA12" s="218"/>
    </row>
    <row r="13">
      <c r="A13" s="220"/>
      <c r="B13" s="223">
        <f t="shared" ref="B13:B21" si="1">IF((0-B12)&lt;$G$6,IF(B12&gt;-1,,B12-1),)</f>
        <v>-2</v>
      </c>
      <c r="C13" s="224"/>
      <c r="D13" s="217"/>
      <c r="E13" s="217"/>
      <c r="F13" s="217"/>
      <c r="G13" s="217"/>
      <c r="H13" s="217"/>
      <c r="I13" s="217"/>
      <c r="J13" s="217"/>
      <c r="K13" s="217"/>
      <c r="L13" s="218"/>
      <c r="M13" s="218"/>
      <c r="N13" s="218"/>
      <c r="O13" s="218"/>
      <c r="P13" s="218"/>
      <c r="Q13" s="218"/>
      <c r="R13" s="218"/>
      <c r="S13" s="218"/>
      <c r="T13" s="218"/>
      <c r="U13" s="218"/>
      <c r="V13" s="218"/>
      <c r="W13" s="218"/>
      <c r="X13" s="218"/>
      <c r="Y13" s="218"/>
      <c r="Z13" s="218"/>
      <c r="AA13" s="218"/>
    </row>
    <row r="14">
      <c r="A14" s="220"/>
      <c r="B14" s="223">
        <f t="shared" si="1"/>
        <v>-3</v>
      </c>
      <c r="C14" s="224"/>
      <c r="D14" s="217"/>
      <c r="E14" s="217"/>
      <c r="F14" s="217"/>
      <c r="G14" s="217"/>
      <c r="H14" s="217"/>
      <c r="I14" s="217"/>
      <c r="J14" s="217"/>
      <c r="K14" s="217"/>
      <c r="L14" s="218"/>
      <c r="M14" s="218"/>
      <c r="N14" s="218"/>
      <c r="O14" s="218"/>
      <c r="P14" s="218"/>
      <c r="Q14" s="218"/>
      <c r="R14" s="218"/>
      <c r="S14" s="218"/>
      <c r="T14" s="218"/>
      <c r="U14" s="218"/>
      <c r="V14" s="218"/>
      <c r="W14" s="218"/>
      <c r="X14" s="218"/>
      <c r="Y14" s="218"/>
      <c r="Z14" s="218"/>
      <c r="AA14" s="218"/>
    </row>
    <row r="15">
      <c r="A15" s="220"/>
      <c r="B15" s="223" t="str">
        <f t="shared" si="1"/>
        <v/>
      </c>
      <c r="C15" s="224"/>
      <c r="D15" s="217"/>
      <c r="E15" s="217"/>
      <c r="F15" s="217"/>
      <c r="G15" s="217"/>
      <c r="H15" s="217"/>
      <c r="I15" s="217"/>
      <c r="J15" s="217"/>
      <c r="K15" s="217"/>
      <c r="L15" s="218"/>
      <c r="M15" s="218"/>
      <c r="N15" s="218"/>
      <c r="O15" s="218"/>
      <c r="P15" s="218"/>
      <c r="Q15" s="218"/>
      <c r="R15" s="218"/>
      <c r="S15" s="218"/>
      <c r="T15" s="218"/>
      <c r="U15" s="218"/>
      <c r="V15" s="218"/>
      <c r="W15" s="218"/>
      <c r="X15" s="218"/>
      <c r="Y15" s="218"/>
      <c r="Z15" s="218"/>
      <c r="AA15" s="218"/>
    </row>
    <row r="16">
      <c r="A16" s="220"/>
      <c r="B16" s="223" t="str">
        <f t="shared" si="1"/>
        <v/>
      </c>
      <c r="C16" s="224"/>
      <c r="D16" s="217"/>
      <c r="E16" s="217"/>
      <c r="F16" s="217"/>
      <c r="G16" s="217"/>
      <c r="H16" s="217"/>
      <c r="I16" s="217"/>
      <c r="J16" s="217"/>
      <c r="K16" s="217"/>
      <c r="L16" s="218"/>
      <c r="M16" s="218"/>
      <c r="N16" s="218"/>
      <c r="O16" s="218"/>
      <c r="P16" s="218"/>
      <c r="Q16" s="218"/>
      <c r="R16" s="218"/>
      <c r="S16" s="218"/>
      <c r="T16" s="218"/>
      <c r="U16" s="218"/>
      <c r="V16" s="218"/>
      <c r="W16" s="218"/>
      <c r="X16" s="218"/>
      <c r="Y16" s="218"/>
      <c r="Z16" s="218"/>
      <c r="AA16" s="218"/>
    </row>
    <row r="17">
      <c r="A17" s="220"/>
      <c r="B17" s="223" t="str">
        <f t="shared" si="1"/>
        <v/>
      </c>
      <c r="C17" s="224"/>
      <c r="D17" s="217"/>
      <c r="E17" s="217"/>
      <c r="F17" s="217"/>
      <c r="G17" s="217"/>
      <c r="H17" s="217"/>
      <c r="I17" s="217"/>
      <c r="J17" s="217"/>
      <c r="K17" s="217"/>
      <c r="L17" s="218"/>
      <c r="M17" s="218"/>
      <c r="N17" s="218"/>
      <c r="O17" s="218"/>
      <c r="P17" s="218"/>
      <c r="Q17" s="218"/>
      <c r="R17" s="218"/>
      <c r="S17" s="218"/>
      <c r="T17" s="218"/>
      <c r="U17" s="218"/>
      <c r="V17" s="218"/>
      <c r="W17" s="218"/>
      <c r="X17" s="218"/>
      <c r="Y17" s="218"/>
      <c r="Z17" s="218"/>
      <c r="AA17" s="218"/>
    </row>
    <row r="18">
      <c r="A18" s="220"/>
      <c r="B18" s="223" t="str">
        <f t="shared" si="1"/>
        <v/>
      </c>
      <c r="C18" s="224"/>
      <c r="D18" s="217"/>
      <c r="E18" s="217"/>
      <c r="F18" s="217"/>
      <c r="G18" s="217"/>
      <c r="H18" s="217"/>
      <c r="I18" s="217"/>
      <c r="J18" s="217"/>
      <c r="K18" s="217"/>
      <c r="L18" s="218"/>
      <c r="M18" s="218"/>
      <c r="N18" s="218"/>
      <c r="O18" s="218"/>
      <c r="P18" s="218"/>
      <c r="Q18" s="218"/>
      <c r="R18" s="218"/>
      <c r="S18" s="218"/>
      <c r="T18" s="218"/>
      <c r="U18" s="218"/>
      <c r="V18" s="218"/>
      <c r="W18" s="218"/>
      <c r="X18" s="218"/>
      <c r="Y18" s="218"/>
      <c r="Z18" s="218"/>
      <c r="AA18" s="218"/>
    </row>
    <row r="19">
      <c r="A19" s="220"/>
      <c r="B19" s="223" t="str">
        <f t="shared" si="1"/>
        <v/>
      </c>
      <c r="C19" s="224"/>
      <c r="D19" s="217"/>
      <c r="E19" s="217"/>
      <c r="F19" s="217"/>
      <c r="G19" s="217"/>
      <c r="H19" s="217"/>
      <c r="I19" s="217"/>
      <c r="J19" s="217"/>
      <c r="K19" s="217"/>
      <c r="L19" s="218"/>
      <c r="M19" s="218"/>
      <c r="N19" s="218"/>
      <c r="O19" s="218"/>
      <c r="P19" s="218"/>
      <c r="Q19" s="218"/>
      <c r="R19" s="218"/>
      <c r="S19" s="218"/>
      <c r="T19" s="218"/>
      <c r="U19" s="218"/>
      <c r="V19" s="218"/>
      <c r="W19" s="218"/>
      <c r="X19" s="218"/>
      <c r="Y19" s="218"/>
      <c r="Z19" s="218"/>
      <c r="AA19" s="218"/>
    </row>
    <row r="20">
      <c r="A20" s="220"/>
      <c r="B20" s="223" t="str">
        <f t="shared" si="1"/>
        <v/>
      </c>
      <c r="C20" s="224"/>
      <c r="D20" s="217"/>
      <c r="E20" s="217"/>
      <c r="F20" s="217"/>
      <c r="G20" s="217"/>
      <c r="H20" s="217"/>
      <c r="I20" s="217"/>
      <c r="J20" s="217"/>
      <c r="K20" s="217"/>
      <c r="L20" s="218"/>
      <c r="M20" s="218"/>
      <c r="N20" s="218"/>
      <c r="O20" s="218"/>
      <c r="P20" s="218"/>
      <c r="Q20" s="218"/>
      <c r="R20" s="218"/>
      <c r="S20" s="218"/>
      <c r="T20" s="218"/>
      <c r="U20" s="218"/>
      <c r="V20" s="218"/>
      <c r="W20" s="218"/>
      <c r="X20" s="218"/>
      <c r="Y20" s="218"/>
      <c r="Z20" s="218"/>
      <c r="AA20" s="218"/>
    </row>
    <row r="21">
      <c r="A21" s="220"/>
      <c r="B21" s="223" t="str">
        <f t="shared" si="1"/>
        <v/>
      </c>
      <c r="C21" s="224"/>
      <c r="D21" s="217"/>
      <c r="E21" s="217"/>
      <c r="F21" s="217"/>
      <c r="G21" s="217"/>
      <c r="H21" s="217"/>
      <c r="I21" s="217"/>
      <c r="J21" s="217"/>
      <c r="K21" s="217"/>
      <c r="L21" s="218"/>
      <c r="M21" s="218"/>
      <c r="N21" s="218"/>
      <c r="O21" s="218"/>
      <c r="P21" s="218"/>
      <c r="Q21" s="218"/>
      <c r="R21" s="218"/>
      <c r="S21" s="218"/>
      <c r="T21" s="218"/>
      <c r="U21" s="218"/>
      <c r="V21" s="218"/>
      <c r="W21" s="218"/>
      <c r="X21" s="218"/>
      <c r="Y21" s="218"/>
      <c r="Z21" s="218"/>
      <c r="AA21" s="218"/>
    </row>
    <row r="22">
      <c r="A22" s="217"/>
      <c r="B22" s="217"/>
      <c r="C22" s="217"/>
      <c r="D22" s="217"/>
      <c r="E22" s="217"/>
      <c r="F22" s="217"/>
      <c r="G22" s="217"/>
      <c r="H22" s="217"/>
      <c r="I22" s="217"/>
      <c r="J22" s="217"/>
      <c r="K22" s="217"/>
      <c r="L22" s="218"/>
      <c r="M22" s="218"/>
      <c r="N22" s="218"/>
      <c r="O22" s="218"/>
      <c r="P22" s="218"/>
      <c r="Q22" s="218"/>
      <c r="R22" s="218"/>
      <c r="S22" s="218"/>
      <c r="T22" s="218"/>
      <c r="U22" s="218"/>
      <c r="V22" s="218"/>
      <c r="W22" s="218"/>
      <c r="X22" s="218"/>
      <c r="Y22" s="218"/>
      <c r="Z22" s="218"/>
      <c r="AA22" s="218"/>
    </row>
    <row r="23">
      <c r="A23" s="225"/>
      <c r="B23" s="226" t="s">
        <v>245</v>
      </c>
      <c r="C23" s="227"/>
      <c r="D23" s="226"/>
      <c r="E23" s="227"/>
      <c r="F23" s="227"/>
      <c r="G23" s="217"/>
      <c r="H23" s="217"/>
      <c r="I23" s="217"/>
      <c r="J23" s="217"/>
      <c r="K23" s="217"/>
      <c r="L23" s="218"/>
      <c r="M23" s="218"/>
      <c r="N23" s="218"/>
      <c r="O23" s="218"/>
      <c r="P23" s="218"/>
      <c r="Q23" s="218"/>
      <c r="R23" s="218"/>
      <c r="S23" s="218"/>
      <c r="T23" s="218"/>
      <c r="U23" s="218"/>
      <c r="V23" s="218"/>
      <c r="W23" s="218"/>
      <c r="X23" s="218"/>
      <c r="Y23" s="218"/>
      <c r="Z23" s="218"/>
      <c r="AA23" s="218"/>
    </row>
    <row r="24">
      <c r="A24" s="216"/>
      <c r="B24" s="228" t="s">
        <v>278</v>
      </c>
      <c r="C24" s="228" t="s">
        <v>280</v>
      </c>
      <c r="D24" s="228" t="s">
        <v>281</v>
      </c>
      <c r="E24" s="136"/>
      <c r="F24" s="229" t="s">
        <v>282</v>
      </c>
      <c r="G24" s="217"/>
      <c r="H24" s="217"/>
      <c r="I24" s="217"/>
      <c r="J24" s="217"/>
      <c r="K24" s="217"/>
      <c r="L24" s="218"/>
      <c r="M24" s="218"/>
      <c r="N24" s="218"/>
      <c r="O24" s="218"/>
      <c r="P24" s="218"/>
      <c r="Q24" s="218"/>
      <c r="R24" s="218"/>
      <c r="S24" s="218"/>
      <c r="T24" s="218"/>
      <c r="U24" s="218"/>
      <c r="V24" s="218"/>
      <c r="W24" s="218"/>
      <c r="X24" s="218"/>
      <c r="Y24" s="218"/>
      <c r="Z24" s="218"/>
      <c r="AA24" s="218"/>
    </row>
    <row r="25">
      <c r="A25" s="216"/>
      <c r="B25" s="230" t="s">
        <v>283</v>
      </c>
      <c r="C25" s="230" t="str">
        <f>G7</f>
        <v/>
      </c>
      <c r="D25" s="230">
        <f>1</f>
        <v>1</v>
      </c>
      <c r="E25" s="230">
        <f t="shared" ref="E25:E35" si="3">C25*D25</f>
        <v>0</v>
      </c>
      <c r="F25" s="231"/>
      <c r="G25" s="217"/>
      <c r="H25" s="217"/>
      <c r="I25" s="217"/>
      <c r="J25" s="217"/>
      <c r="K25" s="217"/>
      <c r="L25" s="218"/>
      <c r="M25" s="218"/>
      <c r="N25" s="218"/>
      <c r="O25" s="218"/>
      <c r="P25" s="218"/>
      <c r="Q25" s="218"/>
      <c r="R25" s="218"/>
      <c r="S25" s="218"/>
      <c r="T25" s="218"/>
      <c r="U25" s="218"/>
      <c r="V25" s="218"/>
      <c r="W25" s="218"/>
      <c r="X25" s="218"/>
      <c r="Y25" s="218"/>
      <c r="Z25" s="218"/>
      <c r="AA25" s="218"/>
    </row>
    <row r="26">
      <c r="A26" s="220"/>
      <c r="B26" s="232">
        <f t="shared" ref="B26:C26" si="2">B12</f>
        <v>-1</v>
      </c>
      <c r="C26" s="230" t="str">
        <f t="shared" si="2"/>
        <v/>
      </c>
      <c r="D26" s="230">
        <f t="shared" ref="D26:D35" si="5">IF(B26&lt;0,($G$6+B26)/$G$6,0)</f>
        <v>0.6666666667</v>
      </c>
      <c r="E26" s="230">
        <f t="shared" si="3"/>
        <v>0</v>
      </c>
      <c r="F26" s="233">
        <f t="shared" ref="F26:F35" si="6">IF(B26&lt;0,C26/$G$6,0)</f>
        <v>0</v>
      </c>
      <c r="G26" s="217"/>
      <c r="H26" s="217"/>
      <c r="I26" s="217"/>
      <c r="J26" s="217"/>
      <c r="K26" s="217"/>
      <c r="L26" s="218"/>
      <c r="M26" s="218"/>
      <c r="N26" s="218"/>
      <c r="O26" s="218"/>
      <c r="P26" s="218"/>
      <c r="Q26" s="218"/>
      <c r="R26" s="218"/>
      <c r="S26" s="218"/>
      <c r="T26" s="218"/>
      <c r="U26" s="218"/>
      <c r="V26" s="218"/>
      <c r="W26" s="218"/>
      <c r="X26" s="218"/>
      <c r="Y26" s="218"/>
      <c r="Z26" s="218"/>
      <c r="AA26" s="218"/>
    </row>
    <row r="27">
      <c r="A27" s="220"/>
      <c r="B27" s="232">
        <f t="shared" ref="B27:C27" si="4">B13</f>
        <v>-2</v>
      </c>
      <c r="C27" s="230" t="str">
        <f t="shared" si="4"/>
        <v/>
      </c>
      <c r="D27" s="230">
        <f t="shared" si="5"/>
        <v>0.3333333333</v>
      </c>
      <c r="E27" s="230">
        <f t="shared" si="3"/>
        <v>0</v>
      </c>
      <c r="F27" s="233">
        <f t="shared" si="6"/>
        <v>0</v>
      </c>
      <c r="G27" s="217"/>
      <c r="H27" s="217"/>
      <c r="I27" s="217"/>
      <c r="J27" s="217"/>
      <c r="K27" s="217"/>
      <c r="L27" s="218"/>
      <c r="M27" s="218"/>
      <c r="N27" s="218"/>
      <c r="O27" s="218"/>
      <c r="P27" s="218"/>
      <c r="Q27" s="218"/>
      <c r="R27" s="218"/>
      <c r="S27" s="218"/>
      <c r="T27" s="218"/>
      <c r="U27" s="218"/>
      <c r="V27" s="218"/>
      <c r="W27" s="218"/>
      <c r="X27" s="218"/>
      <c r="Y27" s="218"/>
      <c r="Z27" s="218"/>
      <c r="AA27" s="218"/>
    </row>
    <row r="28">
      <c r="A28" s="220"/>
      <c r="B28" s="232">
        <f t="shared" ref="B28:C28" si="7">B14</f>
        <v>-3</v>
      </c>
      <c r="C28" s="230" t="str">
        <f t="shared" si="7"/>
        <v/>
      </c>
      <c r="D28" s="230">
        <f t="shared" si="5"/>
        <v>0</v>
      </c>
      <c r="E28" s="230">
        <f t="shared" si="3"/>
        <v>0</v>
      </c>
      <c r="F28" s="233">
        <f t="shared" si="6"/>
        <v>0</v>
      </c>
      <c r="G28" s="217"/>
      <c r="H28" s="217"/>
      <c r="I28" s="217"/>
      <c r="J28" s="217"/>
      <c r="K28" s="217"/>
      <c r="L28" s="218"/>
      <c r="M28" s="218"/>
      <c r="N28" s="218"/>
      <c r="O28" s="218"/>
      <c r="P28" s="218"/>
      <c r="Q28" s="218"/>
      <c r="R28" s="218"/>
      <c r="S28" s="218"/>
      <c r="T28" s="218"/>
      <c r="U28" s="218"/>
      <c r="V28" s="218"/>
      <c r="W28" s="218"/>
      <c r="X28" s="218"/>
      <c r="Y28" s="218"/>
      <c r="Z28" s="218"/>
      <c r="AA28" s="218"/>
    </row>
    <row r="29">
      <c r="A29" s="220"/>
      <c r="B29" s="232" t="str">
        <f t="shared" ref="B29:C29" si="8">B15</f>
        <v/>
      </c>
      <c r="C29" s="230" t="str">
        <f t="shared" si="8"/>
        <v/>
      </c>
      <c r="D29" s="230">
        <f t="shared" si="5"/>
        <v>0</v>
      </c>
      <c r="E29" s="230">
        <f t="shared" si="3"/>
        <v>0</v>
      </c>
      <c r="F29" s="233">
        <f t="shared" si="6"/>
        <v>0</v>
      </c>
      <c r="G29" s="217"/>
      <c r="H29" s="217"/>
      <c r="I29" s="217"/>
      <c r="J29" s="217"/>
      <c r="K29" s="217"/>
      <c r="L29" s="218"/>
      <c r="M29" s="218"/>
      <c r="N29" s="218"/>
      <c r="O29" s="218"/>
      <c r="P29" s="218"/>
      <c r="Q29" s="218"/>
      <c r="R29" s="218"/>
      <c r="S29" s="218"/>
      <c r="T29" s="218"/>
      <c r="U29" s="218"/>
      <c r="V29" s="218"/>
      <c r="W29" s="218"/>
      <c r="X29" s="218"/>
      <c r="Y29" s="218"/>
      <c r="Z29" s="218"/>
      <c r="AA29" s="218"/>
    </row>
    <row r="30">
      <c r="A30" s="220"/>
      <c r="B30" s="232" t="str">
        <f t="shared" ref="B30:C30" si="9">B16</f>
        <v/>
      </c>
      <c r="C30" s="230" t="str">
        <f t="shared" si="9"/>
        <v/>
      </c>
      <c r="D30" s="230">
        <f t="shared" si="5"/>
        <v>0</v>
      </c>
      <c r="E30" s="230">
        <f t="shared" si="3"/>
        <v>0</v>
      </c>
      <c r="F30" s="233">
        <f t="shared" si="6"/>
        <v>0</v>
      </c>
      <c r="G30" s="217"/>
      <c r="H30" s="217"/>
      <c r="I30" s="217"/>
      <c r="J30" s="217"/>
      <c r="K30" s="217"/>
      <c r="L30" s="218"/>
      <c r="M30" s="218"/>
      <c r="N30" s="218"/>
      <c r="O30" s="218"/>
      <c r="P30" s="218"/>
      <c r="Q30" s="218"/>
      <c r="R30" s="218"/>
      <c r="S30" s="218"/>
      <c r="T30" s="218"/>
      <c r="U30" s="218"/>
      <c r="V30" s="218"/>
      <c r="W30" s="218"/>
      <c r="X30" s="218"/>
      <c r="Y30" s="218"/>
      <c r="Z30" s="218"/>
      <c r="AA30" s="218"/>
    </row>
    <row r="31">
      <c r="A31" s="220"/>
      <c r="B31" s="232" t="str">
        <f t="shared" ref="B31:C31" si="10">B17</f>
        <v/>
      </c>
      <c r="C31" s="230" t="str">
        <f t="shared" si="10"/>
        <v/>
      </c>
      <c r="D31" s="230">
        <f t="shared" si="5"/>
        <v>0</v>
      </c>
      <c r="E31" s="230">
        <f t="shared" si="3"/>
        <v>0</v>
      </c>
      <c r="F31" s="233">
        <f t="shared" si="6"/>
        <v>0</v>
      </c>
      <c r="G31" s="217"/>
      <c r="H31" s="217"/>
      <c r="I31" s="217"/>
      <c r="J31" s="217"/>
      <c r="K31" s="217"/>
      <c r="L31" s="218"/>
      <c r="M31" s="218"/>
      <c r="N31" s="218"/>
      <c r="O31" s="218"/>
      <c r="P31" s="218"/>
      <c r="Q31" s="218"/>
      <c r="R31" s="218"/>
      <c r="S31" s="218"/>
      <c r="T31" s="218"/>
      <c r="U31" s="218"/>
      <c r="V31" s="218"/>
      <c r="W31" s="218"/>
      <c r="X31" s="218"/>
      <c r="Y31" s="218"/>
      <c r="Z31" s="218"/>
      <c r="AA31" s="218"/>
    </row>
    <row r="32">
      <c r="A32" s="220"/>
      <c r="B32" s="232" t="str">
        <f t="shared" ref="B32:C32" si="11">B18</f>
        <v/>
      </c>
      <c r="C32" s="230" t="str">
        <f t="shared" si="11"/>
        <v/>
      </c>
      <c r="D32" s="230">
        <f t="shared" si="5"/>
        <v>0</v>
      </c>
      <c r="E32" s="230">
        <f t="shared" si="3"/>
        <v>0</v>
      </c>
      <c r="F32" s="233">
        <f t="shared" si="6"/>
        <v>0</v>
      </c>
      <c r="G32" s="217"/>
      <c r="H32" s="217"/>
      <c r="I32" s="217"/>
      <c r="J32" s="217"/>
      <c r="K32" s="217"/>
      <c r="L32" s="218"/>
      <c r="M32" s="218"/>
      <c r="N32" s="218"/>
      <c r="O32" s="218"/>
      <c r="P32" s="218"/>
      <c r="Q32" s="218"/>
      <c r="R32" s="218"/>
      <c r="S32" s="218"/>
      <c r="T32" s="218"/>
      <c r="U32" s="218"/>
      <c r="V32" s="218"/>
      <c r="W32" s="218"/>
      <c r="X32" s="218"/>
      <c r="Y32" s="218"/>
      <c r="Z32" s="218"/>
      <c r="AA32" s="218"/>
    </row>
    <row r="33">
      <c r="A33" s="220"/>
      <c r="B33" s="232" t="str">
        <f t="shared" ref="B33:C33" si="12">B19</f>
        <v/>
      </c>
      <c r="C33" s="230" t="str">
        <f t="shared" si="12"/>
        <v/>
      </c>
      <c r="D33" s="230">
        <f t="shared" si="5"/>
        <v>0</v>
      </c>
      <c r="E33" s="230">
        <f t="shared" si="3"/>
        <v>0</v>
      </c>
      <c r="F33" s="233">
        <f t="shared" si="6"/>
        <v>0</v>
      </c>
      <c r="G33" s="217"/>
      <c r="H33" s="217"/>
      <c r="I33" s="217"/>
      <c r="J33" s="217"/>
      <c r="K33" s="217"/>
      <c r="L33" s="218"/>
      <c r="M33" s="218"/>
      <c r="N33" s="218"/>
      <c r="O33" s="218"/>
      <c r="P33" s="218"/>
      <c r="Q33" s="218"/>
      <c r="R33" s="218"/>
      <c r="S33" s="218"/>
      <c r="T33" s="218"/>
      <c r="U33" s="218"/>
      <c r="V33" s="218"/>
      <c r="W33" s="218"/>
      <c r="X33" s="218"/>
      <c r="Y33" s="218"/>
      <c r="Z33" s="218"/>
      <c r="AA33" s="218"/>
    </row>
    <row r="34">
      <c r="A34" s="220"/>
      <c r="B34" s="232" t="str">
        <f t="shared" ref="B34:C34" si="13">B20</f>
        <v/>
      </c>
      <c r="C34" s="230" t="str">
        <f t="shared" si="13"/>
        <v/>
      </c>
      <c r="D34" s="230">
        <f t="shared" si="5"/>
        <v>0</v>
      </c>
      <c r="E34" s="230">
        <f t="shared" si="3"/>
        <v>0</v>
      </c>
      <c r="F34" s="233">
        <f t="shared" si="6"/>
        <v>0</v>
      </c>
      <c r="G34" s="217"/>
      <c r="H34" s="217"/>
      <c r="I34" s="217"/>
      <c r="J34" s="217"/>
      <c r="K34" s="217"/>
      <c r="L34" s="218"/>
      <c r="M34" s="218"/>
      <c r="N34" s="218"/>
      <c r="O34" s="218"/>
      <c r="P34" s="218"/>
      <c r="Q34" s="218"/>
      <c r="R34" s="218"/>
      <c r="S34" s="218"/>
      <c r="T34" s="218"/>
      <c r="U34" s="218"/>
      <c r="V34" s="218"/>
      <c r="W34" s="218"/>
      <c r="X34" s="218"/>
      <c r="Y34" s="218"/>
      <c r="Z34" s="218"/>
      <c r="AA34" s="218"/>
    </row>
    <row r="35">
      <c r="A35" s="220"/>
      <c r="B35" s="232" t="str">
        <f t="shared" ref="B35:C35" si="14">B21</f>
        <v/>
      </c>
      <c r="C35" s="230" t="str">
        <f t="shared" si="14"/>
        <v/>
      </c>
      <c r="D35" s="230">
        <f t="shared" si="5"/>
        <v>0</v>
      </c>
      <c r="E35" s="230">
        <f t="shared" si="3"/>
        <v>0</v>
      </c>
      <c r="F35" s="233">
        <f t="shared" si="6"/>
        <v>0</v>
      </c>
      <c r="G35" s="217"/>
      <c r="H35" s="217"/>
      <c r="I35" s="217"/>
      <c r="J35" s="217"/>
      <c r="K35" s="217"/>
      <c r="L35" s="218"/>
      <c r="M35" s="218"/>
      <c r="N35" s="218"/>
      <c r="O35" s="218"/>
      <c r="P35" s="218"/>
      <c r="Q35" s="218"/>
      <c r="R35" s="218"/>
      <c r="S35" s="218"/>
      <c r="T35" s="218"/>
      <c r="U35" s="218"/>
      <c r="V35" s="218"/>
      <c r="W35" s="218"/>
      <c r="X35" s="218"/>
      <c r="Y35" s="218"/>
      <c r="Z35" s="218"/>
      <c r="AA35" s="218"/>
    </row>
    <row r="36">
      <c r="A36" s="205"/>
      <c r="B36" s="234" t="s">
        <v>284</v>
      </c>
      <c r="C36" s="234"/>
      <c r="D36" s="234"/>
      <c r="E36" s="235">
        <f>SUM(E25:E35)</f>
        <v>0</v>
      </c>
      <c r="F36" s="235">
        <f>SUM(F26:F35)</f>
        <v>0</v>
      </c>
      <c r="G36" s="205"/>
      <c r="H36" s="205"/>
      <c r="I36" s="205"/>
      <c r="J36" s="205"/>
      <c r="K36" s="205"/>
      <c r="L36" s="123"/>
      <c r="M36" s="123"/>
      <c r="N36" s="123"/>
      <c r="O36" s="123"/>
      <c r="P36" s="123"/>
      <c r="Q36" s="123"/>
      <c r="R36" s="123"/>
      <c r="S36" s="123"/>
      <c r="T36" s="123"/>
      <c r="U36" s="123"/>
      <c r="V36" s="123"/>
      <c r="W36" s="123"/>
      <c r="X36" s="123"/>
      <c r="Y36" s="123"/>
      <c r="Z36" s="123"/>
      <c r="AA36" s="123"/>
    </row>
    <row r="37">
      <c r="A37" s="205"/>
      <c r="B37" s="205"/>
      <c r="C37" s="205"/>
      <c r="D37" s="205"/>
      <c r="E37" s="236"/>
      <c r="F37" s="236"/>
      <c r="G37" s="205"/>
      <c r="H37" s="205"/>
      <c r="I37" s="205"/>
      <c r="J37" s="205"/>
      <c r="K37" s="205"/>
      <c r="L37" s="121"/>
      <c r="M37" s="121"/>
      <c r="N37" s="121"/>
      <c r="O37" s="121"/>
      <c r="P37" s="121"/>
      <c r="Q37" s="121"/>
      <c r="R37" s="121"/>
      <c r="S37" s="121"/>
      <c r="T37" s="121"/>
      <c r="U37" s="121"/>
      <c r="V37" s="121"/>
      <c r="W37" s="121"/>
      <c r="X37" s="121"/>
      <c r="Y37" s="121"/>
      <c r="Z37" s="121"/>
      <c r="AA37" s="121"/>
    </row>
    <row r="38">
      <c r="A38" s="205"/>
      <c r="B38" s="237" t="s">
        <v>285</v>
      </c>
      <c r="C38" s="237"/>
      <c r="D38" s="237"/>
      <c r="E38" s="235">
        <f>F36</f>
        <v>0</v>
      </c>
      <c r="F38" s="236"/>
      <c r="G38" s="205"/>
      <c r="H38" s="205"/>
      <c r="I38" s="205"/>
      <c r="J38" s="205"/>
      <c r="K38" s="205"/>
      <c r="L38" s="123"/>
      <c r="M38" s="123"/>
      <c r="N38" s="123"/>
      <c r="O38" s="123"/>
      <c r="P38" s="123"/>
      <c r="Q38" s="123"/>
      <c r="R38" s="123"/>
      <c r="S38" s="123"/>
      <c r="T38" s="123"/>
      <c r="U38" s="123"/>
      <c r="V38" s="123"/>
      <c r="W38" s="123"/>
      <c r="X38" s="123"/>
      <c r="Y38" s="123"/>
      <c r="Z38" s="123"/>
      <c r="AA38" s="123"/>
    </row>
    <row r="39">
      <c r="A39" s="205"/>
      <c r="B39" s="237"/>
      <c r="C39" s="237"/>
      <c r="D39" s="237"/>
      <c r="E39" s="234"/>
      <c r="F39" s="205"/>
      <c r="G39" s="205"/>
      <c r="H39" s="205"/>
      <c r="I39" s="205"/>
      <c r="J39" s="205"/>
      <c r="K39" s="205"/>
      <c r="L39" s="123"/>
      <c r="M39" s="123"/>
      <c r="N39" s="123"/>
      <c r="O39" s="123"/>
      <c r="P39" s="123"/>
      <c r="Q39" s="123"/>
      <c r="R39" s="123"/>
      <c r="S39" s="123"/>
      <c r="T39" s="123"/>
      <c r="U39" s="123"/>
      <c r="V39" s="123"/>
      <c r="W39" s="123"/>
      <c r="X39" s="123"/>
      <c r="Y39" s="123"/>
      <c r="Z39" s="123"/>
      <c r="AA39" s="123"/>
    </row>
    <row r="40">
      <c r="A40" s="205"/>
      <c r="B40" s="237" t="s">
        <v>286</v>
      </c>
      <c r="C40" s="237"/>
      <c r="D40" s="237"/>
      <c r="E40" s="235">
        <f>G7-E38</f>
        <v>0</v>
      </c>
      <c r="F40" s="205" t="s">
        <v>287</v>
      </c>
      <c r="G40" s="205"/>
      <c r="H40" s="205"/>
      <c r="I40" s="205"/>
      <c r="J40" s="205"/>
      <c r="K40" s="205"/>
      <c r="L40" s="123"/>
      <c r="M40" s="123"/>
      <c r="N40" s="123"/>
      <c r="O40" s="123"/>
      <c r="P40" s="123"/>
      <c r="Q40" s="123"/>
      <c r="R40" s="123"/>
      <c r="S40" s="123"/>
      <c r="T40" s="123"/>
      <c r="U40" s="123"/>
      <c r="V40" s="123"/>
      <c r="W40" s="123"/>
      <c r="X40" s="123"/>
      <c r="Y40" s="123"/>
      <c r="Z40" s="123"/>
      <c r="AA40" s="123"/>
    </row>
    <row r="41">
      <c r="A41" s="205"/>
      <c r="B41" s="237" t="s">
        <v>288</v>
      </c>
      <c r="C41" s="237"/>
      <c r="D41" s="237"/>
      <c r="E41" s="235">
        <f>E40*'Input sheet'!C22</f>
        <v>0</v>
      </c>
      <c r="F41" s="205"/>
      <c r="G41" s="205"/>
      <c r="H41" s="205"/>
      <c r="I41" s="205"/>
      <c r="J41" s="205"/>
      <c r="K41" s="205"/>
      <c r="L41" s="121"/>
      <c r="M41" s="121"/>
      <c r="N41" s="121"/>
      <c r="O41" s="121"/>
      <c r="P41" s="121"/>
      <c r="Q41" s="121"/>
      <c r="R41" s="121"/>
      <c r="S41" s="121"/>
      <c r="T41" s="121"/>
      <c r="U41" s="121"/>
      <c r="V41" s="121"/>
      <c r="W41" s="121"/>
      <c r="X41" s="121"/>
      <c r="Y41" s="121"/>
      <c r="Z41" s="121"/>
      <c r="AA41" s="121"/>
    </row>
    <row r="42">
      <c r="A42" s="205"/>
      <c r="B42" s="205"/>
      <c r="C42" s="205"/>
      <c r="D42" s="205"/>
      <c r="E42" s="205"/>
      <c r="F42" s="205"/>
      <c r="G42" s="205"/>
      <c r="H42" s="205"/>
      <c r="I42" s="205"/>
      <c r="J42" s="205"/>
      <c r="K42" s="205"/>
      <c r="L42" s="121"/>
      <c r="M42" s="121"/>
      <c r="N42" s="121"/>
      <c r="O42" s="121"/>
      <c r="P42" s="121"/>
      <c r="Q42" s="121"/>
      <c r="R42" s="121"/>
      <c r="S42" s="121"/>
      <c r="T42" s="121"/>
      <c r="U42" s="121"/>
      <c r="V42" s="121"/>
      <c r="W42" s="121"/>
      <c r="X42" s="121"/>
      <c r="Y42" s="121"/>
      <c r="Z42" s="121"/>
      <c r="AA42" s="121"/>
    </row>
    <row r="43">
      <c r="A43" s="205"/>
      <c r="B43" s="205" t="s">
        <v>289</v>
      </c>
      <c r="C43" s="205"/>
      <c r="D43" s="205"/>
      <c r="E43" s="205"/>
      <c r="F43" s="205"/>
      <c r="G43" s="205"/>
      <c r="H43" s="205"/>
      <c r="I43" s="205"/>
      <c r="J43" s="205"/>
      <c r="K43" s="205"/>
      <c r="L43" s="121"/>
      <c r="M43" s="121"/>
      <c r="N43" s="121"/>
      <c r="O43" s="121"/>
      <c r="P43" s="121"/>
      <c r="Q43" s="121"/>
      <c r="R43" s="121"/>
      <c r="S43" s="121"/>
      <c r="T43" s="121"/>
      <c r="U43" s="121"/>
      <c r="V43" s="121"/>
      <c r="W43" s="121"/>
      <c r="X43" s="121"/>
      <c r="Y43" s="121"/>
      <c r="Z43" s="121"/>
      <c r="AA43" s="121"/>
    </row>
    <row r="44">
      <c r="A44" s="238"/>
      <c r="B44" s="239" t="s">
        <v>290</v>
      </c>
      <c r="C44" s="240" t="s">
        <v>291</v>
      </c>
      <c r="D44" s="205"/>
      <c r="E44" s="205"/>
      <c r="F44" s="205"/>
      <c r="G44" s="205"/>
      <c r="H44" s="205"/>
      <c r="I44" s="205"/>
      <c r="J44" s="205"/>
      <c r="K44" s="205"/>
      <c r="L44" s="121"/>
      <c r="M44" s="121"/>
      <c r="N44" s="121"/>
      <c r="O44" s="121"/>
      <c r="P44" s="121"/>
      <c r="Q44" s="121"/>
      <c r="R44" s="121"/>
      <c r="S44" s="121"/>
      <c r="T44" s="121"/>
      <c r="U44" s="121"/>
      <c r="V44" s="121"/>
      <c r="W44" s="121"/>
      <c r="X44" s="121"/>
      <c r="Y44" s="121"/>
      <c r="Z44" s="121"/>
      <c r="AA44" s="121"/>
    </row>
    <row r="45">
      <c r="A45" s="241"/>
      <c r="B45" s="242" t="s">
        <v>292</v>
      </c>
      <c r="C45" s="243">
        <v>2.0</v>
      </c>
      <c r="D45" s="205"/>
      <c r="E45" s="205"/>
      <c r="F45" s="205"/>
      <c r="G45" s="205"/>
      <c r="H45" s="205"/>
      <c r="I45" s="205"/>
      <c r="J45" s="205"/>
      <c r="K45" s="205"/>
      <c r="L45" s="121"/>
      <c r="M45" s="121"/>
      <c r="N45" s="121"/>
      <c r="O45" s="121"/>
      <c r="P45" s="121"/>
      <c r="Q45" s="121"/>
      <c r="R45" s="121"/>
      <c r="S45" s="121"/>
      <c r="T45" s="121"/>
      <c r="U45" s="121"/>
      <c r="V45" s="121"/>
      <c r="W45" s="121"/>
      <c r="X45" s="121"/>
      <c r="Y45" s="121"/>
      <c r="Z45" s="121"/>
      <c r="AA45" s="121"/>
    </row>
    <row r="46">
      <c r="A46" s="241"/>
      <c r="B46" s="242" t="s">
        <v>293</v>
      </c>
      <c r="C46" s="243">
        <v>10.0</v>
      </c>
      <c r="D46" s="205"/>
      <c r="E46" s="205"/>
      <c r="F46" s="205"/>
      <c r="G46" s="205"/>
      <c r="H46" s="205"/>
      <c r="I46" s="205"/>
      <c r="J46" s="205"/>
      <c r="K46" s="205"/>
      <c r="L46" s="121"/>
      <c r="M46" s="121"/>
      <c r="N46" s="121"/>
      <c r="O46" s="121"/>
      <c r="P46" s="121"/>
      <c r="Q46" s="121"/>
      <c r="R46" s="121"/>
      <c r="S46" s="121"/>
      <c r="T46" s="121"/>
      <c r="U46" s="121"/>
      <c r="V46" s="121"/>
      <c r="W46" s="121"/>
      <c r="X46" s="121"/>
      <c r="Y46" s="121"/>
      <c r="Z46" s="121"/>
      <c r="AA46" s="121"/>
    </row>
    <row r="47">
      <c r="A47" s="241"/>
      <c r="B47" s="242" t="s">
        <v>294</v>
      </c>
      <c r="C47" s="243">
        <v>10.0</v>
      </c>
      <c r="D47" s="205"/>
      <c r="E47" s="205"/>
      <c r="F47" s="205"/>
      <c r="G47" s="205"/>
      <c r="H47" s="205"/>
      <c r="I47" s="205"/>
      <c r="J47" s="205"/>
      <c r="K47" s="205"/>
      <c r="L47" s="121"/>
      <c r="M47" s="121"/>
      <c r="N47" s="121"/>
      <c r="O47" s="121"/>
      <c r="P47" s="121"/>
      <c r="Q47" s="121"/>
      <c r="R47" s="121"/>
      <c r="S47" s="121"/>
      <c r="T47" s="121"/>
      <c r="U47" s="121"/>
      <c r="V47" s="121"/>
      <c r="W47" s="121"/>
      <c r="X47" s="121"/>
      <c r="Y47" s="121"/>
      <c r="Z47" s="121"/>
      <c r="AA47" s="121"/>
    </row>
    <row r="48">
      <c r="A48" s="241"/>
      <c r="B48" s="242" t="s">
        <v>295</v>
      </c>
      <c r="C48" s="243">
        <v>5.0</v>
      </c>
      <c r="D48" s="205"/>
      <c r="E48" s="205"/>
      <c r="F48" s="205"/>
      <c r="G48" s="205"/>
      <c r="H48" s="205"/>
      <c r="I48" s="205"/>
      <c r="J48" s="205"/>
      <c r="K48" s="205"/>
      <c r="L48" s="121"/>
      <c r="M48" s="121"/>
      <c r="N48" s="121"/>
      <c r="O48" s="121"/>
      <c r="P48" s="121"/>
      <c r="Q48" s="121"/>
      <c r="R48" s="121"/>
      <c r="S48" s="121"/>
      <c r="T48" s="121"/>
      <c r="U48" s="121"/>
      <c r="V48" s="121"/>
      <c r="W48" s="121"/>
      <c r="X48" s="121"/>
      <c r="Y48" s="121"/>
      <c r="Z48" s="121"/>
      <c r="AA48" s="121"/>
    </row>
    <row r="49">
      <c r="A49" s="241"/>
      <c r="B49" s="242" t="s">
        <v>296</v>
      </c>
      <c r="C49" s="243">
        <v>3.0</v>
      </c>
      <c r="D49" s="205"/>
      <c r="E49" s="205"/>
      <c r="F49" s="205"/>
      <c r="G49" s="205"/>
      <c r="H49" s="205"/>
      <c r="I49" s="205"/>
      <c r="J49" s="205"/>
      <c r="K49" s="205"/>
      <c r="L49" s="121"/>
      <c r="M49" s="121"/>
      <c r="N49" s="121"/>
      <c r="O49" s="121"/>
      <c r="P49" s="121"/>
      <c r="Q49" s="121"/>
      <c r="R49" s="121"/>
      <c r="S49" s="121"/>
      <c r="T49" s="121"/>
      <c r="U49" s="121"/>
      <c r="V49" s="121"/>
      <c r="W49" s="121"/>
      <c r="X49" s="121"/>
      <c r="Y49" s="121"/>
      <c r="Z49" s="121"/>
      <c r="AA49" s="121"/>
    </row>
    <row r="50">
      <c r="A50" s="241"/>
      <c r="B50" s="242" t="s">
        <v>297</v>
      </c>
      <c r="C50" s="243">
        <v>10.0</v>
      </c>
      <c r="D50" s="205"/>
      <c r="E50" s="205"/>
      <c r="F50" s="205"/>
      <c r="G50" s="205"/>
      <c r="H50" s="205"/>
      <c r="I50" s="205"/>
      <c r="J50" s="205"/>
      <c r="K50" s="205"/>
      <c r="L50" s="121"/>
      <c r="M50" s="121"/>
      <c r="N50" s="121"/>
      <c r="O50" s="121"/>
      <c r="P50" s="121"/>
      <c r="Q50" s="121"/>
      <c r="R50" s="121"/>
      <c r="S50" s="121"/>
      <c r="T50" s="121"/>
      <c r="U50" s="121"/>
      <c r="V50" s="121"/>
      <c r="W50" s="121"/>
      <c r="X50" s="121"/>
      <c r="Y50" s="121"/>
      <c r="Z50" s="121"/>
      <c r="AA50" s="121"/>
    </row>
    <row r="51">
      <c r="A51" s="241"/>
      <c r="B51" s="242" t="s">
        <v>298</v>
      </c>
      <c r="C51" s="243">
        <v>5.0</v>
      </c>
      <c r="D51" s="205"/>
      <c r="E51" s="205"/>
      <c r="F51" s="205"/>
      <c r="G51" s="205"/>
      <c r="H51" s="205"/>
      <c r="I51" s="205"/>
      <c r="J51" s="205"/>
      <c r="K51" s="205"/>
      <c r="L51" s="121"/>
      <c r="M51" s="121"/>
      <c r="N51" s="121"/>
      <c r="O51" s="121"/>
      <c r="P51" s="121"/>
      <c r="Q51" s="121"/>
      <c r="R51" s="121"/>
      <c r="S51" s="121"/>
      <c r="T51" s="121"/>
      <c r="U51" s="121"/>
      <c r="V51" s="121"/>
      <c r="W51" s="121"/>
      <c r="X51" s="121"/>
      <c r="Y51" s="121"/>
      <c r="Z51" s="121"/>
      <c r="AA51" s="121"/>
    </row>
    <row r="52">
      <c r="A52" s="241"/>
      <c r="B52" s="242" t="s">
        <v>299</v>
      </c>
      <c r="C52" s="243">
        <v>5.0</v>
      </c>
      <c r="D52" s="205"/>
      <c r="E52" s="205"/>
      <c r="F52" s="205"/>
      <c r="G52" s="205"/>
      <c r="H52" s="205"/>
      <c r="I52" s="205"/>
      <c r="J52" s="205"/>
      <c r="K52" s="205"/>
      <c r="L52" s="121"/>
      <c r="M52" s="121"/>
      <c r="N52" s="121"/>
      <c r="O52" s="121"/>
      <c r="P52" s="121"/>
      <c r="Q52" s="121"/>
      <c r="R52" s="121"/>
      <c r="S52" s="121"/>
      <c r="T52" s="121"/>
      <c r="U52" s="121"/>
      <c r="V52" s="121"/>
      <c r="W52" s="121"/>
      <c r="X52" s="121"/>
      <c r="Y52" s="121"/>
      <c r="Z52" s="121"/>
      <c r="AA52" s="121"/>
    </row>
    <row r="53">
      <c r="A53" s="241"/>
      <c r="B53" s="242" t="s">
        <v>300</v>
      </c>
      <c r="C53" s="243">
        <v>2.0</v>
      </c>
      <c r="D53" s="205"/>
      <c r="E53" s="205"/>
      <c r="F53" s="205"/>
      <c r="G53" s="205"/>
      <c r="H53" s="205"/>
      <c r="I53" s="205"/>
      <c r="J53" s="205"/>
      <c r="K53" s="205"/>
      <c r="L53" s="121"/>
      <c r="M53" s="121"/>
      <c r="N53" s="121"/>
      <c r="O53" s="121"/>
      <c r="P53" s="121"/>
      <c r="Q53" s="121"/>
      <c r="R53" s="121"/>
      <c r="S53" s="121"/>
      <c r="T53" s="121"/>
      <c r="U53" s="121"/>
      <c r="V53" s="121"/>
      <c r="W53" s="121"/>
      <c r="X53" s="121"/>
      <c r="Y53" s="121"/>
      <c r="Z53" s="121"/>
      <c r="AA53" s="121"/>
    </row>
    <row r="54">
      <c r="A54" s="241"/>
      <c r="B54" s="242" t="s">
        <v>301</v>
      </c>
      <c r="C54" s="243">
        <v>2.0</v>
      </c>
      <c r="D54" s="205"/>
      <c r="E54" s="205"/>
      <c r="F54" s="205"/>
      <c r="G54" s="205"/>
      <c r="H54" s="205"/>
      <c r="I54" s="205"/>
      <c r="J54" s="205"/>
      <c r="K54" s="205"/>
      <c r="L54" s="121"/>
      <c r="M54" s="121"/>
      <c r="N54" s="121"/>
      <c r="O54" s="121"/>
      <c r="P54" s="121"/>
      <c r="Q54" s="121"/>
      <c r="R54" s="121"/>
      <c r="S54" s="121"/>
      <c r="T54" s="121"/>
      <c r="U54" s="121"/>
      <c r="V54" s="121"/>
      <c r="W54" s="121"/>
      <c r="X54" s="121"/>
      <c r="Y54" s="121"/>
      <c r="Z54" s="121"/>
      <c r="AA54" s="121"/>
    </row>
    <row r="55">
      <c r="A55" s="241"/>
      <c r="B55" s="242" t="s">
        <v>302</v>
      </c>
      <c r="C55" s="243">
        <v>2.0</v>
      </c>
      <c r="D55" s="205"/>
      <c r="E55" s="205"/>
      <c r="F55" s="205"/>
      <c r="G55" s="205"/>
      <c r="H55" s="205"/>
      <c r="I55" s="205"/>
      <c r="J55" s="205"/>
      <c r="K55" s="205"/>
      <c r="L55" s="121"/>
      <c r="M55" s="121"/>
      <c r="N55" s="121"/>
      <c r="O55" s="121"/>
      <c r="P55" s="121"/>
      <c r="Q55" s="121"/>
      <c r="R55" s="121"/>
      <c r="S55" s="121"/>
      <c r="T55" s="121"/>
      <c r="U55" s="121"/>
      <c r="V55" s="121"/>
      <c r="W55" s="121"/>
      <c r="X55" s="121"/>
      <c r="Y55" s="121"/>
      <c r="Z55" s="121"/>
      <c r="AA55" s="121"/>
    </row>
    <row r="56">
      <c r="A56" s="241"/>
      <c r="B56" s="242" t="s">
        <v>303</v>
      </c>
      <c r="C56" s="243">
        <v>2.0</v>
      </c>
      <c r="D56" s="205"/>
      <c r="E56" s="205"/>
      <c r="F56" s="205"/>
      <c r="G56" s="205"/>
      <c r="H56" s="205"/>
      <c r="I56" s="205"/>
      <c r="J56" s="205"/>
      <c r="K56" s="205"/>
      <c r="L56" s="121"/>
      <c r="M56" s="121"/>
      <c r="N56" s="121"/>
      <c r="O56" s="121"/>
      <c r="P56" s="121"/>
      <c r="Q56" s="121"/>
      <c r="R56" s="121"/>
      <c r="S56" s="121"/>
      <c r="T56" s="121"/>
      <c r="U56" s="121"/>
      <c r="V56" s="121"/>
      <c r="W56" s="121"/>
      <c r="X56" s="121"/>
      <c r="Y56" s="121"/>
      <c r="Z56" s="121"/>
      <c r="AA56" s="121"/>
    </row>
    <row r="57">
      <c r="A57" s="241"/>
      <c r="B57" s="242" t="s">
        <v>304</v>
      </c>
      <c r="C57" s="243">
        <v>3.0</v>
      </c>
      <c r="D57" s="205"/>
      <c r="E57" s="205"/>
      <c r="F57" s="205"/>
      <c r="G57" s="205"/>
      <c r="H57" s="205"/>
      <c r="I57" s="205"/>
      <c r="J57" s="205"/>
      <c r="K57" s="205"/>
      <c r="L57" s="121"/>
      <c r="M57" s="121"/>
      <c r="N57" s="121"/>
      <c r="O57" s="121"/>
      <c r="P57" s="121"/>
      <c r="Q57" s="121"/>
      <c r="R57" s="121"/>
      <c r="S57" s="121"/>
      <c r="T57" s="121"/>
      <c r="U57" s="121"/>
      <c r="V57" s="121"/>
      <c r="W57" s="121"/>
      <c r="X57" s="121"/>
      <c r="Y57" s="121"/>
      <c r="Z57" s="121"/>
      <c r="AA57" s="121"/>
    </row>
    <row r="58">
      <c r="A58" s="241"/>
      <c r="B58" s="242" t="s">
        <v>305</v>
      </c>
      <c r="C58" s="243">
        <v>3.0</v>
      </c>
      <c r="D58" s="205"/>
      <c r="E58" s="205"/>
      <c r="F58" s="205"/>
      <c r="G58" s="205"/>
      <c r="H58" s="205"/>
      <c r="I58" s="205"/>
      <c r="J58" s="205"/>
      <c r="K58" s="205"/>
      <c r="L58" s="121"/>
      <c r="M58" s="121"/>
      <c r="N58" s="121"/>
      <c r="O58" s="121"/>
      <c r="P58" s="121"/>
      <c r="Q58" s="121"/>
      <c r="R58" s="121"/>
      <c r="S58" s="121"/>
      <c r="T58" s="121"/>
      <c r="U58" s="121"/>
      <c r="V58" s="121"/>
      <c r="W58" s="121"/>
      <c r="X58" s="121"/>
      <c r="Y58" s="121"/>
      <c r="Z58" s="121"/>
      <c r="AA58" s="121"/>
    </row>
    <row r="59">
      <c r="A59" s="241"/>
      <c r="B59" s="242" t="s">
        <v>306</v>
      </c>
      <c r="C59" s="243">
        <v>5.0</v>
      </c>
      <c r="D59" s="205"/>
      <c r="E59" s="205"/>
      <c r="F59" s="205"/>
      <c r="G59" s="205"/>
      <c r="H59" s="205"/>
      <c r="I59" s="205"/>
      <c r="J59" s="205"/>
      <c r="K59" s="205"/>
      <c r="L59" s="121"/>
      <c r="M59" s="121"/>
      <c r="N59" s="121"/>
      <c r="O59" s="121"/>
      <c r="P59" s="121"/>
      <c r="Q59" s="121"/>
      <c r="R59" s="121"/>
      <c r="S59" s="121"/>
      <c r="T59" s="121"/>
      <c r="U59" s="121"/>
      <c r="V59" s="121"/>
      <c r="W59" s="121"/>
      <c r="X59" s="121"/>
      <c r="Y59" s="121"/>
      <c r="Z59" s="121"/>
      <c r="AA59" s="121"/>
    </row>
    <row r="60">
      <c r="A60" s="241"/>
      <c r="B60" s="242" t="s">
        <v>307</v>
      </c>
      <c r="C60" s="243">
        <v>10.0</v>
      </c>
      <c r="D60" s="205"/>
      <c r="E60" s="205"/>
      <c r="F60" s="205"/>
      <c r="G60" s="205"/>
      <c r="H60" s="205"/>
      <c r="I60" s="205"/>
      <c r="J60" s="205"/>
      <c r="K60" s="205"/>
      <c r="L60" s="121"/>
      <c r="M60" s="121"/>
      <c r="N60" s="121"/>
      <c r="O60" s="121"/>
      <c r="P60" s="121"/>
      <c r="Q60" s="121"/>
      <c r="R60" s="121"/>
      <c r="S60" s="121"/>
      <c r="T60" s="121"/>
      <c r="U60" s="121"/>
      <c r="V60" s="121"/>
      <c r="W60" s="121"/>
      <c r="X60" s="121"/>
      <c r="Y60" s="121"/>
      <c r="Z60" s="121"/>
      <c r="AA60" s="121"/>
    </row>
    <row r="61">
      <c r="A61" s="241"/>
      <c r="B61" s="242" t="s">
        <v>308</v>
      </c>
      <c r="C61" s="243">
        <v>10.0</v>
      </c>
      <c r="D61" s="205"/>
      <c r="E61" s="205"/>
      <c r="F61" s="205"/>
      <c r="G61" s="205"/>
      <c r="H61" s="205"/>
      <c r="I61" s="205"/>
      <c r="J61" s="205"/>
      <c r="K61" s="205"/>
      <c r="L61" s="121"/>
      <c r="M61" s="121"/>
      <c r="N61" s="121"/>
      <c r="O61" s="121"/>
      <c r="P61" s="121"/>
      <c r="Q61" s="121"/>
      <c r="R61" s="121"/>
      <c r="S61" s="121"/>
      <c r="T61" s="121"/>
      <c r="U61" s="121"/>
      <c r="V61" s="121"/>
      <c r="W61" s="121"/>
      <c r="X61" s="121"/>
      <c r="Y61" s="121"/>
      <c r="Z61" s="121"/>
      <c r="AA61" s="121"/>
    </row>
    <row r="62">
      <c r="A62" s="241"/>
      <c r="B62" s="242" t="s">
        <v>309</v>
      </c>
      <c r="C62" s="243">
        <v>10.0</v>
      </c>
      <c r="D62" s="205"/>
      <c r="E62" s="205"/>
      <c r="F62" s="205"/>
      <c r="G62" s="205"/>
      <c r="H62" s="205"/>
      <c r="I62" s="205"/>
      <c r="J62" s="205"/>
      <c r="K62" s="205"/>
      <c r="L62" s="121"/>
      <c r="M62" s="121"/>
      <c r="N62" s="121"/>
      <c r="O62" s="121"/>
      <c r="P62" s="121"/>
      <c r="Q62" s="121"/>
      <c r="R62" s="121"/>
      <c r="S62" s="121"/>
      <c r="T62" s="121"/>
      <c r="U62" s="121"/>
      <c r="V62" s="121"/>
      <c r="W62" s="121"/>
      <c r="X62" s="121"/>
      <c r="Y62" s="121"/>
      <c r="Z62" s="121"/>
      <c r="AA62" s="121"/>
    </row>
    <row r="63">
      <c r="A63" s="241"/>
      <c r="B63" s="242" t="s">
        <v>310</v>
      </c>
      <c r="C63" s="243">
        <v>10.0</v>
      </c>
      <c r="D63" s="205"/>
      <c r="E63" s="205"/>
      <c r="F63" s="205"/>
      <c r="G63" s="205"/>
      <c r="H63" s="205"/>
      <c r="I63" s="205"/>
      <c r="J63" s="205"/>
      <c r="K63" s="205"/>
      <c r="L63" s="121"/>
      <c r="M63" s="121"/>
      <c r="N63" s="121"/>
      <c r="O63" s="121"/>
      <c r="P63" s="121"/>
      <c r="Q63" s="121"/>
      <c r="R63" s="121"/>
      <c r="S63" s="121"/>
      <c r="T63" s="121"/>
      <c r="U63" s="121"/>
      <c r="V63" s="121"/>
      <c r="W63" s="121"/>
      <c r="X63" s="121"/>
      <c r="Y63" s="121"/>
      <c r="Z63" s="121"/>
      <c r="AA63" s="121"/>
    </row>
    <row r="64">
      <c r="A64" s="241"/>
      <c r="B64" s="242" t="s">
        <v>311</v>
      </c>
      <c r="C64" s="243">
        <v>10.0</v>
      </c>
      <c r="D64" s="205"/>
      <c r="E64" s="205"/>
      <c r="F64" s="205"/>
      <c r="G64" s="205"/>
      <c r="H64" s="205"/>
      <c r="I64" s="205"/>
      <c r="J64" s="205"/>
      <c r="K64" s="205"/>
      <c r="L64" s="121"/>
      <c r="M64" s="121"/>
      <c r="N64" s="121"/>
      <c r="O64" s="121"/>
      <c r="P64" s="121"/>
      <c r="Q64" s="121"/>
      <c r="R64" s="121"/>
      <c r="S64" s="121"/>
      <c r="T64" s="121"/>
      <c r="U64" s="121"/>
      <c r="V64" s="121"/>
      <c r="W64" s="121"/>
      <c r="X64" s="121"/>
      <c r="Y64" s="121"/>
      <c r="Z64" s="121"/>
      <c r="AA64" s="121"/>
    </row>
    <row r="65">
      <c r="A65" s="241"/>
      <c r="B65" s="242" t="s">
        <v>312</v>
      </c>
      <c r="C65" s="243">
        <v>10.0</v>
      </c>
      <c r="D65" s="205"/>
      <c r="E65" s="205"/>
      <c r="F65" s="205"/>
      <c r="G65" s="205"/>
      <c r="H65" s="205"/>
      <c r="I65" s="205"/>
      <c r="J65" s="205"/>
      <c r="K65" s="205"/>
      <c r="L65" s="121"/>
      <c r="M65" s="121"/>
      <c r="N65" s="121"/>
      <c r="O65" s="121"/>
      <c r="P65" s="121"/>
      <c r="Q65" s="121"/>
      <c r="R65" s="121"/>
      <c r="S65" s="121"/>
      <c r="T65" s="121"/>
      <c r="U65" s="121"/>
      <c r="V65" s="121"/>
      <c r="W65" s="121"/>
      <c r="X65" s="121"/>
      <c r="Y65" s="121"/>
      <c r="Z65" s="121"/>
      <c r="AA65" s="121"/>
    </row>
    <row r="66">
      <c r="A66" s="241"/>
      <c r="B66" s="242" t="s">
        <v>313</v>
      </c>
      <c r="C66" s="243">
        <v>5.0</v>
      </c>
      <c r="D66" s="205"/>
      <c r="E66" s="205"/>
      <c r="F66" s="205"/>
      <c r="G66" s="205"/>
      <c r="H66" s="205"/>
      <c r="I66" s="205"/>
      <c r="J66" s="205"/>
      <c r="K66" s="205"/>
      <c r="L66" s="121"/>
      <c r="M66" s="121"/>
      <c r="N66" s="121"/>
      <c r="O66" s="121"/>
      <c r="P66" s="121"/>
      <c r="Q66" s="121"/>
      <c r="R66" s="121"/>
      <c r="S66" s="121"/>
      <c r="T66" s="121"/>
      <c r="U66" s="121"/>
      <c r="V66" s="121"/>
      <c r="W66" s="121"/>
      <c r="X66" s="121"/>
      <c r="Y66" s="121"/>
      <c r="Z66" s="121"/>
      <c r="AA66" s="121"/>
    </row>
    <row r="67">
      <c r="A67" s="241"/>
      <c r="B67" s="242" t="s">
        <v>314</v>
      </c>
      <c r="C67" s="243">
        <v>5.0</v>
      </c>
      <c r="D67" s="205"/>
      <c r="E67" s="205"/>
      <c r="F67" s="205"/>
      <c r="G67" s="205"/>
      <c r="H67" s="205"/>
      <c r="I67" s="205"/>
      <c r="J67" s="205"/>
      <c r="K67" s="205"/>
      <c r="L67" s="121"/>
      <c r="M67" s="121"/>
      <c r="N67" s="121"/>
      <c r="O67" s="121"/>
      <c r="P67" s="121"/>
      <c r="Q67" s="121"/>
      <c r="R67" s="121"/>
      <c r="S67" s="121"/>
      <c r="T67" s="121"/>
      <c r="U67" s="121"/>
      <c r="V67" s="121"/>
      <c r="W67" s="121"/>
      <c r="X67" s="121"/>
      <c r="Y67" s="121"/>
      <c r="Z67" s="121"/>
      <c r="AA67" s="121"/>
    </row>
    <row r="68">
      <c r="A68" s="241"/>
      <c r="B68" s="242" t="s">
        <v>315</v>
      </c>
      <c r="C68" s="243">
        <v>3.0</v>
      </c>
      <c r="D68" s="205"/>
      <c r="E68" s="205"/>
      <c r="F68" s="205"/>
      <c r="G68" s="205"/>
      <c r="H68" s="205"/>
      <c r="I68" s="205"/>
      <c r="J68" s="205"/>
      <c r="K68" s="205"/>
      <c r="L68" s="121"/>
      <c r="M68" s="121"/>
      <c r="N68" s="121"/>
      <c r="O68" s="121"/>
      <c r="P68" s="121"/>
      <c r="Q68" s="121"/>
      <c r="R68" s="121"/>
      <c r="S68" s="121"/>
      <c r="T68" s="121"/>
      <c r="U68" s="121"/>
      <c r="V68" s="121"/>
      <c r="W68" s="121"/>
      <c r="X68" s="121"/>
      <c r="Y68" s="121"/>
      <c r="Z68" s="121"/>
      <c r="AA68" s="121"/>
    </row>
    <row r="69">
      <c r="A69" s="241"/>
      <c r="B69" s="242" t="s">
        <v>316</v>
      </c>
      <c r="C69" s="243">
        <v>5.0</v>
      </c>
      <c r="D69" s="205"/>
      <c r="E69" s="205"/>
      <c r="F69" s="205"/>
      <c r="G69" s="205"/>
      <c r="H69" s="205"/>
      <c r="I69" s="205"/>
      <c r="J69" s="205"/>
      <c r="K69" s="205"/>
      <c r="L69" s="121"/>
      <c r="M69" s="121"/>
      <c r="N69" s="121"/>
      <c r="O69" s="121"/>
      <c r="P69" s="121"/>
      <c r="Q69" s="121"/>
      <c r="R69" s="121"/>
      <c r="S69" s="121"/>
      <c r="T69" s="121"/>
      <c r="U69" s="121"/>
      <c r="V69" s="121"/>
      <c r="W69" s="121"/>
      <c r="X69" s="121"/>
      <c r="Y69" s="121"/>
      <c r="Z69" s="121"/>
      <c r="AA69" s="121"/>
    </row>
    <row r="70">
      <c r="A70" s="241"/>
      <c r="B70" s="242" t="s">
        <v>317</v>
      </c>
      <c r="C70" s="243">
        <v>5.0</v>
      </c>
      <c r="D70" s="205"/>
      <c r="E70" s="205"/>
      <c r="F70" s="205"/>
      <c r="G70" s="205"/>
      <c r="H70" s="205"/>
      <c r="I70" s="205"/>
      <c r="J70" s="205"/>
      <c r="K70" s="205"/>
      <c r="L70" s="121"/>
      <c r="M70" s="121"/>
      <c r="N70" s="121"/>
      <c r="O70" s="121"/>
      <c r="P70" s="121"/>
      <c r="Q70" s="121"/>
      <c r="R70" s="121"/>
      <c r="S70" s="121"/>
      <c r="T70" s="121"/>
      <c r="U70" s="121"/>
      <c r="V70" s="121"/>
      <c r="W70" s="121"/>
      <c r="X70" s="121"/>
      <c r="Y70" s="121"/>
      <c r="Z70" s="121"/>
      <c r="AA70" s="121"/>
    </row>
    <row r="71">
      <c r="A71" s="241"/>
      <c r="B71" s="242" t="s">
        <v>318</v>
      </c>
      <c r="C71" s="243">
        <v>10.0</v>
      </c>
      <c r="D71" s="205"/>
      <c r="E71" s="205"/>
      <c r="F71" s="205"/>
      <c r="G71" s="205"/>
      <c r="H71" s="205"/>
      <c r="I71" s="205"/>
      <c r="J71" s="205"/>
      <c r="K71" s="205"/>
      <c r="L71" s="121"/>
      <c r="M71" s="121"/>
      <c r="N71" s="121"/>
      <c r="O71" s="121"/>
      <c r="P71" s="121"/>
      <c r="Q71" s="121"/>
      <c r="R71" s="121"/>
      <c r="S71" s="121"/>
      <c r="T71" s="121"/>
      <c r="U71" s="121"/>
      <c r="V71" s="121"/>
      <c r="W71" s="121"/>
      <c r="X71" s="121"/>
      <c r="Y71" s="121"/>
      <c r="Z71" s="121"/>
      <c r="AA71" s="121"/>
    </row>
    <row r="72">
      <c r="A72" s="241"/>
      <c r="B72" s="242" t="s">
        <v>319</v>
      </c>
      <c r="C72" s="243">
        <v>3.0</v>
      </c>
      <c r="D72" s="205"/>
      <c r="E72" s="205"/>
      <c r="F72" s="205"/>
      <c r="G72" s="205"/>
      <c r="H72" s="205"/>
      <c r="I72" s="205"/>
      <c r="J72" s="205"/>
      <c r="K72" s="205"/>
      <c r="L72" s="121"/>
      <c r="M72" s="121"/>
      <c r="N72" s="121"/>
      <c r="O72" s="121"/>
      <c r="P72" s="121"/>
      <c r="Q72" s="121"/>
      <c r="R72" s="121"/>
      <c r="S72" s="121"/>
      <c r="T72" s="121"/>
      <c r="U72" s="121"/>
      <c r="V72" s="121"/>
      <c r="W72" s="121"/>
      <c r="X72" s="121"/>
      <c r="Y72" s="121"/>
      <c r="Z72" s="121"/>
      <c r="AA72" s="121"/>
    </row>
    <row r="73">
      <c r="A73" s="241"/>
      <c r="B73" s="242" t="s">
        <v>320</v>
      </c>
      <c r="C73" s="243">
        <v>3.0</v>
      </c>
      <c r="D73" s="205"/>
      <c r="E73" s="205"/>
      <c r="F73" s="205"/>
      <c r="G73" s="205"/>
      <c r="H73" s="205"/>
      <c r="I73" s="205"/>
      <c r="J73" s="205"/>
      <c r="K73" s="205"/>
      <c r="L73" s="121"/>
      <c r="M73" s="121"/>
      <c r="N73" s="121"/>
      <c r="O73" s="121"/>
      <c r="P73" s="121"/>
      <c r="Q73" s="121"/>
      <c r="R73" s="121"/>
      <c r="S73" s="121"/>
      <c r="T73" s="121"/>
      <c r="U73" s="121"/>
      <c r="V73" s="121"/>
      <c r="W73" s="121"/>
      <c r="X73" s="121"/>
      <c r="Y73" s="121"/>
      <c r="Z73" s="121"/>
      <c r="AA73" s="121"/>
    </row>
    <row r="74">
      <c r="A74" s="241"/>
      <c r="B74" s="242" t="s">
        <v>321</v>
      </c>
      <c r="C74" s="243">
        <v>10.0</v>
      </c>
      <c r="D74" s="205"/>
      <c r="E74" s="205"/>
      <c r="F74" s="205"/>
      <c r="G74" s="205"/>
      <c r="H74" s="205"/>
      <c r="I74" s="205"/>
      <c r="J74" s="205"/>
      <c r="K74" s="205"/>
      <c r="L74" s="121"/>
      <c r="M74" s="121"/>
      <c r="N74" s="121"/>
      <c r="O74" s="121"/>
      <c r="P74" s="121"/>
      <c r="Q74" s="121"/>
      <c r="R74" s="121"/>
      <c r="S74" s="121"/>
      <c r="T74" s="121"/>
      <c r="U74" s="121"/>
      <c r="V74" s="121"/>
      <c r="W74" s="121"/>
      <c r="X74" s="121"/>
      <c r="Y74" s="121"/>
      <c r="Z74" s="121"/>
      <c r="AA74" s="121"/>
    </row>
    <row r="75">
      <c r="A75" s="241"/>
      <c r="B75" s="242" t="s">
        <v>322</v>
      </c>
      <c r="C75" s="243">
        <v>10.0</v>
      </c>
      <c r="D75" s="205"/>
      <c r="E75" s="205"/>
      <c r="F75" s="205"/>
      <c r="G75" s="205"/>
      <c r="H75" s="205"/>
      <c r="I75" s="205"/>
      <c r="J75" s="205"/>
      <c r="K75" s="205"/>
      <c r="L75" s="121"/>
      <c r="M75" s="121"/>
      <c r="N75" s="121"/>
      <c r="O75" s="121"/>
      <c r="P75" s="121"/>
      <c r="Q75" s="121"/>
      <c r="R75" s="121"/>
      <c r="S75" s="121"/>
      <c r="T75" s="121"/>
      <c r="U75" s="121"/>
      <c r="V75" s="121"/>
      <c r="W75" s="121"/>
      <c r="X75" s="121"/>
      <c r="Y75" s="121"/>
      <c r="Z75" s="121"/>
      <c r="AA75" s="121"/>
    </row>
    <row r="76">
      <c r="A76" s="241"/>
      <c r="B76" s="242" t="s">
        <v>323</v>
      </c>
      <c r="C76" s="243">
        <v>10.0</v>
      </c>
      <c r="D76" s="205"/>
      <c r="E76" s="205"/>
      <c r="F76" s="205"/>
      <c r="G76" s="205"/>
      <c r="H76" s="205"/>
      <c r="I76" s="205"/>
      <c r="J76" s="205"/>
      <c r="K76" s="205"/>
      <c r="L76" s="121"/>
      <c r="M76" s="121"/>
      <c r="N76" s="121"/>
      <c r="O76" s="121"/>
      <c r="P76" s="121"/>
      <c r="Q76" s="121"/>
      <c r="R76" s="121"/>
      <c r="S76" s="121"/>
      <c r="T76" s="121"/>
      <c r="U76" s="121"/>
      <c r="V76" s="121"/>
      <c r="W76" s="121"/>
      <c r="X76" s="121"/>
      <c r="Y76" s="121"/>
      <c r="Z76" s="121"/>
      <c r="AA76" s="121"/>
    </row>
    <row r="77">
      <c r="A77" s="241"/>
      <c r="B77" s="242" t="s">
        <v>324</v>
      </c>
      <c r="C77" s="243">
        <v>10.0</v>
      </c>
      <c r="D77" s="205"/>
      <c r="E77" s="205"/>
      <c r="F77" s="205"/>
      <c r="G77" s="205"/>
      <c r="H77" s="205"/>
      <c r="I77" s="205"/>
      <c r="J77" s="205"/>
      <c r="K77" s="205"/>
      <c r="L77" s="121"/>
      <c r="M77" s="121"/>
      <c r="N77" s="121"/>
      <c r="O77" s="121"/>
      <c r="P77" s="121"/>
      <c r="Q77" s="121"/>
      <c r="R77" s="121"/>
      <c r="S77" s="121"/>
      <c r="T77" s="121"/>
      <c r="U77" s="121"/>
      <c r="V77" s="121"/>
      <c r="W77" s="121"/>
      <c r="X77" s="121"/>
      <c r="Y77" s="121"/>
      <c r="Z77" s="121"/>
      <c r="AA77" s="121"/>
    </row>
    <row r="78">
      <c r="A78" s="241"/>
      <c r="B78" s="242" t="s">
        <v>325</v>
      </c>
      <c r="C78" s="243">
        <v>5.0</v>
      </c>
      <c r="D78" s="205"/>
      <c r="E78" s="205"/>
      <c r="F78" s="205"/>
      <c r="G78" s="205"/>
      <c r="H78" s="205"/>
      <c r="I78" s="205"/>
      <c r="J78" s="205"/>
      <c r="K78" s="205"/>
      <c r="L78" s="121"/>
      <c r="M78" s="121"/>
      <c r="N78" s="121"/>
      <c r="O78" s="121"/>
      <c r="P78" s="121"/>
      <c r="Q78" s="121"/>
      <c r="R78" s="121"/>
      <c r="S78" s="121"/>
      <c r="T78" s="121"/>
      <c r="U78" s="121"/>
      <c r="V78" s="121"/>
      <c r="W78" s="121"/>
      <c r="X78" s="121"/>
      <c r="Y78" s="121"/>
      <c r="Z78" s="121"/>
      <c r="AA78" s="121"/>
    </row>
    <row r="79">
      <c r="A79" s="241"/>
      <c r="B79" s="242" t="s">
        <v>326</v>
      </c>
      <c r="C79" s="243">
        <v>3.0</v>
      </c>
      <c r="D79" s="205"/>
      <c r="E79" s="205"/>
      <c r="F79" s="205"/>
      <c r="G79" s="205"/>
      <c r="H79" s="205"/>
      <c r="I79" s="205"/>
      <c r="J79" s="205"/>
      <c r="K79" s="205"/>
      <c r="L79" s="121"/>
      <c r="M79" s="121"/>
      <c r="N79" s="121"/>
      <c r="O79" s="121"/>
      <c r="P79" s="121"/>
      <c r="Q79" s="121"/>
      <c r="R79" s="121"/>
      <c r="S79" s="121"/>
      <c r="T79" s="121"/>
      <c r="U79" s="121"/>
      <c r="V79" s="121"/>
      <c r="W79" s="121"/>
      <c r="X79" s="121"/>
      <c r="Y79" s="121"/>
      <c r="Z79" s="121"/>
      <c r="AA79" s="121"/>
    </row>
    <row r="80">
      <c r="A80" s="241"/>
      <c r="B80" s="242" t="s">
        <v>327</v>
      </c>
      <c r="C80" s="243">
        <v>5.0</v>
      </c>
      <c r="D80" s="205"/>
      <c r="E80" s="205"/>
      <c r="F80" s="205"/>
      <c r="G80" s="205"/>
      <c r="H80" s="205"/>
      <c r="I80" s="205"/>
      <c r="J80" s="205"/>
      <c r="K80" s="205"/>
      <c r="L80" s="121"/>
      <c r="M80" s="121"/>
      <c r="N80" s="121"/>
      <c r="O80" s="121"/>
      <c r="P80" s="121"/>
      <c r="Q80" s="121"/>
      <c r="R80" s="121"/>
      <c r="S80" s="121"/>
      <c r="T80" s="121"/>
      <c r="U80" s="121"/>
      <c r="V80" s="121"/>
      <c r="W80" s="121"/>
      <c r="X80" s="121"/>
      <c r="Y80" s="121"/>
      <c r="Z80" s="121"/>
      <c r="AA80" s="121"/>
    </row>
    <row r="81">
      <c r="A81" s="241"/>
      <c r="B81" s="242" t="s">
        <v>328</v>
      </c>
      <c r="C81" s="243">
        <v>2.0</v>
      </c>
      <c r="D81" s="205"/>
      <c r="E81" s="205"/>
      <c r="F81" s="205"/>
      <c r="G81" s="205"/>
      <c r="H81" s="205"/>
      <c r="I81" s="205"/>
      <c r="J81" s="205"/>
      <c r="K81" s="205"/>
      <c r="L81" s="121"/>
      <c r="M81" s="121"/>
      <c r="N81" s="121"/>
      <c r="O81" s="121"/>
      <c r="P81" s="121"/>
      <c r="Q81" s="121"/>
      <c r="R81" s="121"/>
      <c r="S81" s="121"/>
      <c r="T81" s="121"/>
      <c r="U81" s="121"/>
      <c r="V81" s="121"/>
      <c r="W81" s="121"/>
      <c r="X81" s="121"/>
      <c r="Y81" s="121"/>
      <c r="Z81" s="121"/>
      <c r="AA81" s="121"/>
    </row>
    <row r="82">
      <c r="A82" s="241"/>
      <c r="B82" s="242" t="s">
        <v>329</v>
      </c>
      <c r="C82" s="243">
        <v>3.0</v>
      </c>
      <c r="D82" s="205"/>
      <c r="E82" s="205"/>
      <c r="F82" s="205"/>
      <c r="G82" s="205"/>
      <c r="H82" s="205"/>
      <c r="I82" s="205"/>
      <c r="J82" s="205"/>
      <c r="K82" s="205"/>
      <c r="L82" s="121"/>
      <c r="M82" s="121"/>
      <c r="N82" s="121"/>
      <c r="O82" s="121"/>
      <c r="P82" s="121"/>
      <c r="Q82" s="121"/>
      <c r="R82" s="121"/>
      <c r="S82" s="121"/>
      <c r="T82" s="121"/>
      <c r="U82" s="121"/>
      <c r="V82" s="121"/>
      <c r="W82" s="121"/>
      <c r="X82" s="121"/>
      <c r="Y82" s="121"/>
      <c r="Z82" s="121"/>
      <c r="AA82" s="121"/>
    </row>
    <row r="83">
      <c r="A83" s="241"/>
      <c r="B83" s="242" t="s">
        <v>330</v>
      </c>
      <c r="C83" s="243">
        <v>3.0</v>
      </c>
      <c r="D83" s="205"/>
      <c r="E83" s="205"/>
      <c r="F83" s="205"/>
      <c r="G83" s="205"/>
      <c r="H83" s="205"/>
      <c r="I83" s="205"/>
      <c r="J83" s="205"/>
      <c r="K83" s="205"/>
      <c r="L83" s="121"/>
      <c r="M83" s="121"/>
      <c r="N83" s="121"/>
      <c r="O83" s="121"/>
      <c r="P83" s="121"/>
      <c r="Q83" s="121"/>
      <c r="R83" s="121"/>
      <c r="S83" s="121"/>
      <c r="T83" s="121"/>
      <c r="U83" s="121"/>
      <c r="V83" s="121"/>
      <c r="W83" s="121"/>
      <c r="X83" s="121"/>
      <c r="Y83" s="121"/>
      <c r="Z83" s="121"/>
      <c r="AA83" s="121"/>
    </row>
    <row r="84">
      <c r="A84" s="241"/>
      <c r="B84" s="242" t="s">
        <v>331</v>
      </c>
      <c r="C84" s="243">
        <v>5.0</v>
      </c>
      <c r="D84" s="205"/>
      <c r="E84" s="205"/>
      <c r="F84" s="205"/>
      <c r="G84" s="205"/>
      <c r="H84" s="205"/>
      <c r="I84" s="205"/>
      <c r="J84" s="205"/>
      <c r="K84" s="205"/>
      <c r="L84" s="121"/>
      <c r="M84" s="121"/>
      <c r="N84" s="121"/>
      <c r="O84" s="121"/>
      <c r="P84" s="121"/>
      <c r="Q84" s="121"/>
      <c r="R84" s="121"/>
      <c r="S84" s="121"/>
      <c r="T84" s="121"/>
      <c r="U84" s="121"/>
      <c r="V84" s="121"/>
      <c r="W84" s="121"/>
      <c r="X84" s="121"/>
      <c r="Y84" s="121"/>
      <c r="Z84" s="121"/>
      <c r="AA84" s="121"/>
    </row>
    <row r="85">
      <c r="A85" s="241"/>
      <c r="B85" s="242" t="s">
        <v>332</v>
      </c>
      <c r="C85" s="243">
        <v>10.0</v>
      </c>
      <c r="D85" s="205"/>
      <c r="E85" s="205"/>
      <c r="F85" s="205"/>
      <c r="G85" s="205"/>
      <c r="H85" s="205"/>
      <c r="I85" s="205"/>
      <c r="J85" s="205"/>
      <c r="K85" s="205"/>
      <c r="L85" s="121"/>
      <c r="M85" s="121"/>
      <c r="N85" s="121"/>
      <c r="O85" s="121"/>
      <c r="P85" s="121"/>
      <c r="Q85" s="121"/>
      <c r="R85" s="121"/>
      <c r="S85" s="121"/>
      <c r="T85" s="121"/>
      <c r="U85" s="121"/>
      <c r="V85" s="121"/>
      <c r="W85" s="121"/>
      <c r="X85" s="121"/>
      <c r="Y85" s="121"/>
      <c r="Z85" s="121"/>
      <c r="AA85" s="121"/>
    </row>
    <row r="86">
      <c r="A86" s="241"/>
      <c r="B86" s="242" t="s">
        <v>333</v>
      </c>
      <c r="C86" s="243">
        <v>3.0</v>
      </c>
      <c r="D86" s="205"/>
      <c r="E86" s="205"/>
      <c r="F86" s="205"/>
      <c r="G86" s="205"/>
      <c r="H86" s="205"/>
      <c r="I86" s="205"/>
      <c r="J86" s="205"/>
      <c r="K86" s="205"/>
      <c r="L86" s="121"/>
      <c r="M86" s="121"/>
      <c r="N86" s="121"/>
      <c r="O86" s="121"/>
      <c r="P86" s="121"/>
      <c r="Q86" s="121"/>
      <c r="R86" s="121"/>
      <c r="S86" s="121"/>
      <c r="T86" s="121"/>
      <c r="U86" s="121"/>
      <c r="V86" s="121"/>
      <c r="W86" s="121"/>
      <c r="X86" s="121"/>
      <c r="Y86" s="121"/>
      <c r="Z86" s="121"/>
      <c r="AA86" s="121"/>
    </row>
    <row r="87">
      <c r="A87" s="241"/>
      <c r="B87" s="242" t="s">
        <v>334</v>
      </c>
      <c r="C87" s="243">
        <v>5.0</v>
      </c>
      <c r="D87" s="205"/>
      <c r="E87" s="205"/>
      <c r="F87" s="205"/>
      <c r="G87" s="205"/>
      <c r="H87" s="205"/>
      <c r="I87" s="205"/>
      <c r="J87" s="205"/>
      <c r="K87" s="205"/>
      <c r="L87" s="121"/>
      <c r="M87" s="121"/>
      <c r="N87" s="121"/>
      <c r="O87" s="121"/>
      <c r="P87" s="121"/>
      <c r="Q87" s="121"/>
      <c r="R87" s="121"/>
      <c r="S87" s="121"/>
      <c r="T87" s="121"/>
      <c r="U87" s="121"/>
      <c r="V87" s="121"/>
      <c r="W87" s="121"/>
      <c r="X87" s="121"/>
      <c r="Y87" s="121"/>
      <c r="Z87" s="121"/>
      <c r="AA87" s="121"/>
    </row>
    <row r="88">
      <c r="A88" s="241"/>
      <c r="B88" s="242" t="s">
        <v>335</v>
      </c>
      <c r="C88" s="243">
        <v>2.0</v>
      </c>
      <c r="D88" s="205"/>
      <c r="E88" s="205"/>
      <c r="F88" s="205"/>
      <c r="G88" s="205"/>
      <c r="H88" s="205"/>
      <c r="I88" s="205"/>
      <c r="J88" s="205"/>
      <c r="K88" s="205"/>
      <c r="L88" s="121"/>
      <c r="M88" s="121"/>
      <c r="N88" s="121"/>
      <c r="O88" s="121"/>
      <c r="P88" s="121"/>
      <c r="Q88" s="121"/>
      <c r="R88" s="121"/>
      <c r="S88" s="121"/>
      <c r="T88" s="121"/>
      <c r="U88" s="121"/>
      <c r="V88" s="121"/>
      <c r="W88" s="121"/>
      <c r="X88" s="121"/>
      <c r="Y88" s="121"/>
      <c r="Z88" s="121"/>
      <c r="AA88" s="121"/>
    </row>
    <row r="89">
      <c r="A89" s="241"/>
      <c r="B89" s="242" t="s">
        <v>336</v>
      </c>
      <c r="C89" s="243">
        <v>3.0</v>
      </c>
      <c r="D89" s="205"/>
      <c r="E89" s="205"/>
      <c r="F89" s="205"/>
      <c r="G89" s="205"/>
      <c r="H89" s="205"/>
      <c r="I89" s="205"/>
      <c r="J89" s="205"/>
      <c r="K89" s="205"/>
      <c r="L89" s="121"/>
      <c r="M89" s="121"/>
      <c r="N89" s="121"/>
      <c r="O89" s="121"/>
      <c r="P89" s="121"/>
      <c r="Q89" s="121"/>
      <c r="R89" s="121"/>
      <c r="S89" s="121"/>
      <c r="T89" s="121"/>
      <c r="U89" s="121"/>
      <c r="V89" s="121"/>
      <c r="W89" s="121"/>
      <c r="X89" s="121"/>
      <c r="Y89" s="121"/>
      <c r="Z89" s="121"/>
      <c r="AA89" s="121"/>
    </row>
    <row r="90">
      <c r="A90" s="241"/>
      <c r="B90" s="242" t="s">
        <v>337</v>
      </c>
      <c r="C90" s="243">
        <v>5.0</v>
      </c>
      <c r="D90" s="205"/>
      <c r="E90" s="205"/>
      <c r="F90" s="205"/>
      <c r="G90" s="205"/>
      <c r="H90" s="205"/>
      <c r="I90" s="205"/>
      <c r="J90" s="205"/>
      <c r="K90" s="205"/>
      <c r="L90" s="121"/>
      <c r="M90" s="121"/>
      <c r="N90" s="121"/>
      <c r="O90" s="121"/>
      <c r="P90" s="121"/>
      <c r="Q90" s="121"/>
      <c r="R90" s="121"/>
      <c r="S90" s="121"/>
      <c r="T90" s="121"/>
      <c r="U90" s="121"/>
      <c r="V90" s="121"/>
      <c r="W90" s="121"/>
      <c r="X90" s="121"/>
      <c r="Y90" s="121"/>
      <c r="Z90" s="121"/>
      <c r="AA90" s="121"/>
    </row>
    <row r="91">
      <c r="A91" s="241"/>
      <c r="B91" s="242" t="s">
        <v>338</v>
      </c>
      <c r="C91" s="243">
        <v>5.0</v>
      </c>
      <c r="D91" s="205"/>
      <c r="E91" s="205"/>
      <c r="F91" s="205"/>
      <c r="G91" s="205"/>
      <c r="H91" s="205"/>
      <c r="I91" s="205"/>
      <c r="J91" s="205"/>
      <c r="K91" s="205"/>
      <c r="L91" s="121"/>
      <c r="M91" s="121"/>
      <c r="N91" s="121"/>
      <c r="O91" s="121"/>
      <c r="P91" s="121"/>
      <c r="Q91" s="121"/>
      <c r="R91" s="121"/>
      <c r="S91" s="121"/>
      <c r="T91" s="121"/>
      <c r="U91" s="121"/>
      <c r="V91" s="121"/>
      <c r="W91" s="121"/>
      <c r="X91" s="121"/>
      <c r="Y91" s="121"/>
      <c r="Z91" s="121"/>
      <c r="AA91" s="121"/>
    </row>
    <row r="92">
      <c r="A92" s="241"/>
      <c r="B92" s="242" t="s">
        <v>339</v>
      </c>
      <c r="C92" s="243">
        <v>3.0</v>
      </c>
      <c r="D92" s="205"/>
      <c r="E92" s="205"/>
      <c r="F92" s="205"/>
      <c r="G92" s="205"/>
      <c r="H92" s="205"/>
      <c r="I92" s="205"/>
      <c r="J92" s="205"/>
      <c r="K92" s="205"/>
      <c r="L92" s="121"/>
      <c r="M92" s="121"/>
      <c r="N92" s="121"/>
      <c r="O92" s="121"/>
      <c r="P92" s="121"/>
      <c r="Q92" s="121"/>
      <c r="R92" s="121"/>
      <c r="S92" s="121"/>
      <c r="T92" s="121"/>
      <c r="U92" s="121"/>
      <c r="V92" s="121"/>
      <c r="W92" s="121"/>
      <c r="X92" s="121"/>
      <c r="Y92" s="121"/>
      <c r="Z92" s="121"/>
      <c r="AA92" s="121"/>
    </row>
    <row r="93">
      <c r="A93" s="241"/>
      <c r="B93" s="242" t="s">
        <v>340</v>
      </c>
      <c r="C93" s="243">
        <v>3.0</v>
      </c>
      <c r="D93" s="205"/>
      <c r="E93" s="205"/>
      <c r="F93" s="205"/>
      <c r="G93" s="205"/>
      <c r="H93" s="205"/>
      <c r="I93" s="205"/>
      <c r="J93" s="205"/>
      <c r="K93" s="205"/>
      <c r="L93" s="121"/>
      <c r="M93" s="121"/>
      <c r="N93" s="121"/>
      <c r="O93" s="121"/>
      <c r="P93" s="121"/>
      <c r="Q93" s="121"/>
      <c r="R93" s="121"/>
      <c r="S93" s="121"/>
      <c r="T93" s="121"/>
      <c r="U93" s="121"/>
      <c r="V93" s="121"/>
      <c r="W93" s="121"/>
      <c r="X93" s="121"/>
      <c r="Y93" s="121"/>
      <c r="Z93" s="121"/>
      <c r="AA93" s="121"/>
    </row>
    <row r="94">
      <c r="A94" s="241"/>
      <c r="B94" s="242" t="s">
        <v>341</v>
      </c>
      <c r="C94" s="243">
        <v>3.0</v>
      </c>
      <c r="D94" s="205"/>
      <c r="E94" s="205"/>
      <c r="F94" s="205"/>
      <c r="G94" s="205"/>
      <c r="H94" s="205"/>
      <c r="I94" s="205"/>
      <c r="J94" s="205"/>
      <c r="K94" s="205"/>
      <c r="L94" s="121"/>
      <c r="M94" s="121"/>
      <c r="N94" s="121"/>
      <c r="O94" s="121"/>
      <c r="P94" s="121"/>
      <c r="Q94" s="121"/>
      <c r="R94" s="121"/>
      <c r="S94" s="121"/>
      <c r="T94" s="121"/>
      <c r="U94" s="121"/>
      <c r="V94" s="121"/>
      <c r="W94" s="121"/>
      <c r="X94" s="121"/>
      <c r="Y94" s="121"/>
      <c r="Z94" s="121"/>
      <c r="AA94" s="121"/>
    </row>
    <row r="95">
      <c r="A95" s="241"/>
      <c r="B95" s="242" t="s">
        <v>342</v>
      </c>
      <c r="C95" s="243">
        <v>3.0</v>
      </c>
      <c r="D95" s="205"/>
      <c r="E95" s="205"/>
      <c r="F95" s="205"/>
      <c r="G95" s="205"/>
      <c r="H95" s="205"/>
      <c r="I95" s="205"/>
      <c r="J95" s="205"/>
      <c r="K95" s="205"/>
      <c r="L95" s="121"/>
      <c r="M95" s="121"/>
      <c r="N95" s="121"/>
      <c r="O95" s="121"/>
      <c r="P95" s="121"/>
      <c r="Q95" s="121"/>
      <c r="R95" s="121"/>
      <c r="S95" s="121"/>
      <c r="T95" s="121"/>
      <c r="U95" s="121"/>
      <c r="V95" s="121"/>
      <c r="W95" s="121"/>
      <c r="X95" s="121"/>
      <c r="Y95" s="121"/>
      <c r="Z95" s="121"/>
      <c r="AA95" s="121"/>
    </row>
    <row r="96">
      <c r="A96" s="241"/>
      <c r="B96" s="242" t="s">
        <v>343</v>
      </c>
      <c r="C96" s="243">
        <v>3.0</v>
      </c>
      <c r="D96" s="205"/>
      <c r="E96" s="205"/>
      <c r="F96" s="205"/>
      <c r="G96" s="205"/>
      <c r="H96" s="205"/>
      <c r="I96" s="205"/>
      <c r="J96" s="205"/>
      <c r="K96" s="205"/>
      <c r="L96" s="121"/>
      <c r="M96" s="121"/>
      <c r="N96" s="121"/>
      <c r="O96" s="121"/>
      <c r="P96" s="121"/>
      <c r="Q96" s="121"/>
      <c r="R96" s="121"/>
      <c r="S96" s="121"/>
      <c r="T96" s="121"/>
      <c r="U96" s="121"/>
      <c r="V96" s="121"/>
      <c r="W96" s="121"/>
      <c r="X96" s="121"/>
      <c r="Y96" s="121"/>
      <c r="Z96" s="121"/>
      <c r="AA96" s="121"/>
    </row>
    <row r="97">
      <c r="A97" s="241"/>
      <c r="B97" s="242" t="s">
        <v>344</v>
      </c>
      <c r="C97" s="243">
        <v>3.0</v>
      </c>
      <c r="D97" s="205"/>
      <c r="E97" s="205"/>
      <c r="F97" s="205"/>
      <c r="G97" s="205"/>
      <c r="H97" s="205"/>
      <c r="I97" s="205"/>
      <c r="J97" s="205"/>
      <c r="K97" s="205"/>
      <c r="L97" s="121"/>
      <c r="M97" s="121"/>
      <c r="N97" s="121"/>
      <c r="O97" s="121"/>
      <c r="P97" s="121"/>
      <c r="Q97" s="121"/>
      <c r="R97" s="121"/>
      <c r="S97" s="121"/>
      <c r="T97" s="121"/>
      <c r="U97" s="121"/>
      <c r="V97" s="121"/>
      <c r="W97" s="121"/>
      <c r="X97" s="121"/>
      <c r="Y97" s="121"/>
      <c r="Z97" s="121"/>
      <c r="AA97" s="121"/>
    </row>
    <row r="98">
      <c r="A98" s="241"/>
      <c r="B98" s="242" t="s">
        <v>345</v>
      </c>
      <c r="C98" s="243">
        <v>3.0</v>
      </c>
      <c r="D98" s="205"/>
      <c r="E98" s="205"/>
      <c r="F98" s="205"/>
      <c r="G98" s="205"/>
      <c r="H98" s="205"/>
      <c r="I98" s="205"/>
      <c r="J98" s="205"/>
      <c r="K98" s="205"/>
      <c r="L98" s="121"/>
      <c r="M98" s="121"/>
      <c r="N98" s="121"/>
      <c r="O98" s="121"/>
      <c r="P98" s="121"/>
      <c r="Q98" s="121"/>
      <c r="R98" s="121"/>
      <c r="S98" s="121"/>
      <c r="T98" s="121"/>
      <c r="U98" s="121"/>
      <c r="V98" s="121"/>
      <c r="W98" s="121"/>
      <c r="X98" s="121"/>
      <c r="Y98" s="121"/>
      <c r="Z98" s="121"/>
      <c r="AA98" s="121"/>
    </row>
    <row r="99">
      <c r="A99" s="241"/>
      <c r="B99" s="242" t="s">
        <v>346</v>
      </c>
      <c r="C99" s="243">
        <v>3.0</v>
      </c>
      <c r="D99" s="205"/>
      <c r="E99" s="205"/>
      <c r="F99" s="205"/>
      <c r="G99" s="205"/>
      <c r="H99" s="205"/>
      <c r="I99" s="205"/>
      <c r="J99" s="205"/>
      <c r="K99" s="205"/>
      <c r="L99" s="121"/>
      <c r="M99" s="121"/>
      <c r="N99" s="121"/>
      <c r="O99" s="121"/>
      <c r="P99" s="121"/>
      <c r="Q99" s="121"/>
      <c r="R99" s="121"/>
      <c r="S99" s="121"/>
      <c r="T99" s="121"/>
      <c r="U99" s="121"/>
      <c r="V99" s="121"/>
      <c r="W99" s="121"/>
      <c r="X99" s="121"/>
      <c r="Y99" s="121"/>
      <c r="Z99" s="121"/>
      <c r="AA99" s="121"/>
    </row>
    <row r="100">
      <c r="A100" s="241"/>
      <c r="B100" s="242" t="s">
        <v>347</v>
      </c>
      <c r="C100" s="243">
        <v>3.0</v>
      </c>
      <c r="D100" s="205"/>
      <c r="E100" s="205"/>
      <c r="F100" s="205"/>
      <c r="G100" s="205"/>
      <c r="H100" s="205"/>
      <c r="I100" s="205"/>
      <c r="J100" s="205"/>
      <c r="K100" s="205"/>
      <c r="L100" s="121"/>
      <c r="M100" s="121"/>
      <c r="N100" s="121"/>
      <c r="O100" s="121"/>
      <c r="P100" s="121"/>
      <c r="Q100" s="121"/>
      <c r="R100" s="121"/>
      <c r="S100" s="121"/>
      <c r="T100" s="121"/>
      <c r="U100" s="121"/>
      <c r="V100" s="121"/>
      <c r="W100" s="121"/>
      <c r="X100" s="121"/>
      <c r="Y100" s="121"/>
      <c r="Z100" s="121"/>
      <c r="AA100" s="121"/>
    </row>
    <row r="101">
      <c r="A101" s="241"/>
      <c r="B101" s="242" t="s">
        <v>348</v>
      </c>
      <c r="C101" s="243">
        <v>3.0</v>
      </c>
      <c r="D101" s="205"/>
      <c r="E101" s="205"/>
      <c r="F101" s="205"/>
      <c r="G101" s="205"/>
      <c r="H101" s="205"/>
      <c r="I101" s="205"/>
      <c r="J101" s="205"/>
      <c r="K101" s="205"/>
      <c r="L101" s="121"/>
      <c r="M101" s="121"/>
      <c r="N101" s="121"/>
      <c r="O101" s="121"/>
      <c r="P101" s="121"/>
      <c r="Q101" s="121"/>
      <c r="R101" s="121"/>
      <c r="S101" s="121"/>
      <c r="T101" s="121"/>
      <c r="U101" s="121"/>
      <c r="V101" s="121"/>
      <c r="W101" s="121"/>
      <c r="X101" s="121"/>
      <c r="Y101" s="121"/>
      <c r="Z101" s="121"/>
      <c r="AA101" s="121"/>
    </row>
    <row r="102">
      <c r="A102" s="241"/>
      <c r="B102" s="242" t="s">
        <v>349</v>
      </c>
      <c r="C102" s="243">
        <v>10.0</v>
      </c>
      <c r="D102" s="205"/>
      <c r="E102" s="205"/>
      <c r="F102" s="205"/>
      <c r="G102" s="205"/>
      <c r="H102" s="205"/>
      <c r="I102" s="205"/>
      <c r="J102" s="205"/>
      <c r="K102" s="205"/>
      <c r="L102" s="121"/>
      <c r="M102" s="121"/>
      <c r="N102" s="121"/>
      <c r="O102" s="121"/>
      <c r="P102" s="121"/>
      <c r="Q102" s="121"/>
      <c r="R102" s="121"/>
      <c r="S102" s="121"/>
      <c r="T102" s="121"/>
      <c r="U102" s="121"/>
      <c r="V102" s="121"/>
      <c r="W102" s="121"/>
      <c r="X102" s="121"/>
      <c r="Y102" s="121"/>
      <c r="Z102" s="121"/>
      <c r="AA102" s="121"/>
    </row>
    <row r="103">
      <c r="A103" s="241"/>
      <c r="B103" s="242" t="s">
        <v>350</v>
      </c>
      <c r="C103" s="243">
        <v>5.0</v>
      </c>
      <c r="D103" s="205"/>
      <c r="E103" s="205"/>
      <c r="F103" s="205"/>
      <c r="G103" s="205"/>
      <c r="H103" s="205"/>
      <c r="I103" s="205"/>
      <c r="J103" s="205"/>
      <c r="K103" s="205"/>
      <c r="L103" s="121"/>
      <c r="M103" s="121"/>
      <c r="N103" s="121"/>
      <c r="O103" s="121"/>
      <c r="P103" s="121"/>
      <c r="Q103" s="121"/>
      <c r="R103" s="121"/>
      <c r="S103" s="121"/>
      <c r="T103" s="121"/>
      <c r="U103" s="121"/>
      <c r="V103" s="121"/>
      <c r="W103" s="121"/>
      <c r="X103" s="121"/>
      <c r="Y103" s="121"/>
      <c r="Z103" s="121"/>
      <c r="AA103" s="121"/>
    </row>
    <row r="104">
      <c r="A104" s="241"/>
      <c r="B104" s="242" t="s">
        <v>351</v>
      </c>
      <c r="C104" s="243">
        <v>10.0</v>
      </c>
      <c r="D104" s="205"/>
      <c r="E104" s="205"/>
      <c r="F104" s="205"/>
      <c r="G104" s="205"/>
      <c r="H104" s="205"/>
      <c r="I104" s="205"/>
      <c r="J104" s="205"/>
      <c r="K104" s="205"/>
      <c r="L104" s="121"/>
      <c r="M104" s="121"/>
      <c r="N104" s="121"/>
      <c r="O104" s="121"/>
      <c r="P104" s="121"/>
      <c r="Q104" s="121"/>
      <c r="R104" s="121"/>
      <c r="S104" s="121"/>
      <c r="T104" s="121"/>
      <c r="U104" s="121"/>
      <c r="V104" s="121"/>
      <c r="W104" s="121"/>
      <c r="X104" s="121"/>
      <c r="Y104" s="121"/>
      <c r="Z104" s="121"/>
      <c r="AA104" s="121"/>
    </row>
    <row r="105">
      <c r="A105" s="241"/>
      <c r="B105" s="242" t="s">
        <v>352</v>
      </c>
      <c r="C105" s="243">
        <v>3.0</v>
      </c>
      <c r="D105" s="205"/>
      <c r="E105" s="205"/>
      <c r="F105" s="205"/>
      <c r="G105" s="205"/>
      <c r="H105" s="205"/>
      <c r="I105" s="205"/>
      <c r="J105" s="205"/>
      <c r="K105" s="205"/>
      <c r="L105" s="121"/>
      <c r="M105" s="121"/>
      <c r="N105" s="121"/>
      <c r="O105" s="121"/>
      <c r="P105" s="121"/>
      <c r="Q105" s="121"/>
      <c r="R105" s="121"/>
      <c r="S105" s="121"/>
      <c r="T105" s="121"/>
      <c r="U105" s="121"/>
      <c r="V105" s="121"/>
      <c r="W105" s="121"/>
      <c r="X105" s="121"/>
      <c r="Y105" s="121"/>
      <c r="Z105" s="121"/>
      <c r="AA105" s="121"/>
    </row>
    <row r="106">
      <c r="A106" s="241"/>
      <c r="B106" s="242" t="s">
        <v>353</v>
      </c>
      <c r="C106" s="243">
        <v>5.0</v>
      </c>
      <c r="D106" s="205"/>
      <c r="E106" s="205"/>
      <c r="F106" s="205"/>
      <c r="G106" s="205"/>
      <c r="H106" s="205"/>
      <c r="I106" s="205"/>
      <c r="J106" s="205"/>
      <c r="K106" s="205"/>
      <c r="L106" s="121"/>
      <c r="M106" s="121"/>
      <c r="N106" s="121"/>
      <c r="O106" s="121"/>
      <c r="P106" s="121"/>
      <c r="Q106" s="121"/>
      <c r="R106" s="121"/>
      <c r="S106" s="121"/>
      <c r="T106" s="121"/>
      <c r="U106" s="121"/>
      <c r="V106" s="121"/>
      <c r="W106" s="121"/>
      <c r="X106" s="121"/>
      <c r="Y106" s="121"/>
      <c r="Z106" s="121"/>
      <c r="AA106" s="121"/>
    </row>
    <row r="107">
      <c r="A107" s="241"/>
      <c r="B107" s="242" t="s">
        <v>354</v>
      </c>
      <c r="C107" s="243">
        <v>10.0</v>
      </c>
      <c r="D107" s="205"/>
      <c r="E107" s="205"/>
      <c r="F107" s="205"/>
      <c r="G107" s="205"/>
      <c r="H107" s="205"/>
      <c r="I107" s="205"/>
      <c r="J107" s="205"/>
      <c r="K107" s="205"/>
      <c r="L107" s="121"/>
      <c r="M107" s="121"/>
      <c r="N107" s="121"/>
      <c r="O107" s="121"/>
      <c r="P107" s="121"/>
      <c r="Q107" s="121"/>
      <c r="R107" s="121"/>
      <c r="S107" s="121"/>
      <c r="T107" s="121"/>
      <c r="U107" s="121"/>
      <c r="V107" s="121"/>
      <c r="W107" s="121"/>
      <c r="X107" s="121"/>
      <c r="Y107" s="121"/>
      <c r="Z107" s="121"/>
      <c r="AA107" s="121"/>
    </row>
    <row r="108">
      <c r="A108" s="241"/>
      <c r="B108" s="242" t="s">
        <v>355</v>
      </c>
      <c r="C108" s="243">
        <v>5.0</v>
      </c>
      <c r="D108" s="205"/>
      <c r="E108" s="205"/>
      <c r="F108" s="205"/>
      <c r="G108" s="205"/>
      <c r="H108" s="205"/>
      <c r="I108" s="205"/>
      <c r="J108" s="205"/>
      <c r="K108" s="205"/>
      <c r="L108" s="121"/>
      <c r="M108" s="121"/>
      <c r="N108" s="121"/>
      <c r="O108" s="121"/>
      <c r="P108" s="121"/>
      <c r="Q108" s="121"/>
      <c r="R108" s="121"/>
      <c r="S108" s="121"/>
      <c r="T108" s="121"/>
      <c r="U108" s="121"/>
      <c r="V108" s="121"/>
      <c r="W108" s="121"/>
      <c r="X108" s="121"/>
      <c r="Y108" s="121"/>
      <c r="Z108" s="121"/>
      <c r="AA108" s="121"/>
    </row>
    <row r="109">
      <c r="A109" s="241"/>
      <c r="B109" s="242" t="s">
        <v>356</v>
      </c>
      <c r="C109" s="243">
        <v>10.0</v>
      </c>
      <c r="D109" s="205"/>
      <c r="E109" s="205"/>
      <c r="F109" s="205"/>
      <c r="G109" s="205"/>
      <c r="H109" s="205"/>
      <c r="I109" s="205"/>
      <c r="J109" s="205"/>
      <c r="K109" s="205"/>
      <c r="L109" s="121"/>
      <c r="M109" s="121"/>
      <c r="N109" s="121"/>
      <c r="O109" s="121"/>
      <c r="P109" s="121"/>
      <c r="Q109" s="121"/>
      <c r="R109" s="121"/>
      <c r="S109" s="121"/>
      <c r="T109" s="121"/>
      <c r="U109" s="121"/>
      <c r="V109" s="121"/>
      <c r="W109" s="121"/>
      <c r="X109" s="121"/>
      <c r="Y109" s="121"/>
      <c r="Z109" s="121"/>
      <c r="AA109" s="121"/>
    </row>
    <row r="110">
      <c r="A110" s="241"/>
      <c r="B110" s="242" t="s">
        <v>357</v>
      </c>
      <c r="C110" s="243">
        <v>10.0</v>
      </c>
      <c r="D110" s="205"/>
      <c r="E110" s="205"/>
      <c r="F110" s="205"/>
      <c r="G110" s="205"/>
      <c r="H110" s="205"/>
      <c r="I110" s="205"/>
      <c r="J110" s="205"/>
      <c r="K110" s="205"/>
      <c r="L110" s="121"/>
      <c r="M110" s="121"/>
      <c r="N110" s="121"/>
      <c r="O110" s="121"/>
      <c r="P110" s="121"/>
      <c r="Q110" s="121"/>
      <c r="R110" s="121"/>
      <c r="S110" s="121"/>
      <c r="T110" s="121"/>
      <c r="U110" s="121"/>
      <c r="V110" s="121"/>
      <c r="W110" s="121"/>
      <c r="X110" s="121"/>
      <c r="Y110" s="121"/>
      <c r="Z110" s="121"/>
      <c r="AA110" s="121"/>
    </row>
    <row r="111">
      <c r="A111" s="241"/>
      <c r="B111" s="242" t="s">
        <v>358</v>
      </c>
      <c r="C111" s="243">
        <v>3.0</v>
      </c>
      <c r="D111" s="205"/>
      <c r="E111" s="205"/>
      <c r="F111" s="205"/>
      <c r="G111" s="205"/>
      <c r="H111" s="205"/>
      <c r="I111" s="205"/>
      <c r="J111" s="205"/>
      <c r="K111" s="205"/>
      <c r="L111" s="121"/>
      <c r="M111" s="121"/>
      <c r="N111" s="121"/>
      <c r="O111" s="121"/>
      <c r="P111" s="121"/>
      <c r="Q111" s="121"/>
      <c r="R111" s="121"/>
      <c r="S111" s="121"/>
      <c r="T111" s="121"/>
      <c r="U111" s="121"/>
      <c r="V111" s="121"/>
      <c r="W111" s="121"/>
      <c r="X111" s="121"/>
      <c r="Y111" s="121"/>
      <c r="Z111" s="121"/>
      <c r="AA111" s="121"/>
    </row>
    <row r="112">
      <c r="A112" s="241"/>
      <c r="B112" s="242" t="s">
        <v>359</v>
      </c>
      <c r="C112" s="243">
        <v>5.0</v>
      </c>
      <c r="D112" s="205"/>
      <c r="E112" s="205"/>
      <c r="F112" s="205"/>
      <c r="G112" s="205"/>
      <c r="H112" s="205"/>
      <c r="I112" s="205"/>
      <c r="J112" s="205"/>
      <c r="K112" s="205"/>
      <c r="L112" s="121"/>
      <c r="M112" s="121"/>
      <c r="N112" s="121"/>
      <c r="O112" s="121"/>
      <c r="P112" s="121"/>
      <c r="Q112" s="121"/>
      <c r="R112" s="121"/>
      <c r="S112" s="121"/>
      <c r="T112" s="121"/>
      <c r="U112" s="121"/>
      <c r="V112" s="121"/>
      <c r="W112" s="121"/>
      <c r="X112" s="121"/>
      <c r="Y112" s="121"/>
      <c r="Z112" s="121"/>
      <c r="AA112" s="121"/>
    </row>
    <row r="113">
      <c r="A113" s="241"/>
      <c r="B113" s="242" t="s">
        <v>360</v>
      </c>
      <c r="C113" s="243">
        <v>5.0</v>
      </c>
      <c r="D113" s="205"/>
      <c r="E113" s="205"/>
      <c r="F113" s="205"/>
      <c r="G113" s="205"/>
      <c r="H113" s="205"/>
      <c r="I113" s="205"/>
      <c r="J113" s="205"/>
      <c r="K113" s="205"/>
      <c r="L113" s="121"/>
      <c r="M113" s="121"/>
      <c r="N113" s="121"/>
      <c r="O113" s="121"/>
      <c r="P113" s="121"/>
      <c r="Q113" s="121"/>
      <c r="R113" s="121"/>
      <c r="S113" s="121"/>
      <c r="T113" s="121"/>
      <c r="U113" s="121"/>
      <c r="V113" s="121"/>
      <c r="W113" s="121"/>
      <c r="X113" s="121"/>
      <c r="Y113" s="121"/>
      <c r="Z113" s="121"/>
      <c r="AA113" s="121"/>
    </row>
    <row r="114">
      <c r="A114" s="241"/>
      <c r="B114" s="242" t="s">
        <v>361</v>
      </c>
      <c r="C114" s="243">
        <v>5.0</v>
      </c>
      <c r="D114" s="205"/>
      <c r="E114" s="205"/>
      <c r="F114" s="205"/>
      <c r="G114" s="205"/>
      <c r="H114" s="205"/>
      <c r="I114" s="205"/>
      <c r="J114" s="205"/>
      <c r="K114" s="205"/>
      <c r="L114" s="121"/>
      <c r="M114" s="121"/>
      <c r="N114" s="121"/>
      <c r="O114" s="121"/>
      <c r="P114" s="121"/>
      <c r="Q114" s="121"/>
      <c r="R114" s="121"/>
      <c r="S114" s="121"/>
      <c r="T114" s="121"/>
      <c r="U114" s="121"/>
      <c r="V114" s="121"/>
      <c r="W114" s="121"/>
      <c r="X114" s="121"/>
      <c r="Y114" s="121"/>
      <c r="Z114" s="121"/>
      <c r="AA114" s="121"/>
    </row>
    <row r="115">
      <c r="A115" s="241"/>
      <c r="B115" s="242" t="s">
        <v>362</v>
      </c>
      <c r="C115" s="243">
        <v>10.0</v>
      </c>
      <c r="D115" s="205"/>
      <c r="E115" s="205"/>
      <c r="F115" s="205"/>
      <c r="G115" s="205"/>
      <c r="H115" s="205"/>
      <c r="I115" s="205"/>
      <c r="J115" s="205"/>
      <c r="K115" s="205"/>
      <c r="L115" s="121"/>
      <c r="M115" s="121"/>
      <c r="N115" s="121"/>
      <c r="O115" s="121"/>
      <c r="P115" s="121"/>
      <c r="Q115" s="121"/>
      <c r="R115" s="121"/>
      <c r="S115" s="121"/>
      <c r="T115" s="121"/>
      <c r="U115" s="121"/>
      <c r="V115" s="121"/>
      <c r="W115" s="121"/>
      <c r="X115" s="121"/>
      <c r="Y115" s="121"/>
      <c r="Z115" s="121"/>
      <c r="AA115" s="121"/>
    </row>
    <row r="116">
      <c r="A116" s="241"/>
      <c r="B116" s="242" t="s">
        <v>363</v>
      </c>
      <c r="C116" s="243">
        <v>5.0</v>
      </c>
      <c r="D116" s="205"/>
      <c r="E116" s="205"/>
      <c r="F116" s="205"/>
      <c r="G116" s="205"/>
      <c r="H116" s="205"/>
      <c r="I116" s="205"/>
      <c r="J116" s="205"/>
      <c r="K116" s="205"/>
      <c r="L116" s="121"/>
      <c r="M116" s="121"/>
      <c r="N116" s="121"/>
      <c r="O116" s="121"/>
      <c r="P116" s="121"/>
      <c r="Q116" s="121"/>
      <c r="R116" s="121"/>
      <c r="S116" s="121"/>
      <c r="T116" s="121"/>
      <c r="U116" s="121"/>
      <c r="V116" s="121"/>
      <c r="W116" s="121"/>
      <c r="X116" s="121"/>
      <c r="Y116" s="121"/>
      <c r="Z116" s="121"/>
      <c r="AA116" s="121"/>
    </row>
    <row r="117">
      <c r="A117" s="241"/>
      <c r="B117" s="242" t="s">
        <v>364</v>
      </c>
      <c r="C117" s="243">
        <v>5.0</v>
      </c>
      <c r="D117" s="205"/>
      <c r="E117" s="205"/>
      <c r="F117" s="205"/>
      <c r="G117" s="205"/>
      <c r="H117" s="205"/>
      <c r="I117" s="205"/>
      <c r="J117" s="205"/>
      <c r="K117" s="205"/>
      <c r="L117" s="121"/>
      <c r="M117" s="121"/>
      <c r="N117" s="121"/>
      <c r="O117" s="121"/>
      <c r="P117" s="121"/>
      <c r="Q117" s="121"/>
      <c r="R117" s="121"/>
      <c r="S117" s="121"/>
      <c r="T117" s="121"/>
      <c r="U117" s="121"/>
      <c r="V117" s="121"/>
      <c r="W117" s="121"/>
      <c r="X117" s="121"/>
      <c r="Y117" s="121"/>
      <c r="Z117" s="121"/>
      <c r="AA117" s="121"/>
    </row>
    <row r="118">
      <c r="A118" s="241"/>
      <c r="B118" s="242" t="s">
        <v>365</v>
      </c>
      <c r="C118" s="243">
        <v>5.0</v>
      </c>
      <c r="D118" s="205"/>
      <c r="E118" s="205"/>
      <c r="F118" s="205"/>
      <c r="G118" s="205"/>
      <c r="H118" s="205"/>
      <c r="I118" s="205"/>
      <c r="J118" s="205"/>
      <c r="K118" s="205"/>
      <c r="L118" s="121"/>
      <c r="M118" s="121"/>
      <c r="N118" s="121"/>
      <c r="O118" s="121"/>
      <c r="P118" s="121"/>
      <c r="Q118" s="121"/>
      <c r="R118" s="121"/>
      <c r="S118" s="121"/>
      <c r="T118" s="121"/>
      <c r="U118" s="121"/>
      <c r="V118" s="121"/>
      <c r="W118" s="121"/>
      <c r="X118" s="121"/>
      <c r="Y118" s="121"/>
      <c r="Z118" s="121"/>
      <c r="AA118" s="121"/>
    </row>
    <row r="119">
      <c r="A119" s="241"/>
      <c r="B119" s="242" t="s">
        <v>366</v>
      </c>
      <c r="C119" s="243">
        <v>3.0</v>
      </c>
      <c r="D119" s="205"/>
      <c r="E119" s="205"/>
      <c r="F119" s="205"/>
      <c r="G119" s="205"/>
      <c r="H119" s="205"/>
      <c r="I119" s="205"/>
      <c r="J119" s="205"/>
      <c r="K119" s="205"/>
      <c r="L119" s="121"/>
      <c r="M119" s="121"/>
      <c r="N119" s="121"/>
      <c r="O119" s="121"/>
      <c r="P119" s="121"/>
      <c r="Q119" s="121"/>
      <c r="R119" s="121"/>
      <c r="S119" s="121"/>
      <c r="T119" s="121"/>
      <c r="U119" s="121"/>
      <c r="V119" s="121"/>
      <c r="W119" s="121"/>
      <c r="X119" s="121"/>
      <c r="Y119" s="121"/>
      <c r="Z119" s="121"/>
      <c r="AA119" s="121"/>
    </row>
    <row r="120">
      <c r="A120" s="241"/>
      <c r="B120" s="242" t="s">
        <v>367</v>
      </c>
      <c r="C120" s="243">
        <v>3.0</v>
      </c>
      <c r="D120" s="205"/>
      <c r="E120" s="205"/>
      <c r="F120" s="205"/>
      <c r="G120" s="205"/>
      <c r="H120" s="205"/>
      <c r="I120" s="205"/>
      <c r="J120" s="205"/>
      <c r="K120" s="205"/>
      <c r="L120" s="121"/>
      <c r="M120" s="121"/>
      <c r="N120" s="121"/>
      <c r="O120" s="121"/>
      <c r="P120" s="121"/>
      <c r="Q120" s="121"/>
      <c r="R120" s="121"/>
      <c r="S120" s="121"/>
      <c r="T120" s="121"/>
      <c r="U120" s="121"/>
      <c r="V120" s="121"/>
      <c r="W120" s="121"/>
      <c r="X120" s="121"/>
      <c r="Y120" s="121"/>
      <c r="Z120" s="121"/>
      <c r="AA120" s="121"/>
    </row>
    <row r="121">
      <c r="A121" s="241"/>
      <c r="B121" s="242" t="s">
        <v>368</v>
      </c>
      <c r="C121" s="243">
        <v>5.0</v>
      </c>
      <c r="D121" s="205"/>
      <c r="E121" s="205"/>
      <c r="F121" s="205"/>
      <c r="G121" s="205"/>
      <c r="H121" s="205"/>
      <c r="I121" s="205"/>
      <c r="J121" s="205"/>
      <c r="K121" s="205"/>
      <c r="L121" s="121"/>
      <c r="M121" s="121"/>
      <c r="N121" s="121"/>
      <c r="O121" s="121"/>
      <c r="P121" s="121"/>
      <c r="Q121" s="121"/>
      <c r="R121" s="121"/>
      <c r="S121" s="121"/>
      <c r="T121" s="121"/>
      <c r="U121" s="121"/>
      <c r="V121" s="121"/>
      <c r="W121" s="121"/>
      <c r="X121" s="121"/>
      <c r="Y121" s="121"/>
      <c r="Z121" s="121"/>
      <c r="AA121" s="121"/>
    </row>
    <row r="122">
      <c r="A122" s="241"/>
      <c r="B122" s="242" t="s">
        <v>369</v>
      </c>
      <c r="C122" s="243">
        <v>5.0</v>
      </c>
      <c r="D122" s="205"/>
      <c r="E122" s="205"/>
      <c r="F122" s="205"/>
      <c r="G122" s="205"/>
      <c r="H122" s="205"/>
      <c r="I122" s="205"/>
      <c r="J122" s="205"/>
      <c r="K122" s="205"/>
      <c r="L122" s="121"/>
      <c r="M122" s="121"/>
      <c r="N122" s="121"/>
      <c r="O122" s="121"/>
      <c r="P122" s="121"/>
      <c r="Q122" s="121"/>
      <c r="R122" s="121"/>
      <c r="S122" s="121"/>
      <c r="T122" s="121"/>
      <c r="U122" s="121"/>
      <c r="V122" s="121"/>
      <c r="W122" s="121"/>
      <c r="X122" s="121"/>
      <c r="Y122" s="121"/>
      <c r="Z122" s="121"/>
      <c r="AA122" s="121"/>
    </row>
    <row r="123">
      <c r="A123" s="241"/>
      <c r="B123" s="242" t="s">
        <v>370</v>
      </c>
      <c r="C123" s="243">
        <v>2.0</v>
      </c>
      <c r="D123" s="205"/>
      <c r="E123" s="205"/>
      <c r="F123" s="205"/>
      <c r="G123" s="205"/>
      <c r="H123" s="205"/>
      <c r="I123" s="205"/>
      <c r="J123" s="205"/>
      <c r="K123" s="205"/>
      <c r="L123" s="121"/>
      <c r="M123" s="121"/>
      <c r="N123" s="121"/>
      <c r="O123" s="121"/>
      <c r="P123" s="121"/>
      <c r="Q123" s="121"/>
      <c r="R123" s="121"/>
      <c r="S123" s="121"/>
      <c r="T123" s="121"/>
      <c r="U123" s="121"/>
      <c r="V123" s="121"/>
      <c r="W123" s="121"/>
      <c r="X123" s="121"/>
      <c r="Y123" s="121"/>
      <c r="Z123" s="121"/>
      <c r="AA123" s="121"/>
    </row>
    <row r="124">
      <c r="A124" s="241"/>
      <c r="B124" s="242" t="s">
        <v>371</v>
      </c>
      <c r="C124" s="243">
        <v>2.0</v>
      </c>
      <c r="D124" s="205"/>
      <c r="E124" s="205"/>
      <c r="F124" s="205"/>
      <c r="G124" s="205"/>
      <c r="H124" s="205"/>
      <c r="I124" s="205"/>
      <c r="J124" s="205"/>
      <c r="K124" s="205"/>
      <c r="L124" s="121"/>
      <c r="M124" s="121"/>
      <c r="N124" s="121"/>
      <c r="O124" s="121"/>
      <c r="P124" s="121"/>
      <c r="Q124" s="121"/>
      <c r="R124" s="121"/>
      <c r="S124" s="121"/>
      <c r="T124" s="121"/>
      <c r="U124" s="121"/>
      <c r="V124" s="121"/>
      <c r="W124" s="121"/>
      <c r="X124" s="121"/>
      <c r="Y124" s="121"/>
      <c r="Z124" s="121"/>
      <c r="AA124" s="121"/>
    </row>
    <row r="125">
      <c r="A125" s="241"/>
      <c r="B125" s="242" t="s">
        <v>372</v>
      </c>
      <c r="C125" s="243">
        <v>2.0</v>
      </c>
      <c r="D125" s="205"/>
      <c r="E125" s="205"/>
      <c r="F125" s="205"/>
      <c r="G125" s="205"/>
      <c r="H125" s="205"/>
      <c r="I125" s="205"/>
      <c r="J125" s="205"/>
      <c r="K125" s="205"/>
      <c r="L125" s="121"/>
      <c r="M125" s="121"/>
      <c r="N125" s="121"/>
      <c r="O125" s="121"/>
      <c r="P125" s="121"/>
      <c r="Q125" s="121"/>
      <c r="R125" s="121"/>
      <c r="S125" s="121"/>
      <c r="T125" s="121"/>
      <c r="U125" s="121"/>
      <c r="V125" s="121"/>
      <c r="W125" s="121"/>
      <c r="X125" s="121"/>
      <c r="Y125" s="121"/>
      <c r="Z125" s="121"/>
      <c r="AA125" s="121"/>
    </row>
    <row r="126">
      <c r="A126" s="241"/>
      <c r="B126" s="242" t="s">
        <v>373</v>
      </c>
      <c r="C126" s="243">
        <v>2.0</v>
      </c>
      <c r="D126" s="205"/>
      <c r="E126" s="205"/>
      <c r="F126" s="205"/>
      <c r="G126" s="205"/>
      <c r="H126" s="205"/>
      <c r="I126" s="205"/>
      <c r="J126" s="205"/>
      <c r="K126" s="205"/>
      <c r="L126" s="121"/>
      <c r="M126" s="121"/>
      <c r="N126" s="121"/>
      <c r="O126" s="121"/>
      <c r="P126" s="121"/>
      <c r="Q126" s="121"/>
      <c r="R126" s="121"/>
      <c r="S126" s="121"/>
      <c r="T126" s="121"/>
      <c r="U126" s="121"/>
      <c r="V126" s="121"/>
      <c r="W126" s="121"/>
      <c r="X126" s="121"/>
      <c r="Y126" s="121"/>
      <c r="Z126" s="121"/>
      <c r="AA126" s="121"/>
    </row>
    <row r="127">
      <c r="A127" s="241"/>
      <c r="B127" s="242" t="s">
        <v>374</v>
      </c>
      <c r="C127" s="243">
        <v>2.0</v>
      </c>
      <c r="D127" s="205"/>
      <c r="E127" s="205"/>
      <c r="F127" s="205"/>
      <c r="G127" s="205"/>
      <c r="H127" s="205"/>
      <c r="I127" s="205"/>
      <c r="J127" s="205"/>
      <c r="K127" s="205"/>
      <c r="L127" s="121"/>
      <c r="M127" s="121"/>
      <c r="N127" s="121"/>
      <c r="O127" s="121"/>
      <c r="P127" s="121"/>
      <c r="Q127" s="121"/>
      <c r="R127" s="121"/>
      <c r="S127" s="121"/>
      <c r="T127" s="121"/>
      <c r="U127" s="121"/>
      <c r="V127" s="121"/>
      <c r="W127" s="121"/>
      <c r="X127" s="121"/>
      <c r="Y127" s="121"/>
      <c r="Z127" s="121"/>
      <c r="AA127" s="121"/>
    </row>
    <row r="128">
      <c r="A128" s="241"/>
      <c r="B128" s="242" t="s">
        <v>375</v>
      </c>
      <c r="C128" s="243">
        <v>5.0</v>
      </c>
      <c r="D128" s="205"/>
      <c r="E128" s="205"/>
      <c r="F128" s="205"/>
      <c r="G128" s="205"/>
      <c r="H128" s="205"/>
      <c r="I128" s="205"/>
      <c r="J128" s="205"/>
      <c r="K128" s="205"/>
      <c r="L128" s="121"/>
      <c r="M128" s="121"/>
      <c r="N128" s="121"/>
      <c r="O128" s="121"/>
      <c r="P128" s="121"/>
      <c r="Q128" s="121"/>
      <c r="R128" s="121"/>
      <c r="S128" s="121"/>
      <c r="T128" s="121"/>
      <c r="U128" s="121"/>
      <c r="V128" s="121"/>
      <c r="W128" s="121"/>
      <c r="X128" s="121"/>
      <c r="Y128" s="121"/>
      <c r="Z128" s="121"/>
      <c r="AA128" s="121"/>
    </row>
    <row r="129">
      <c r="A129" s="241"/>
      <c r="B129" s="242" t="s">
        <v>376</v>
      </c>
      <c r="C129" s="243">
        <v>5.0</v>
      </c>
      <c r="D129" s="205"/>
      <c r="E129" s="205"/>
      <c r="F129" s="205"/>
      <c r="G129" s="205"/>
      <c r="H129" s="205"/>
      <c r="I129" s="205"/>
      <c r="J129" s="205"/>
      <c r="K129" s="205"/>
      <c r="L129" s="121"/>
      <c r="M129" s="121"/>
      <c r="N129" s="121"/>
      <c r="O129" s="121"/>
      <c r="P129" s="121"/>
      <c r="Q129" s="121"/>
      <c r="R129" s="121"/>
      <c r="S129" s="121"/>
      <c r="T129" s="121"/>
      <c r="U129" s="121"/>
      <c r="V129" s="121"/>
      <c r="W129" s="121"/>
      <c r="X129" s="121"/>
      <c r="Y129" s="121"/>
      <c r="Z129" s="121"/>
      <c r="AA129" s="121"/>
    </row>
    <row r="130">
      <c r="A130" s="241"/>
      <c r="B130" s="242" t="s">
        <v>377</v>
      </c>
      <c r="C130" s="243">
        <v>3.0</v>
      </c>
      <c r="D130" s="205"/>
      <c r="E130" s="205"/>
      <c r="F130" s="205"/>
      <c r="G130" s="205"/>
      <c r="H130" s="205"/>
      <c r="I130" s="205"/>
      <c r="J130" s="205"/>
      <c r="K130" s="205"/>
      <c r="L130" s="121"/>
      <c r="M130" s="121"/>
      <c r="N130" s="121"/>
      <c r="O130" s="121"/>
      <c r="P130" s="121"/>
      <c r="Q130" s="121"/>
      <c r="R130" s="121"/>
      <c r="S130" s="121"/>
      <c r="T130" s="121"/>
      <c r="U130" s="121"/>
      <c r="V130" s="121"/>
      <c r="W130" s="121"/>
      <c r="X130" s="121"/>
      <c r="Y130" s="121"/>
      <c r="Z130" s="121"/>
      <c r="AA130" s="121"/>
    </row>
    <row r="131">
      <c r="A131" s="241"/>
      <c r="B131" s="242" t="s">
        <v>378</v>
      </c>
      <c r="C131" s="243">
        <v>5.0</v>
      </c>
      <c r="D131" s="205"/>
      <c r="E131" s="205"/>
      <c r="F131" s="205"/>
      <c r="G131" s="205"/>
      <c r="H131" s="205"/>
      <c r="I131" s="205"/>
      <c r="J131" s="205"/>
      <c r="K131" s="205"/>
      <c r="L131" s="121"/>
      <c r="M131" s="121"/>
      <c r="N131" s="121"/>
      <c r="O131" s="121"/>
      <c r="P131" s="121"/>
      <c r="Q131" s="121"/>
      <c r="R131" s="121"/>
      <c r="S131" s="121"/>
      <c r="T131" s="121"/>
      <c r="U131" s="121"/>
      <c r="V131" s="121"/>
      <c r="W131" s="121"/>
      <c r="X131" s="121"/>
      <c r="Y131" s="121"/>
      <c r="Z131" s="121"/>
      <c r="AA131" s="121"/>
    </row>
    <row r="132">
      <c r="A132" s="241"/>
      <c r="B132" s="242" t="s">
        <v>379</v>
      </c>
      <c r="C132" s="243">
        <v>5.0</v>
      </c>
      <c r="D132" s="205"/>
      <c r="E132" s="205"/>
      <c r="F132" s="205"/>
      <c r="G132" s="205"/>
      <c r="H132" s="205"/>
      <c r="I132" s="205"/>
      <c r="J132" s="205"/>
      <c r="K132" s="205"/>
      <c r="L132" s="121"/>
      <c r="M132" s="121"/>
      <c r="N132" s="121"/>
      <c r="O132" s="121"/>
      <c r="P132" s="121"/>
      <c r="Q132" s="121"/>
      <c r="R132" s="121"/>
      <c r="S132" s="121"/>
      <c r="T132" s="121"/>
      <c r="U132" s="121"/>
      <c r="V132" s="121"/>
      <c r="W132" s="121"/>
      <c r="X132" s="121"/>
      <c r="Y132" s="121"/>
      <c r="Z132" s="121"/>
      <c r="AA132" s="121"/>
    </row>
    <row r="133">
      <c r="A133" s="241"/>
      <c r="B133" s="242" t="s">
        <v>380</v>
      </c>
      <c r="C133" s="243">
        <v>10.0</v>
      </c>
      <c r="D133" s="205"/>
      <c r="E133" s="205"/>
      <c r="F133" s="205"/>
      <c r="G133" s="205"/>
      <c r="H133" s="205"/>
      <c r="I133" s="205"/>
      <c r="J133" s="205"/>
      <c r="K133" s="205"/>
      <c r="L133" s="121"/>
      <c r="M133" s="121"/>
      <c r="N133" s="121"/>
      <c r="O133" s="121"/>
      <c r="P133" s="121"/>
      <c r="Q133" s="121"/>
      <c r="R133" s="121"/>
      <c r="S133" s="121"/>
      <c r="T133" s="121"/>
      <c r="U133" s="121"/>
      <c r="V133" s="121"/>
      <c r="W133" s="121"/>
      <c r="X133" s="121"/>
      <c r="Y133" s="121"/>
      <c r="Z133" s="121"/>
      <c r="AA133" s="121"/>
    </row>
    <row r="134">
      <c r="A134" s="241"/>
      <c r="B134" s="242" t="s">
        <v>381</v>
      </c>
      <c r="C134" s="243">
        <v>5.0</v>
      </c>
      <c r="D134" s="205"/>
      <c r="E134" s="205"/>
      <c r="F134" s="205"/>
      <c r="G134" s="205"/>
      <c r="H134" s="205"/>
      <c r="I134" s="205"/>
      <c r="J134" s="205"/>
      <c r="K134" s="205"/>
      <c r="L134" s="121"/>
      <c r="M134" s="121"/>
      <c r="N134" s="121"/>
      <c r="O134" s="121"/>
      <c r="P134" s="121"/>
      <c r="Q134" s="121"/>
      <c r="R134" s="121"/>
      <c r="S134" s="121"/>
      <c r="T134" s="121"/>
      <c r="U134" s="121"/>
      <c r="V134" s="121"/>
      <c r="W134" s="121"/>
      <c r="X134" s="121"/>
      <c r="Y134" s="121"/>
      <c r="Z134" s="121"/>
      <c r="AA134" s="121"/>
    </row>
    <row r="135">
      <c r="A135" s="241"/>
      <c r="B135" s="242" t="s">
        <v>382</v>
      </c>
      <c r="C135" s="243">
        <v>5.0</v>
      </c>
      <c r="D135" s="205"/>
      <c r="E135" s="205"/>
      <c r="F135" s="205"/>
      <c r="G135" s="205"/>
      <c r="H135" s="205"/>
      <c r="I135" s="205"/>
      <c r="J135" s="205"/>
      <c r="K135" s="205"/>
      <c r="L135" s="121"/>
      <c r="M135" s="121"/>
      <c r="N135" s="121"/>
      <c r="O135" s="121"/>
      <c r="P135" s="121"/>
      <c r="Q135" s="121"/>
      <c r="R135" s="121"/>
      <c r="S135" s="121"/>
      <c r="T135" s="121"/>
      <c r="U135" s="121"/>
      <c r="V135" s="121"/>
      <c r="W135" s="121"/>
      <c r="X135" s="121"/>
      <c r="Y135" s="121"/>
      <c r="Z135" s="121"/>
      <c r="AA135" s="121"/>
    </row>
    <row r="136">
      <c r="A136" s="241"/>
      <c r="B136" s="242" t="s">
        <v>383</v>
      </c>
      <c r="C136" s="243">
        <v>2.0</v>
      </c>
      <c r="D136" s="205"/>
      <c r="E136" s="205"/>
      <c r="F136" s="205"/>
      <c r="G136" s="205"/>
      <c r="H136" s="205"/>
      <c r="I136" s="205"/>
      <c r="J136" s="205"/>
      <c r="K136" s="205"/>
      <c r="L136" s="121"/>
      <c r="M136" s="121"/>
      <c r="N136" s="121"/>
      <c r="O136" s="121"/>
      <c r="P136" s="121"/>
      <c r="Q136" s="121"/>
      <c r="R136" s="121"/>
      <c r="S136" s="121"/>
      <c r="T136" s="121"/>
      <c r="U136" s="121"/>
      <c r="V136" s="121"/>
      <c r="W136" s="121"/>
      <c r="X136" s="121"/>
      <c r="Y136" s="121"/>
      <c r="Z136" s="121"/>
      <c r="AA136" s="121"/>
    </row>
    <row r="137">
      <c r="A137" s="241"/>
      <c r="B137" s="242" t="s">
        <v>384</v>
      </c>
      <c r="C137" s="243">
        <v>5.0</v>
      </c>
      <c r="D137" s="205"/>
      <c r="E137" s="205"/>
      <c r="F137" s="205"/>
      <c r="G137" s="205"/>
      <c r="H137" s="205"/>
      <c r="I137" s="205"/>
      <c r="J137" s="205"/>
      <c r="K137" s="205"/>
      <c r="L137" s="121"/>
      <c r="M137" s="121"/>
      <c r="N137" s="121"/>
      <c r="O137" s="121"/>
      <c r="P137" s="121"/>
      <c r="Q137" s="121"/>
      <c r="R137" s="121"/>
      <c r="S137" s="121"/>
      <c r="T137" s="121"/>
      <c r="U137" s="121"/>
      <c r="V137" s="121"/>
      <c r="W137" s="121"/>
      <c r="X137" s="121"/>
      <c r="Y137" s="121"/>
      <c r="Z137" s="121"/>
      <c r="AA137" s="121"/>
    </row>
    <row r="138">
      <c r="A138" s="241"/>
      <c r="B138" s="242" t="s">
        <v>385</v>
      </c>
      <c r="C138" s="243">
        <v>5.0</v>
      </c>
      <c r="D138" s="205"/>
      <c r="E138" s="205"/>
      <c r="F138" s="205"/>
      <c r="G138" s="205"/>
      <c r="H138" s="205"/>
      <c r="I138" s="205"/>
      <c r="J138" s="205"/>
      <c r="K138" s="205"/>
      <c r="L138" s="121"/>
      <c r="M138" s="121"/>
      <c r="N138" s="121"/>
      <c r="O138" s="121"/>
      <c r="P138" s="121"/>
      <c r="Q138" s="121"/>
      <c r="R138" s="121"/>
      <c r="S138" s="121"/>
      <c r="T138" s="121"/>
      <c r="U138" s="121"/>
      <c r="V138" s="121"/>
      <c r="W138" s="121"/>
      <c r="X138" s="121"/>
      <c r="Y138" s="121"/>
      <c r="Z138" s="121"/>
      <c r="AA138" s="121"/>
    </row>
    <row r="139">
      <c r="A139" s="241"/>
      <c r="B139" s="242" t="s">
        <v>386</v>
      </c>
      <c r="C139" s="243">
        <v>3.0</v>
      </c>
      <c r="D139" s="205"/>
      <c r="E139" s="205"/>
      <c r="F139" s="205"/>
      <c r="G139" s="205"/>
      <c r="H139" s="205"/>
      <c r="I139" s="205"/>
      <c r="J139" s="205"/>
      <c r="K139" s="205"/>
      <c r="L139" s="121"/>
      <c r="M139" s="121"/>
      <c r="N139" s="121"/>
      <c r="O139" s="121"/>
      <c r="P139" s="121"/>
      <c r="Q139" s="121"/>
      <c r="R139" s="121"/>
      <c r="S139" s="121"/>
      <c r="T139" s="121"/>
      <c r="U139" s="121"/>
      <c r="V139" s="121"/>
      <c r="W139" s="121"/>
      <c r="X139" s="121"/>
      <c r="Y139" s="121"/>
      <c r="Z139" s="121"/>
      <c r="AA139" s="121"/>
    </row>
    <row r="140">
      <c r="A140" s="241"/>
      <c r="B140" s="242" t="s">
        <v>387</v>
      </c>
      <c r="C140" s="243">
        <v>5.0</v>
      </c>
      <c r="D140" s="205"/>
      <c r="E140" s="205"/>
      <c r="F140" s="205"/>
      <c r="G140" s="205"/>
      <c r="H140" s="205"/>
      <c r="I140" s="205"/>
      <c r="J140" s="205"/>
      <c r="K140" s="205"/>
      <c r="L140" s="121"/>
      <c r="M140" s="121"/>
      <c r="N140" s="121"/>
      <c r="O140" s="121"/>
      <c r="P140" s="121"/>
      <c r="Q140" s="121"/>
      <c r="R140" s="121"/>
      <c r="S140" s="121"/>
      <c r="T140" s="121"/>
      <c r="U140" s="121"/>
      <c r="V140" s="121"/>
      <c r="W140" s="121"/>
      <c r="X140" s="121"/>
      <c r="Y140" s="121"/>
      <c r="Z140" s="121"/>
      <c r="AA140" s="121"/>
    </row>
    <row r="141">
      <c r="A141" s="241"/>
      <c r="B141" s="242" t="s">
        <v>388</v>
      </c>
      <c r="C141" s="243">
        <v>10.0</v>
      </c>
      <c r="D141" s="205"/>
      <c r="E141" s="205"/>
      <c r="F141" s="205"/>
      <c r="G141" s="205"/>
      <c r="H141" s="205"/>
      <c r="I141" s="205"/>
      <c r="J141" s="205"/>
      <c r="K141" s="205"/>
      <c r="L141" s="121"/>
      <c r="M141" s="121"/>
      <c r="N141" s="121"/>
      <c r="O141" s="121"/>
      <c r="P141" s="121"/>
      <c r="Q141" s="121"/>
      <c r="R141" s="121"/>
      <c r="S141" s="121"/>
      <c r="T141" s="121"/>
      <c r="U141" s="121"/>
      <c r="V141" s="121"/>
      <c r="W141" s="121"/>
      <c r="X141" s="121"/>
      <c r="Y141" s="121"/>
      <c r="Z141" s="121"/>
      <c r="AA141" s="121"/>
    </row>
    <row r="142">
      <c r="A142" s="241"/>
      <c r="B142" s="244" t="s">
        <v>389</v>
      </c>
      <c r="C142" s="245">
        <v>10.0</v>
      </c>
      <c r="D142" s="205"/>
      <c r="E142" s="205"/>
      <c r="F142" s="205"/>
      <c r="G142" s="205"/>
      <c r="H142" s="205"/>
      <c r="I142" s="205"/>
      <c r="J142" s="205"/>
      <c r="K142" s="205"/>
      <c r="L142" s="121"/>
      <c r="M142" s="121"/>
      <c r="N142" s="121"/>
      <c r="O142" s="121"/>
      <c r="P142" s="121"/>
      <c r="Q142" s="121"/>
      <c r="R142" s="121"/>
      <c r="S142" s="121"/>
      <c r="T142" s="121"/>
      <c r="U142" s="121"/>
      <c r="V142" s="121"/>
      <c r="W142" s="121"/>
      <c r="X142" s="121"/>
      <c r="Y142" s="121"/>
      <c r="Z142" s="121"/>
      <c r="AA142" s="121"/>
    </row>
    <row r="143">
      <c r="A143" s="205"/>
      <c r="B143" s="205"/>
      <c r="C143" s="205"/>
      <c r="D143" s="205"/>
      <c r="E143" s="205"/>
      <c r="F143" s="205"/>
      <c r="G143" s="205"/>
      <c r="H143" s="205"/>
      <c r="I143" s="205"/>
      <c r="J143" s="205"/>
      <c r="K143" s="205"/>
      <c r="L143" s="121"/>
      <c r="M143" s="121"/>
      <c r="N143" s="121"/>
      <c r="O143" s="121"/>
      <c r="P143" s="121"/>
      <c r="Q143" s="121"/>
      <c r="R143" s="121"/>
      <c r="S143" s="121"/>
      <c r="T143" s="121"/>
      <c r="U143" s="121"/>
      <c r="V143" s="121"/>
      <c r="W143" s="121"/>
      <c r="X143" s="121"/>
      <c r="Y143" s="121"/>
      <c r="Z143" s="121"/>
      <c r="AA143" s="121"/>
    </row>
    <row r="144">
      <c r="A144" s="205"/>
      <c r="B144" s="205"/>
      <c r="C144" s="205"/>
      <c r="D144" s="205"/>
      <c r="E144" s="205"/>
      <c r="F144" s="205"/>
      <c r="G144" s="205"/>
      <c r="H144" s="205"/>
      <c r="I144" s="205"/>
      <c r="J144" s="205"/>
      <c r="K144" s="205"/>
      <c r="L144" s="121"/>
      <c r="M144" s="121"/>
      <c r="N144" s="121"/>
      <c r="O144" s="121"/>
      <c r="P144" s="121"/>
      <c r="Q144" s="121"/>
      <c r="R144" s="121"/>
      <c r="S144" s="121"/>
      <c r="T144" s="121"/>
      <c r="U144" s="121"/>
      <c r="V144" s="121"/>
      <c r="W144" s="121"/>
      <c r="X144" s="121"/>
      <c r="Y144" s="121"/>
      <c r="Z144" s="121"/>
      <c r="AA144" s="121"/>
    </row>
    <row r="145">
      <c r="A145" s="205"/>
      <c r="B145" s="205"/>
      <c r="C145" s="205"/>
      <c r="D145" s="205"/>
      <c r="E145" s="205"/>
      <c r="F145" s="205"/>
      <c r="G145" s="205"/>
      <c r="H145" s="205"/>
      <c r="I145" s="205"/>
      <c r="J145" s="205"/>
      <c r="K145" s="205"/>
      <c r="L145" s="121"/>
      <c r="M145" s="121"/>
      <c r="N145" s="121"/>
      <c r="O145" s="121"/>
      <c r="P145" s="121"/>
      <c r="Q145" s="121"/>
      <c r="R145" s="121"/>
      <c r="S145" s="121"/>
      <c r="T145" s="121"/>
      <c r="U145" s="121"/>
      <c r="V145" s="121"/>
      <c r="W145" s="121"/>
      <c r="X145" s="121"/>
      <c r="Y145" s="121"/>
      <c r="Z145" s="121"/>
      <c r="AA145" s="121"/>
    </row>
    <row r="146">
      <c r="A146" s="205"/>
      <c r="B146" s="205"/>
      <c r="C146" s="205"/>
      <c r="D146" s="205"/>
      <c r="E146" s="205"/>
      <c r="F146" s="205"/>
      <c r="G146" s="205"/>
      <c r="H146" s="205"/>
      <c r="I146" s="205"/>
      <c r="J146" s="205"/>
      <c r="K146" s="205"/>
      <c r="L146" s="121"/>
      <c r="M146" s="121"/>
      <c r="N146" s="121"/>
      <c r="O146" s="121"/>
      <c r="P146" s="121"/>
      <c r="Q146" s="121"/>
      <c r="R146" s="121"/>
      <c r="S146" s="121"/>
      <c r="T146" s="121"/>
      <c r="U146" s="121"/>
      <c r="V146" s="121"/>
      <c r="W146" s="121"/>
      <c r="X146" s="121"/>
      <c r="Y146" s="121"/>
      <c r="Z146" s="121"/>
      <c r="AA146" s="121"/>
    </row>
    <row r="147" ht="12.75" customHeight="1">
      <c r="A147" s="205"/>
      <c r="B147" s="205"/>
      <c r="C147" s="205"/>
      <c r="D147" s="205"/>
      <c r="E147" s="205"/>
      <c r="F147" s="205"/>
      <c r="G147" s="205"/>
      <c r="H147" s="205"/>
      <c r="I147" s="205"/>
      <c r="J147" s="205"/>
      <c r="K147" s="205"/>
      <c r="L147" s="121"/>
      <c r="M147" s="121"/>
      <c r="N147" s="121"/>
      <c r="O147" s="121"/>
      <c r="P147" s="121"/>
      <c r="Q147" s="121"/>
      <c r="R147" s="121"/>
      <c r="S147" s="121"/>
      <c r="T147" s="121"/>
      <c r="U147" s="121"/>
      <c r="V147" s="121"/>
      <c r="W147" s="121"/>
      <c r="X147" s="121"/>
      <c r="Y147" s="121"/>
      <c r="Z147" s="121"/>
      <c r="AA147" s="121"/>
    </row>
    <row r="148" ht="12.75" customHeight="1">
      <c r="A148" s="205"/>
      <c r="B148" s="205"/>
      <c r="C148" s="205"/>
      <c r="D148" s="205"/>
      <c r="E148" s="205"/>
      <c r="F148" s="205"/>
      <c r="G148" s="205"/>
      <c r="H148" s="205"/>
      <c r="I148" s="205"/>
      <c r="J148" s="205"/>
      <c r="K148" s="205"/>
      <c r="L148" s="121"/>
      <c r="M148" s="121"/>
      <c r="N148" s="121"/>
      <c r="O148" s="121"/>
      <c r="P148" s="121"/>
      <c r="Q148" s="121"/>
      <c r="R148" s="121"/>
      <c r="S148" s="121"/>
      <c r="T148" s="121"/>
      <c r="U148" s="121"/>
      <c r="V148" s="121"/>
      <c r="W148" s="121"/>
      <c r="X148" s="121"/>
      <c r="Y148" s="121"/>
      <c r="Z148" s="121"/>
      <c r="AA148" s="121"/>
    </row>
    <row r="149" ht="12.75" customHeight="1">
      <c r="A149" s="205"/>
      <c r="B149" s="205"/>
      <c r="C149" s="205"/>
      <c r="D149" s="205"/>
      <c r="E149" s="205"/>
      <c r="F149" s="205"/>
      <c r="G149" s="205"/>
      <c r="H149" s="205"/>
      <c r="I149" s="205"/>
      <c r="J149" s="205"/>
      <c r="K149" s="205"/>
      <c r="L149" s="121"/>
      <c r="M149" s="121"/>
      <c r="N149" s="121"/>
      <c r="O149" s="121"/>
      <c r="P149" s="121"/>
      <c r="Q149" s="121"/>
      <c r="R149" s="121"/>
      <c r="S149" s="121"/>
      <c r="T149" s="121"/>
      <c r="U149" s="121"/>
      <c r="V149" s="121"/>
      <c r="W149" s="121"/>
      <c r="X149" s="121"/>
      <c r="Y149" s="121"/>
      <c r="Z149" s="121"/>
      <c r="AA149" s="121"/>
    </row>
    <row r="150" ht="12.75" customHeight="1">
      <c r="A150" s="205"/>
      <c r="B150" s="205"/>
      <c r="C150" s="205"/>
      <c r="D150" s="205"/>
      <c r="E150" s="205"/>
      <c r="F150" s="205"/>
      <c r="G150" s="205"/>
      <c r="H150" s="205"/>
      <c r="I150" s="205"/>
      <c r="J150" s="205"/>
      <c r="K150" s="205"/>
      <c r="L150" s="121"/>
      <c r="M150" s="121"/>
      <c r="N150" s="121"/>
      <c r="O150" s="121"/>
      <c r="P150" s="121"/>
      <c r="Q150" s="121"/>
      <c r="R150" s="121"/>
      <c r="S150" s="121"/>
      <c r="T150" s="121"/>
      <c r="U150" s="121"/>
      <c r="V150" s="121"/>
      <c r="W150" s="121"/>
      <c r="X150" s="121"/>
      <c r="Y150" s="121"/>
      <c r="Z150" s="121"/>
      <c r="AA150" s="121"/>
    </row>
    <row r="151" ht="12.75" customHeight="1">
      <c r="A151" s="205"/>
      <c r="B151" s="205"/>
      <c r="C151" s="205"/>
      <c r="D151" s="205"/>
      <c r="E151" s="205"/>
      <c r="F151" s="205"/>
      <c r="G151" s="205"/>
      <c r="H151" s="205"/>
      <c r="I151" s="205"/>
      <c r="J151" s="205"/>
      <c r="K151" s="205"/>
      <c r="L151" s="121"/>
      <c r="M151" s="121"/>
      <c r="N151" s="121"/>
      <c r="O151" s="121"/>
      <c r="P151" s="121"/>
      <c r="Q151" s="121"/>
      <c r="R151" s="121"/>
      <c r="S151" s="121"/>
      <c r="T151" s="121"/>
      <c r="U151" s="121"/>
      <c r="V151" s="121"/>
      <c r="W151" s="121"/>
      <c r="X151" s="121"/>
      <c r="Y151" s="121"/>
      <c r="Z151" s="121"/>
      <c r="AA151" s="121"/>
    </row>
    <row r="152" ht="12.75" customHeight="1">
      <c r="A152" s="205"/>
      <c r="B152" s="205"/>
      <c r="C152" s="205"/>
      <c r="D152" s="205"/>
      <c r="E152" s="205"/>
      <c r="F152" s="205"/>
      <c r="G152" s="205"/>
      <c r="H152" s="205"/>
      <c r="I152" s="205"/>
      <c r="J152" s="205"/>
      <c r="K152" s="205"/>
      <c r="L152" s="121"/>
      <c r="M152" s="121"/>
      <c r="N152" s="121"/>
      <c r="O152" s="121"/>
      <c r="P152" s="121"/>
      <c r="Q152" s="121"/>
      <c r="R152" s="121"/>
      <c r="S152" s="121"/>
      <c r="T152" s="121"/>
      <c r="U152" s="121"/>
      <c r="V152" s="121"/>
      <c r="W152" s="121"/>
      <c r="X152" s="121"/>
      <c r="Y152" s="121"/>
      <c r="Z152" s="121"/>
      <c r="AA152" s="121"/>
    </row>
    <row r="153" ht="12.75" customHeight="1">
      <c r="A153" s="205"/>
      <c r="B153" s="205"/>
      <c r="C153" s="205"/>
      <c r="D153" s="205"/>
      <c r="E153" s="205"/>
      <c r="F153" s="205"/>
      <c r="G153" s="205"/>
      <c r="H153" s="205"/>
      <c r="I153" s="205"/>
      <c r="J153" s="205"/>
      <c r="K153" s="205"/>
      <c r="L153" s="121"/>
      <c r="M153" s="121"/>
      <c r="N153" s="121"/>
      <c r="O153" s="121"/>
      <c r="P153" s="121"/>
      <c r="Q153" s="121"/>
      <c r="R153" s="121"/>
      <c r="S153" s="121"/>
      <c r="T153" s="121"/>
      <c r="U153" s="121"/>
      <c r="V153" s="121"/>
      <c r="W153" s="121"/>
      <c r="X153" s="121"/>
      <c r="Y153" s="121"/>
      <c r="Z153" s="121"/>
      <c r="AA153" s="121"/>
    </row>
    <row r="154" ht="12.75" customHeight="1">
      <c r="A154" s="205"/>
      <c r="B154" s="205"/>
      <c r="C154" s="205"/>
      <c r="D154" s="205"/>
      <c r="E154" s="205"/>
      <c r="F154" s="205"/>
      <c r="G154" s="205"/>
      <c r="H154" s="205"/>
      <c r="I154" s="205"/>
      <c r="J154" s="205"/>
      <c r="K154" s="205"/>
      <c r="L154" s="121"/>
      <c r="M154" s="121"/>
      <c r="N154" s="121"/>
      <c r="O154" s="121"/>
      <c r="P154" s="121"/>
      <c r="Q154" s="121"/>
      <c r="R154" s="121"/>
      <c r="S154" s="121"/>
      <c r="T154" s="121"/>
      <c r="U154" s="121"/>
      <c r="V154" s="121"/>
      <c r="W154" s="121"/>
      <c r="X154" s="121"/>
      <c r="Y154" s="121"/>
      <c r="Z154" s="121"/>
      <c r="AA154" s="121"/>
    </row>
    <row r="155" ht="12.75" customHeight="1">
      <c r="A155" s="205"/>
      <c r="B155" s="205"/>
      <c r="C155" s="205"/>
      <c r="D155" s="205"/>
      <c r="E155" s="205"/>
      <c r="F155" s="205"/>
      <c r="G155" s="205"/>
      <c r="H155" s="205"/>
      <c r="I155" s="205"/>
      <c r="J155" s="205"/>
      <c r="K155" s="205"/>
      <c r="L155" s="121"/>
      <c r="M155" s="121"/>
      <c r="N155" s="121"/>
      <c r="O155" s="121"/>
      <c r="P155" s="121"/>
      <c r="Q155" s="121"/>
      <c r="R155" s="121"/>
      <c r="S155" s="121"/>
      <c r="T155" s="121"/>
      <c r="U155" s="121"/>
      <c r="V155" s="121"/>
      <c r="W155" s="121"/>
      <c r="X155" s="121"/>
      <c r="Y155" s="121"/>
      <c r="Z155" s="121"/>
      <c r="AA155" s="121"/>
    </row>
    <row r="156" ht="12.75" customHeight="1">
      <c r="A156" s="205"/>
      <c r="B156" s="205"/>
      <c r="C156" s="205"/>
      <c r="D156" s="205"/>
      <c r="E156" s="205"/>
      <c r="F156" s="205"/>
      <c r="G156" s="205"/>
      <c r="H156" s="205"/>
      <c r="I156" s="205"/>
      <c r="J156" s="205"/>
      <c r="K156" s="205"/>
      <c r="L156" s="121"/>
      <c r="M156" s="121"/>
      <c r="N156" s="121"/>
      <c r="O156" s="121"/>
      <c r="P156" s="121"/>
      <c r="Q156" s="121"/>
      <c r="R156" s="121"/>
      <c r="S156" s="121"/>
      <c r="T156" s="121"/>
      <c r="U156" s="121"/>
      <c r="V156" s="121"/>
      <c r="W156" s="121"/>
      <c r="X156" s="121"/>
      <c r="Y156" s="121"/>
      <c r="Z156" s="121"/>
      <c r="AA156" s="121"/>
    </row>
    <row r="157" ht="12.75" customHeight="1">
      <c r="A157" s="205"/>
      <c r="B157" s="205"/>
      <c r="C157" s="205"/>
      <c r="D157" s="205"/>
      <c r="E157" s="205"/>
      <c r="F157" s="205"/>
      <c r="G157" s="205"/>
      <c r="H157" s="205"/>
      <c r="I157" s="205"/>
      <c r="J157" s="205"/>
      <c r="K157" s="205"/>
      <c r="L157" s="121"/>
      <c r="M157" s="121"/>
      <c r="N157" s="121"/>
      <c r="O157" s="121"/>
      <c r="P157" s="121"/>
      <c r="Q157" s="121"/>
      <c r="R157" s="121"/>
      <c r="S157" s="121"/>
      <c r="T157" s="121"/>
      <c r="U157" s="121"/>
      <c r="V157" s="121"/>
      <c r="W157" s="121"/>
      <c r="X157" s="121"/>
      <c r="Y157" s="121"/>
      <c r="Z157" s="121"/>
      <c r="AA157" s="121"/>
    </row>
    <row r="158" ht="12.75" customHeight="1">
      <c r="A158" s="205"/>
      <c r="B158" s="205"/>
      <c r="C158" s="205"/>
      <c r="D158" s="205"/>
      <c r="E158" s="205"/>
      <c r="F158" s="205"/>
      <c r="G158" s="205"/>
      <c r="H158" s="205"/>
      <c r="I158" s="205"/>
      <c r="J158" s="205"/>
      <c r="K158" s="205"/>
      <c r="L158" s="121"/>
      <c r="M158" s="121"/>
      <c r="N158" s="121"/>
      <c r="O158" s="121"/>
      <c r="P158" s="121"/>
      <c r="Q158" s="121"/>
      <c r="R158" s="121"/>
      <c r="S158" s="121"/>
      <c r="T158" s="121"/>
      <c r="U158" s="121"/>
      <c r="V158" s="121"/>
      <c r="W158" s="121"/>
      <c r="X158" s="121"/>
      <c r="Y158" s="121"/>
      <c r="Z158" s="121"/>
      <c r="AA158" s="121"/>
    </row>
    <row r="159" ht="12.75" customHeight="1">
      <c r="A159" s="205"/>
      <c r="B159" s="205"/>
      <c r="C159" s="205"/>
      <c r="D159" s="205"/>
      <c r="E159" s="205"/>
      <c r="F159" s="205"/>
      <c r="G159" s="205"/>
      <c r="H159" s="205"/>
      <c r="I159" s="205"/>
      <c r="J159" s="205"/>
      <c r="K159" s="205"/>
      <c r="L159" s="121"/>
      <c r="M159" s="121"/>
      <c r="N159" s="121"/>
      <c r="O159" s="121"/>
      <c r="P159" s="121"/>
      <c r="Q159" s="121"/>
      <c r="R159" s="121"/>
      <c r="S159" s="121"/>
      <c r="T159" s="121"/>
      <c r="U159" s="121"/>
      <c r="V159" s="121"/>
      <c r="W159" s="121"/>
      <c r="X159" s="121"/>
      <c r="Y159" s="121"/>
      <c r="Z159" s="121"/>
      <c r="AA159" s="121"/>
    </row>
    <row r="160" ht="12.75" customHeight="1">
      <c r="A160" s="205"/>
      <c r="B160" s="205"/>
      <c r="C160" s="205"/>
      <c r="D160" s="205"/>
      <c r="E160" s="205"/>
      <c r="F160" s="205"/>
      <c r="G160" s="205"/>
      <c r="H160" s="205"/>
      <c r="I160" s="205"/>
      <c r="J160" s="205"/>
      <c r="K160" s="205"/>
      <c r="L160" s="121"/>
      <c r="M160" s="121"/>
      <c r="N160" s="121"/>
      <c r="O160" s="121"/>
      <c r="P160" s="121"/>
      <c r="Q160" s="121"/>
      <c r="R160" s="121"/>
      <c r="S160" s="121"/>
      <c r="T160" s="121"/>
      <c r="U160" s="121"/>
      <c r="V160" s="121"/>
      <c r="W160" s="121"/>
      <c r="X160" s="121"/>
      <c r="Y160" s="121"/>
      <c r="Z160" s="121"/>
      <c r="AA160" s="121"/>
    </row>
    <row r="161" ht="12.75" customHeight="1">
      <c r="A161" s="205"/>
      <c r="B161" s="205"/>
      <c r="C161" s="205"/>
      <c r="D161" s="205"/>
      <c r="E161" s="205"/>
      <c r="F161" s="205"/>
      <c r="G161" s="205"/>
      <c r="H161" s="205"/>
      <c r="I161" s="205"/>
      <c r="J161" s="205"/>
      <c r="K161" s="205"/>
      <c r="L161" s="121"/>
      <c r="M161" s="121"/>
      <c r="N161" s="121"/>
      <c r="O161" s="121"/>
      <c r="P161" s="121"/>
      <c r="Q161" s="121"/>
      <c r="R161" s="121"/>
      <c r="S161" s="121"/>
      <c r="T161" s="121"/>
      <c r="U161" s="121"/>
      <c r="V161" s="121"/>
      <c r="W161" s="121"/>
      <c r="X161" s="121"/>
      <c r="Y161" s="121"/>
      <c r="Z161" s="121"/>
      <c r="AA161" s="121"/>
    </row>
    <row r="162" ht="12.75" customHeight="1">
      <c r="A162" s="205"/>
      <c r="B162" s="205"/>
      <c r="C162" s="205"/>
      <c r="D162" s="205"/>
      <c r="E162" s="205"/>
      <c r="F162" s="205"/>
      <c r="G162" s="205"/>
      <c r="H162" s="205"/>
      <c r="I162" s="205"/>
      <c r="J162" s="205"/>
      <c r="K162" s="205"/>
      <c r="L162" s="121"/>
      <c r="M162" s="121"/>
      <c r="N162" s="121"/>
      <c r="O162" s="121"/>
      <c r="P162" s="121"/>
      <c r="Q162" s="121"/>
      <c r="R162" s="121"/>
      <c r="S162" s="121"/>
      <c r="T162" s="121"/>
      <c r="U162" s="121"/>
      <c r="V162" s="121"/>
      <c r="W162" s="121"/>
      <c r="X162" s="121"/>
      <c r="Y162" s="121"/>
      <c r="Z162" s="121"/>
      <c r="AA162" s="121"/>
    </row>
    <row r="163" ht="12.75" customHeight="1">
      <c r="A163" s="205"/>
      <c r="B163" s="205"/>
      <c r="C163" s="205"/>
      <c r="D163" s="205"/>
      <c r="E163" s="205"/>
      <c r="F163" s="205"/>
      <c r="G163" s="205"/>
      <c r="H163" s="205"/>
      <c r="I163" s="205"/>
      <c r="J163" s="205"/>
      <c r="K163" s="205"/>
      <c r="L163" s="121"/>
      <c r="M163" s="121"/>
      <c r="N163" s="121"/>
      <c r="O163" s="121"/>
      <c r="P163" s="121"/>
      <c r="Q163" s="121"/>
      <c r="R163" s="121"/>
      <c r="S163" s="121"/>
      <c r="T163" s="121"/>
      <c r="U163" s="121"/>
      <c r="V163" s="121"/>
      <c r="W163" s="121"/>
      <c r="X163" s="121"/>
      <c r="Y163" s="121"/>
      <c r="Z163" s="121"/>
      <c r="AA163" s="121"/>
    </row>
    <row r="164" ht="12.75" customHeight="1">
      <c r="A164" s="205"/>
      <c r="B164" s="205"/>
      <c r="C164" s="205"/>
      <c r="D164" s="205"/>
      <c r="E164" s="205"/>
      <c r="F164" s="205"/>
      <c r="G164" s="205"/>
      <c r="H164" s="205"/>
      <c r="I164" s="205"/>
      <c r="J164" s="205"/>
      <c r="K164" s="205"/>
      <c r="L164" s="121"/>
      <c r="M164" s="121"/>
      <c r="N164" s="121"/>
      <c r="O164" s="121"/>
      <c r="P164" s="121"/>
      <c r="Q164" s="121"/>
      <c r="R164" s="121"/>
      <c r="S164" s="121"/>
      <c r="T164" s="121"/>
      <c r="U164" s="121"/>
      <c r="V164" s="121"/>
      <c r="W164" s="121"/>
      <c r="X164" s="121"/>
      <c r="Y164" s="121"/>
      <c r="Z164" s="121"/>
      <c r="AA164" s="121"/>
    </row>
    <row r="165" ht="12.75" customHeight="1">
      <c r="A165" s="205"/>
      <c r="B165" s="205"/>
      <c r="C165" s="205"/>
      <c r="D165" s="205"/>
      <c r="E165" s="205"/>
      <c r="F165" s="205"/>
      <c r="G165" s="205"/>
      <c r="H165" s="205"/>
      <c r="I165" s="205"/>
      <c r="J165" s="205"/>
      <c r="K165" s="205"/>
      <c r="L165" s="121"/>
      <c r="M165" s="121"/>
      <c r="N165" s="121"/>
      <c r="O165" s="121"/>
      <c r="P165" s="121"/>
      <c r="Q165" s="121"/>
      <c r="R165" s="121"/>
      <c r="S165" s="121"/>
      <c r="T165" s="121"/>
      <c r="U165" s="121"/>
      <c r="V165" s="121"/>
      <c r="W165" s="121"/>
      <c r="X165" s="121"/>
      <c r="Y165" s="121"/>
      <c r="Z165" s="121"/>
      <c r="AA165" s="121"/>
    </row>
    <row r="166" ht="12.75" customHeight="1">
      <c r="A166" s="205"/>
      <c r="B166" s="205"/>
      <c r="C166" s="205"/>
      <c r="D166" s="205"/>
      <c r="E166" s="205"/>
      <c r="F166" s="205"/>
      <c r="G166" s="205"/>
      <c r="H166" s="205"/>
      <c r="I166" s="205"/>
      <c r="J166" s="205"/>
      <c r="K166" s="205"/>
      <c r="L166" s="121"/>
      <c r="M166" s="121"/>
      <c r="N166" s="121"/>
      <c r="O166" s="121"/>
      <c r="P166" s="121"/>
      <c r="Q166" s="121"/>
      <c r="R166" s="121"/>
      <c r="S166" s="121"/>
      <c r="T166" s="121"/>
      <c r="U166" s="121"/>
      <c r="V166" s="121"/>
      <c r="W166" s="121"/>
      <c r="X166" s="121"/>
      <c r="Y166" s="121"/>
      <c r="Z166" s="121"/>
      <c r="AA166" s="121"/>
    </row>
    <row r="167" ht="12.75" customHeight="1">
      <c r="A167" s="205"/>
      <c r="B167" s="205"/>
      <c r="C167" s="205"/>
      <c r="D167" s="205"/>
      <c r="E167" s="205"/>
      <c r="F167" s="205"/>
      <c r="G167" s="205"/>
      <c r="H167" s="205"/>
      <c r="I167" s="205"/>
      <c r="J167" s="205"/>
      <c r="K167" s="205"/>
      <c r="L167" s="121"/>
      <c r="M167" s="121"/>
      <c r="N167" s="121"/>
      <c r="O167" s="121"/>
      <c r="P167" s="121"/>
      <c r="Q167" s="121"/>
      <c r="R167" s="121"/>
      <c r="S167" s="121"/>
      <c r="T167" s="121"/>
      <c r="U167" s="121"/>
      <c r="V167" s="121"/>
      <c r="W167" s="121"/>
      <c r="X167" s="121"/>
      <c r="Y167" s="121"/>
      <c r="Z167" s="121"/>
      <c r="AA167" s="121"/>
    </row>
    <row r="168" ht="12.75" customHeight="1">
      <c r="A168" s="205"/>
      <c r="B168" s="205"/>
      <c r="C168" s="205"/>
      <c r="D168" s="205"/>
      <c r="E168" s="205"/>
      <c r="F168" s="205"/>
      <c r="G168" s="205"/>
      <c r="H168" s="205"/>
      <c r="I168" s="205"/>
      <c r="J168" s="205"/>
      <c r="K168" s="205"/>
      <c r="L168" s="121"/>
      <c r="M168" s="121"/>
      <c r="N168" s="121"/>
      <c r="O168" s="121"/>
      <c r="P168" s="121"/>
      <c r="Q168" s="121"/>
      <c r="R168" s="121"/>
      <c r="S168" s="121"/>
      <c r="T168" s="121"/>
      <c r="U168" s="121"/>
      <c r="V168" s="121"/>
      <c r="W168" s="121"/>
      <c r="X168" s="121"/>
      <c r="Y168" s="121"/>
      <c r="Z168" s="121"/>
      <c r="AA168" s="121"/>
    </row>
    <row r="169" ht="12.75" customHeight="1">
      <c r="A169" s="205"/>
      <c r="B169" s="205"/>
      <c r="C169" s="205"/>
      <c r="D169" s="205"/>
      <c r="E169" s="205"/>
      <c r="F169" s="205"/>
      <c r="G169" s="205"/>
      <c r="H169" s="205"/>
      <c r="I169" s="205"/>
      <c r="J169" s="205"/>
      <c r="K169" s="205"/>
      <c r="L169" s="121"/>
      <c r="M169" s="121"/>
      <c r="N169" s="121"/>
      <c r="O169" s="121"/>
      <c r="P169" s="121"/>
      <c r="Q169" s="121"/>
      <c r="R169" s="121"/>
      <c r="S169" s="121"/>
      <c r="T169" s="121"/>
      <c r="U169" s="121"/>
      <c r="V169" s="121"/>
      <c r="W169" s="121"/>
      <c r="X169" s="121"/>
      <c r="Y169" s="121"/>
      <c r="Z169" s="121"/>
      <c r="AA169" s="121"/>
    </row>
    <row r="170" ht="12.75" customHeight="1">
      <c r="A170" s="205"/>
      <c r="B170" s="205"/>
      <c r="C170" s="205"/>
      <c r="D170" s="205"/>
      <c r="E170" s="205"/>
      <c r="F170" s="205"/>
      <c r="G170" s="205"/>
      <c r="H170" s="205"/>
      <c r="I170" s="205"/>
      <c r="J170" s="205"/>
      <c r="K170" s="205"/>
      <c r="L170" s="121"/>
      <c r="M170" s="121"/>
      <c r="N170" s="121"/>
      <c r="O170" s="121"/>
      <c r="P170" s="121"/>
      <c r="Q170" s="121"/>
      <c r="R170" s="121"/>
      <c r="S170" s="121"/>
      <c r="T170" s="121"/>
      <c r="U170" s="121"/>
      <c r="V170" s="121"/>
      <c r="W170" s="121"/>
      <c r="X170" s="121"/>
      <c r="Y170" s="121"/>
      <c r="Z170" s="121"/>
      <c r="AA170" s="121"/>
    </row>
    <row r="171" ht="12.75" customHeight="1">
      <c r="A171" s="205"/>
      <c r="B171" s="205"/>
      <c r="C171" s="205"/>
      <c r="D171" s="205"/>
      <c r="E171" s="205"/>
      <c r="F171" s="205"/>
      <c r="G171" s="205"/>
      <c r="H171" s="205"/>
      <c r="I171" s="205"/>
      <c r="J171" s="205"/>
      <c r="K171" s="205"/>
      <c r="L171" s="121"/>
      <c r="M171" s="121"/>
      <c r="N171" s="121"/>
      <c r="O171" s="121"/>
      <c r="P171" s="121"/>
      <c r="Q171" s="121"/>
      <c r="R171" s="121"/>
      <c r="S171" s="121"/>
      <c r="T171" s="121"/>
      <c r="U171" s="121"/>
      <c r="V171" s="121"/>
      <c r="W171" s="121"/>
      <c r="X171" s="121"/>
      <c r="Y171" s="121"/>
      <c r="Z171" s="121"/>
      <c r="AA171" s="121"/>
    </row>
    <row r="172" ht="12.75" customHeight="1">
      <c r="A172" s="205"/>
      <c r="B172" s="205"/>
      <c r="C172" s="205"/>
      <c r="D172" s="205"/>
      <c r="E172" s="205"/>
      <c r="F172" s="205"/>
      <c r="G172" s="205"/>
      <c r="H172" s="205"/>
      <c r="I172" s="205"/>
      <c r="J172" s="205"/>
      <c r="K172" s="205"/>
      <c r="L172" s="121"/>
      <c r="M172" s="121"/>
      <c r="N172" s="121"/>
      <c r="O172" s="121"/>
      <c r="P172" s="121"/>
      <c r="Q172" s="121"/>
      <c r="R172" s="121"/>
      <c r="S172" s="121"/>
      <c r="T172" s="121"/>
      <c r="U172" s="121"/>
      <c r="V172" s="121"/>
      <c r="W172" s="121"/>
      <c r="X172" s="121"/>
      <c r="Y172" s="121"/>
      <c r="Z172" s="121"/>
      <c r="AA172" s="121"/>
    </row>
    <row r="173" ht="12.75" customHeight="1">
      <c r="A173" s="205"/>
      <c r="B173" s="205"/>
      <c r="C173" s="205"/>
      <c r="D173" s="205"/>
      <c r="E173" s="205"/>
      <c r="F173" s="205"/>
      <c r="G173" s="205"/>
      <c r="H173" s="205"/>
      <c r="I173" s="205"/>
      <c r="J173" s="205"/>
      <c r="K173" s="205"/>
      <c r="L173" s="121"/>
      <c r="M173" s="121"/>
      <c r="N173" s="121"/>
      <c r="O173" s="121"/>
      <c r="P173" s="121"/>
      <c r="Q173" s="121"/>
      <c r="R173" s="121"/>
      <c r="S173" s="121"/>
      <c r="T173" s="121"/>
      <c r="U173" s="121"/>
      <c r="V173" s="121"/>
      <c r="W173" s="121"/>
      <c r="X173" s="121"/>
      <c r="Y173" s="121"/>
      <c r="Z173" s="121"/>
      <c r="AA173" s="121"/>
    </row>
    <row r="174" ht="12.75" customHeight="1">
      <c r="A174" s="205"/>
      <c r="B174" s="205"/>
      <c r="C174" s="205"/>
      <c r="D174" s="205"/>
      <c r="E174" s="205"/>
      <c r="F174" s="205"/>
      <c r="G174" s="205"/>
      <c r="H174" s="205"/>
      <c r="I174" s="205"/>
      <c r="J174" s="205"/>
      <c r="K174" s="205"/>
      <c r="L174" s="121"/>
      <c r="M174" s="121"/>
      <c r="N174" s="121"/>
      <c r="O174" s="121"/>
      <c r="P174" s="121"/>
      <c r="Q174" s="121"/>
      <c r="R174" s="121"/>
      <c r="S174" s="121"/>
      <c r="T174" s="121"/>
      <c r="U174" s="121"/>
      <c r="V174" s="121"/>
      <c r="W174" s="121"/>
      <c r="X174" s="121"/>
      <c r="Y174" s="121"/>
      <c r="Z174" s="121"/>
      <c r="AA174" s="121"/>
    </row>
    <row r="175" ht="12.75" customHeight="1">
      <c r="A175" s="205"/>
      <c r="B175" s="205"/>
      <c r="C175" s="205"/>
      <c r="D175" s="205"/>
      <c r="E175" s="205"/>
      <c r="F175" s="205"/>
      <c r="G175" s="205"/>
      <c r="H175" s="205"/>
      <c r="I175" s="205"/>
      <c r="J175" s="205"/>
      <c r="K175" s="205"/>
      <c r="L175" s="121"/>
      <c r="M175" s="121"/>
      <c r="N175" s="121"/>
      <c r="O175" s="121"/>
      <c r="P175" s="121"/>
      <c r="Q175" s="121"/>
      <c r="R175" s="121"/>
      <c r="S175" s="121"/>
      <c r="T175" s="121"/>
      <c r="U175" s="121"/>
      <c r="V175" s="121"/>
      <c r="W175" s="121"/>
      <c r="X175" s="121"/>
      <c r="Y175" s="121"/>
      <c r="Z175" s="121"/>
      <c r="AA175" s="121"/>
    </row>
    <row r="176" ht="12.75" customHeight="1">
      <c r="A176" s="205"/>
      <c r="B176" s="205"/>
      <c r="C176" s="205"/>
      <c r="D176" s="205"/>
      <c r="E176" s="205"/>
      <c r="F176" s="205"/>
      <c r="G176" s="205"/>
      <c r="H176" s="205"/>
      <c r="I176" s="205"/>
      <c r="J176" s="205"/>
      <c r="K176" s="205"/>
      <c r="L176" s="121"/>
      <c r="M176" s="121"/>
      <c r="N176" s="121"/>
      <c r="O176" s="121"/>
      <c r="P176" s="121"/>
      <c r="Q176" s="121"/>
      <c r="R176" s="121"/>
      <c r="S176" s="121"/>
      <c r="T176" s="121"/>
      <c r="U176" s="121"/>
      <c r="V176" s="121"/>
      <c r="W176" s="121"/>
      <c r="X176" s="121"/>
      <c r="Y176" s="121"/>
      <c r="Z176" s="121"/>
      <c r="AA176" s="121"/>
    </row>
    <row r="177" ht="12.75" customHeight="1">
      <c r="A177" s="205"/>
      <c r="B177" s="205"/>
      <c r="C177" s="205"/>
      <c r="D177" s="205"/>
      <c r="E177" s="205"/>
      <c r="F177" s="205"/>
      <c r="G177" s="205"/>
      <c r="H177" s="205"/>
      <c r="I177" s="205"/>
      <c r="J177" s="205"/>
      <c r="K177" s="205"/>
      <c r="L177" s="121"/>
      <c r="M177" s="121"/>
      <c r="N177" s="121"/>
      <c r="O177" s="121"/>
      <c r="P177" s="121"/>
      <c r="Q177" s="121"/>
      <c r="R177" s="121"/>
      <c r="S177" s="121"/>
      <c r="T177" s="121"/>
      <c r="U177" s="121"/>
      <c r="V177" s="121"/>
      <c r="W177" s="121"/>
      <c r="X177" s="121"/>
      <c r="Y177" s="121"/>
      <c r="Z177" s="121"/>
      <c r="AA177" s="121"/>
    </row>
    <row r="178" ht="12.75" customHeight="1">
      <c r="A178" s="205"/>
      <c r="B178" s="205"/>
      <c r="C178" s="205"/>
      <c r="D178" s="205"/>
      <c r="E178" s="205"/>
      <c r="F178" s="205"/>
      <c r="G178" s="205"/>
      <c r="H178" s="205"/>
      <c r="I178" s="205"/>
      <c r="J178" s="205"/>
      <c r="K178" s="205"/>
      <c r="L178" s="121"/>
      <c r="M178" s="121"/>
      <c r="N178" s="121"/>
      <c r="O178" s="121"/>
      <c r="P178" s="121"/>
      <c r="Q178" s="121"/>
      <c r="R178" s="121"/>
      <c r="S178" s="121"/>
      <c r="T178" s="121"/>
      <c r="U178" s="121"/>
      <c r="V178" s="121"/>
      <c r="W178" s="121"/>
      <c r="X178" s="121"/>
      <c r="Y178" s="121"/>
      <c r="Z178" s="121"/>
      <c r="AA178" s="121"/>
    </row>
    <row r="179" ht="12.75" customHeight="1">
      <c r="A179" s="205"/>
      <c r="B179" s="205"/>
      <c r="C179" s="205"/>
      <c r="D179" s="205"/>
      <c r="E179" s="205"/>
      <c r="F179" s="205"/>
      <c r="G179" s="205"/>
      <c r="H179" s="205"/>
      <c r="I179" s="205"/>
      <c r="J179" s="205"/>
      <c r="K179" s="205"/>
      <c r="L179" s="121"/>
      <c r="M179" s="121"/>
      <c r="N179" s="121"/>
      <c r="O179" s="121"/>
      <c r="P179" s="121"/>
      <c r="Q179" s="121"/>
      <c r="R179" s="121"/>
      <c r="S179" s="121"/>
      <c r="T179" s="121"/>
      <c r="U179" s="121"/>
      <c r="V179" s="121"/>
      <c r="W179" s="121"/>
      <c r="X179" s="121"/>
      <c r="Y179" s="121"/>
      <c r="Z179" s="121"/>
      <c r="AA179" s="121"/>
    </row>
    <row r="180" ht="12.75" customHeight="1">
      <c r="A180" s="205"/>
      <c r="B180" s="205"/>
      <c r="C180" s="205"/>
      <c r="D180" s="205"/>
      <c r="E180" s="205"/>
      <c r="F180" s="205"/>
      <c r="G180" s="205"/>
      <c r="H180" s="205"/>
      <c r="I180" s="205"/>
      <c r="J180" s="205"/>
      <c r="K180" s="205"/>
      <c r="L180" s="121"/>
      <c r="M180" s="121"/>
      <c r="N180" s="121"/>
      <c r="O180" s="121"/>
      <c r="P180" s="121"/>
      <c r="Q180" s="121"/>
      <c r="R180" s="121"/>
      <c r="S180" s="121"/>
      <c r="T180" s="121"/>
      <c r="U180" s="121"/>
      <c r="V180" s="121"/>
      <c r="W180" s="121"/>
      <c r="X180" s="121"/>
      <c r="Y180" s="121"/>
      <c r="Z180" s="121"/>
      <c r="AA180" s="121"/>
    </row>
    <row r="181" ht="12.75" customHeight="1">
      <c r="A181" s="205"/>
      <c r="B181" s="205"/>
      <c r="C181" s="205"/>
      <c r="D181" s="205"/>
      <c r="E181" s="205"/>
      <c r="F181" s="205"/>
      <c r="G181" s="205"/>
      <c r="H181" s="205"/>
      <c r="I181" s="205"/>
      <c r="J181" s="205"/>
      <c r="K181" s="205"/>
      <c r="L181" s="121"/>
      <c r="M181" s="121"/>
      <c r="N181" s="121"/>
      <c r="O181" s="121"/>
      <c r="P181" s="121"/>
      <c r="Q181" s="121"/>
      <c r="R181" s="121"/>
      <c r="S181" s="121"/>
      <c r="T181" s="121"/>
      <c r="U181" s="121"/>
      <c r="V181" s="121"/>
      <c r="W181" s="121"/>
      <c r="X181" s="121"/>
      <c r="Y181" s="121"/>
      <c r="Z181" s="121"/>
      <c r="AA181" s="121"/>
    </row>
    <row r="182" ht="12.75" customHeight="1">
      <c r="A182" s="205"/>
      <c r="B182" s="205"/>
      <c r="C182" s="205"/>
      <c r="D182" s="205"/>
      <c r="E182" s="205"/>
      <c r="F182" s="205"/>
      <c r="G182" s="205"/>
      <c r="H182" s="205"/>
      <c r="I182" s="205"/>
      <c r="J182" s="205"/>
      <c r="K182" s="205"/>
      <c r="L182" s="121"/>
      <c r="M182" s="121"/>
      <c r="N182" s="121"/>
      <c r="O182" s="121"/>
      <c r="P182" s="121"/>
      <c r="Q182" s="121"/>
      <c r="R182" s="121"/>
      <c r="S182" s="121"/>
      <c r="T182" s="121"/>
      <c r="U182" s="121"/>
      <c r="V182" s="121"/>
      <c r="W182" s="121"/>
      <c r="X182" s="121"/>
      <c r="Y182" s="121"/>
      <c r="Z182" s="121"/>
      <c r="AA182" s="121"/>
    </row>
    <row r="183" ht="12.75" customHeight="1">
      <c r="A183" s="205"/>
      <c r="B183" s="205"/>
      <c r="C183" s="205"/>
      <c r="D183" s="205"/>
      <c r="E183" s="205"/>
      <c r="F183" s="205"/>
      <c r="G183" s="205"/>
      <c r="H183" s="205"/>
      <c r="I183" s="205"/>
      <c r="J183" s="205"/>
      <c r="K183" s="205"/>
      <c r="L183" s="121"/>
      <c r="M183" s="121"/>
      <c r="N183" s="121"/>
      <c r="O183" s="121"/>
      <c r="P183" s="121"/>
      <c r="Q183" s="121"/>
      <c r="R183" s="121"/>
      <c r="S183" s="121"/>
      <c r="T183" s="121"/>
      <c r="U183" s="121"/>
      <c r="V183" s="121"/>
      <c r="W183" s="121"/>
      <c r="X183" s="121"/>
      <c r="Y183" s="121"/>
      <c r="Z183" s="121"/>
      <c r="AA183" s="121"/>
    </row>
    <row r="184" ht="12.75" customHeight="1">
      <c r="A184" s="205"/>
      <c r="B184" s="205"/>
      <c r="C184" s="205"/>
      <c r="D184" s="205"/>
      <c r="E184" s="205"/>
      <c r="F184" s="205"/>
      <c r="G184" s="205"/>
      <c r="H184" s="205"/>
      <c r="I184" s="205"/>
      <c r="J184" s="205"/>
      <c r="K184" s="205"/>
      <c r="L184" s="121"/>
      <c r="M184" s="121"/>
      <c r="N184" s="121"/>
      <c r="O184" s="121"/>
      <c r="P184" s="121"/>
      <c r="Q184" s="121"/>
      <c r="R184" s="121"/>
      <c r="S184" s="121"/>
      <c r="T184" s="121"/>
      <c r="U184" s="121"/>
      <c r="V184" s="121"/>
      <c r="W184" s="121"/>
      <c r="X184" s="121"/>
      <c r="Y184" s="121"/>
      <c r="Z184" s="121"/>
      <c r="AA184" s="121"/>
    </row>
    <row r="185" ht="12.75" customHeight="1">
      <c r="A185" s="205"/>
      <c r="B185" s="205"/>
      <c r="C185" s="205"/>
      <c r="D185" s="205"/>
      <c r="E185" s="205"/>
      <c r="F185" s="205"/>
      <c r="G185" s="205"/>
      <c r="H185" s="205"/>
      <c r="I185" s="205"/>
      <c r="J185" s="205"/>
      <c r="K185" s="205"/>
      <c r="L185" s="121"/>
      <c r="M185" s="121"/>
      <c r="N185" s="121"/>
      <c r="O185" s="121"/>
      <c r="P185" s="121"/>
      <c r="Q185" s="121"/>
      <c r="R185" s="121"/>
      <c r="S185" s="121"/>
      <c r="T185" s="121"/>
      <c r="U185" s="121"/>
      <c r="V185" s="121"/>
      <c r="W185" s="121"/>
      <c r="X185" s="121"/>
      <c r="Y185" s="121"/>
      <c r="Z185" s="121"/>
      <c r="AA185" s="121"/>
    </row>
    <row r="186" ht="12.75" customHeight="1">
      <c r="A186" s="205"/>
      <c r="B186" s="205"/>
      <c r="C186" s="205"/>
      <c r="D186" s="205"/>
      <c r="E186" s="205"/>
      <c r="F186" s="205"/>
      <c r="G186" s="205"/>
      <c r="H186" s="205"/>
      <c r="I186" s="205"/>
      <c r="J186" s="205"/>
      <c r="K186" s="205"/>
      <c r="L186" s="121"/>
      <c r="M186" s="121"/>
      <c r="N186" s="121"/>
      <c r="O186" s="121"/>
      <c r="P186" s="121"/>
      <c r="Q186" s="121"/>
      <c r="R186" s="121"/>
      <c r="S186" s="121"/>
      <c r="T186" s="121"/>
      <c r="U186" s="121"/>
      <c r="V186" s="121"/>
      <c r="W186" s="121"/>
      <c r="X186" s="121"/>
      <c r="Y186" s="121"/>
      <c r="Z186" s="121"/>
      <c r="AA186" s="121"/>
    </row>
    <row r="187" ht="12.75" customHeight="1">
      <c r="A187" s="205"/>
      <c r="B187" s="205"/>
      <c r="C187" s="205"/>
      <c r="D187" s="205"/>
      <c r="E187" s="205"/>
      <c r="F187" s="205"/>
      <c r="G187" s="205"/>
      <c r="H187" s="205"/>
      <c r="I187" s="205"/>
      <c r="J187" s="205"/>
      <c r="K187" s="205"/>
      <c r="L187" s="121"/>
      <c r="M187" s="121"/>
      <c r="N187" s="121"/>
      <c r="O187" s="121"/>
      <c r="P187" s="121"/>
      <c r="Q187" s="121"/>
      <c r="R187" s="121"/>
      <c r="S187" s="121"/>
      <c r="T187" s="121"/>
      <c r="U187" s="121"/>
      <c r="V187" s="121"/>
      <c r="W187" s="121"/>
      <c r="X187" s="121"/>
      <c r="Y187" s="121"/>
      <c r="Z187" s="121"/>
      <c r="AA187" s="121"/>
    </row>
    <row r="188" ht="12.75" customHeight="1">
      <c r="A188" s="205"/>
      <c r="B188" s="205"/>
      <c r="C188" s="205"/>
      <c r="D188" s="205"/>
      <c r="E188" s="205"/>
      <c r="F188" s="205"/>
      <c r="G188" s="205"/>
      <c r="H188" s="205"/>
      <c r="I188" s="205"/>
      <c r="J188" s="205"/>
      <c r="K188" s="205"/>
      <c r="L188" s="121"/>
      <c r="M188" s="121"/>
      <c r="N188" s="121"/>
      <c r="O188" s="121"/>
      <c r="P188" s="121"/>
      <c r="Q188" s="121"/>
      <c r="R188" s="121"/>
      <c r="S188" s="121"/>
      <c r="T188" s="121"/>
      <c r="U188" s="121"/>
      <c r="V188" s="121"/>
      <c r="W188" s="121"/>
      <c r="X188" s="121"/>
      <c r="Y188" s="121"/>
      <c r="Z188" s="121"/>
      <c r="AA188" s="121"/>
    </row>
    <row r="189" ht="12.75" customHeight="1">
      <c r="A189" s="205"/>
      <c r="B189" s="205"/>
      <c r="C189" s="205"/>
      <c r="D189" s="205"/>
      <c r="E189" s="205"/>
      <c r="F189" s="205"/>
      <c r="G189" s="205"/>
      <c r="H189" s="205"/>
      <c r="I189" s="205"/>
      <c r="J189" s="205"/>
      <c r="K189" s="205"/>
      <c r="L189" s="121"/>
      <c r="M189" s="121"/>
      <c r="N189" s="121"/>
      <c r="O189" s="121"/>
      <c r="P189" s="121"/>
      <c r="Q189" s="121"/>
      <c r="R189" s="121"/>
      <c r="S189" s="121"/>
      <c r="T189" s="121"/>
      <c r="U189" s="121"/>
      <c r="V189" s="121"/>
      <c r="W189" s="121"/>
      <c r="X189" s="121"/>
      <c r="Y189" s="121"/>
      <c r="Z189" s="121"/>
      <c r="AA189" s="121"/>
    </row>
    <row r="190" ht="12.75" customHeight="1">
      <c r="A190" s="205"/>
      <c r="B190" s="205"/>
      <c r="C190" s="205"/>
      <c r="D190" s="205"/>
      <c r="E190" s="205"/>
      <c r="F190" s="205"/>
      <c r="G190" s="205"/>
      <c r="H190" s="205"/>
      <c r="I190" s="205"/>
      <c r="J190" s="205"/>
      <c r="K190" s="205"/>
      <c r="L190" s="121"/>
      <c r="M190" s="121"/>
      <c r="N190" s="121"/>
      <c r="O190" s="121"/>
      <c r="P190" s="121"/>
      <c r="Q190" s="121"/>
      <c r="R190" s="121"/>
      <c r="S190" s="121"/>
      <c r="T190" s="121"/>
      <c r="U190" s="121"/>
      <c r="V190" s="121"/>
      <c r="W190" s="121"/>
      <c r="X190" s="121"/>
      <c r="Y190" s="121"/>
      <c r="Z190" s="121"/>
      <c r="AA190" s="121"/>
    </row>
    <row r="191" ht="12.75" customHeight="1">
      <c r="A191" s="205"/>
      <c r="B191" s="205"/>
      <c r="C191" s="205"/>
      <c r="D191" s="205"/>
      <c r="E191" s="205"/>
      <c r="F191" s="205"/>
      <c r="G191" s="205"/>
      <c r="H191" s="205"/>
      <c r="I191" s="205"/>
      <c r="J191" s="205"/>
      <c r="K191" s="205"/>
      <c r="L191" s="121"/>
      <c r="M191" s="121"/>
      <c r="N191" s="121"/>
      <c r="O191" s="121"/>
      <c r="P191" s="121"/>
      <c r="Q191" s="121"/>
      <c r="R191" s="121"/>
      <c r="S191" s="121"/>
      <c r="T191" s="121"/>
      <c r="U191" s="121"/>
      <c r="V191" s="121"/>
      <c r="W191" s="121"/>
      <c r="X191" s="121"/>
      <c r="Y191" s="121"/>
      <c r="Z191" s="121"/>
      <c r="AA191" s="121"/>
    </row>
    <row r="192" ht="12.75" customHeight="1">
      <c r="A192" s="205"/>
      <c r="B192" s="205"/>
      <c r="C192" s="205"/>
      <c r="D192" s="205"/>
      <c r="E192" s="205"/>
      <c r="F192" s="205"/>
      <c r="G192" s="205"/>
      <c r="H192" s="205"/>
      <c r="I192" s="205"/>
      <c r="J192" s="205"/>
      <c r="K192" s="205"/>
      <c r="L192" s="121"/>
      <c r="M192" s="121"/>
      <c r="N192" s="121"/>
      <c r="O192" s="121"/>
      <c r="P192" s="121"/>
      <c r="Q192" s="121"/>
      <c r="R192" s="121"/>
      <c r="S192" s="121"/>
      <c r="T192" s="121"/>
      <c r="U192" s="121"/>
      <c r="V192" s="121"/>
      <c r="W192" s="121"/>
      <c r="X192" s="121"/>
      <c r="Y192" s="121"/>
      <c r="Z192" s="121"/>
      <c r="AA192" s="121"/>
    </row>
    <row r="193" ht="12.75" customHeight="1">
      <c r="A193" s="205"/>
      <c r="B193" s="205"/>
      <c r="C193" s="205"/>
      <c r="D193" s="205"/>
      <c r="E193" s="205"/>
      <c r="F193" s="205"/>
      <c r="G193" s="205"/>
      <c r="H193" s="205"/>
      <c r="I193" s="205"/>
      <c r="J193" s="205"/>
      <c r="K193" s="205"/>
      <c r="L193" s="121"/>
      <c r="M193" s="121"/>
      <c r="N193" s="121"/>
      <c r="O193" s="121"/>
      <c r="P193" s="121"/>
      <c r="Q193" s="121"/>
      <c r="R193" s="121"/>
      <c r="S193" s="121"/>
      <c r="T193" s="121"/>
      <c r="U193" s="121"/>
      <c r="V193" s="121"/>
      <c r="W193" s="121"/>
      <c r="X193" s="121"/>
      <c r="Y193" s="121"/>
      <c r="Z193" s="121"/>
      <c r="AA193" s="121"/>
    </row>
    <row r="194" ht="12.75" customHeight="1">
      <c r="A194" s="205"/>
      <c r="B194" s="205"/>
      <c r="C194" s="205"/>
      <c r="D194" s="205"/>
      <c r="E194" s="205"/>
      <c r="F194" s="205"/>
      <c r="G194" s="205"/>
      <c r="H194" s="205"/>
      <c r="I194" s="205"/>
      <c r="J194" s="205"/>
      <c r="K194" s="205"/>
      <c r="L194" s="121"/>
      <c r="M194" s="121"/>
      <c r="N194" s="121"/>
      <c r="O194" s="121"/>
      <c r="P194" s="121"/>
      <c r="Q194" s="121"/>
      <c r="R194" s="121"/>
      <c r="S194" s="121"/>
      <c r="T194" s="121"/>
      <c r="U194" s="121"/>
      <c r="V194" s="121"/>
      <c r="W194" s="121"/>
      <c r="X194" s="121"/>
      <c r="Y194" s="121"/>
      <c r="Z194" s="121"/>
      <c r="AA194" s="121"/>
    </row>
    <row r="195" ht="12.75" customHeight="1">
      <c r="A195" s="205"/>
      <c r="B195" s="205"/>
      <c r="C195" s="205"/>
      <c r="D195" s="205"/>
      <c r="E195" s="205"/>
      <c r="F195" s="205"/>
      <c r="G195" s="205"/>
      <c r="H195" s="205"/>
      <c r="I195" s="205"/>
      <c r="J195" s="205"/>
      <c r="K195" s="205"/>
      <c r="L195" s="121"/>
      <c r="M195" s="121"/>
      <c r="N195" s="121"/>
      <c r="O195" s="121"/>
      <c r="P195" s="121"/>
      <c r="Q195" s="121"/>
      <c r="R195" s="121"/>
      <c r="S195" s="121"/>
      <c r="T195" s="121"/>
      <c r="U195" s="121"/>
      <c r="V195" s="121"/>
      <c r="W195" s="121"/>
      <c r="X195" s="121"/>
      <c r="Y195" s="121"/>
      <c r="Z195" s="121"/>
      <c r="AA195" s="121"/>
    </row>
    <row r="196" ht="12.75" customHeight="1">
      <c r="A196" s="205"/>
      <c r="B196" s="205"/>
      <c r="C196" s="205"/>
      <c r="D196" s="205"/>
      <c r="E196" s="205"/>
      <c r="F196" s="205"/>
      <c r="G196" s="205"/>
      <c r="H196" s="205"/>
      <c r="I196" s="205"/>
      <c r="J196" s="205"/>
      <c r="K196" s="205"/>
      <c r="L196" s="121"/>
      <c r="M196" s="121"/>
      <c r="N196" s="121"/>
      <c r="O196" s="121"/>
      <c r="P196" s="121"/>
      <c r="Q196" s="121"/>
      <c r="R196" s="121"/>
      <c r="S196" s="121"/>
      <c r="T196" s="121"/>
      <c r="U196" s="121"/>
      <c r="V196" s="121"/>
      <c r="W196" s="121"/>
      <c r="X196" s="121"/>
      <c r="Y196" s="121"/>
      <c r="Z196" s="121"/>
      <c r="AA196" s="121"/>
    </row>
    <row r="197" ht="12.75" customHeight="1">
      <c r="A197" s="205"/>
      <c r="B197" s="205"/>
      <c r="C197" s="205"/>
      <c r="D197" s="205"/>
      <c r="E197" s="205"/>
      <c r="F197" s="205"/>
      <c r="G197" s="205"/>
      <c r="H197" s="205"/>
      <c r="I197" s="205"/>
      <c r="J197" s="205"/>
      <c r="K197" s="205"/>
      <c r="L197" s="121"/>
      <c r="M197" s="121"/>
      <c r="N197" s="121"/>
      <c r="O197" s="121"/>
      <c r="P197" s="121"/>
      <c r="Q197" s="121"/>
      <c r="R197" s="121"/>
      <c r="S197" s="121"/>
      <c r="T197" s="121"/>
      <c r="U197" s="121"/>
      <c r="V197" s="121"/>
      <c r="W197" s="121"/>
      <c r="X197" s="121"/>
      <c r="Y197" s="121"/>
      <c r="Z197" s="121"/>
      <c r="AA197" s="121"/>
    </row>
    <row r="198" ht="12.75" customHeight="1">
      <c r="A198" s="205"/>
      <c r="B198" s="205"/>
      <c r="C198" s="205"/>
      <c r="D198" s="205"/>
      <c r="E198" s="205"/>
      <c r="F198" s="205"/>
      <c r="G198" s="205"/>
      <c r="H198" s="205"/>
      <c r="I198" s="205"/>
      <c r="J198" s="205"/>
      <c r="K198" s="205"/>
      <c r="L198" s="121"/>
      <c r="M198" s="121"/>
      <c r="N198" s="121"/>
      <c r="O198" s="121"/>
      <c r="P198" s="121"/>
      <c r="Q198" s="121"/>
      <c r="R198" s="121"/>
      <c r="S198" s="121"/>
      <c r="T198" s="121"/>
      <c r="U198" s="121"/>
      <c r="V198" s="121"/>
      <c r="W198" s="121"/>
      <c r="X198" s="121"/>
      <c r="Y198" s="121"/>
      <c r="Z198" s="121"/>
      <c r="AA198" s="121"/>
    </row>
    <row r="199" ht="12.75" customHeight="1">
      <c r="A199" s="205"/>
      <c r="B199" s="205"/>
      <c r="C199" s="205"/>
      <c r="D199" s="205"/>
      <c r="E199" s="205"/>
      <c r="F199" s="205"/>
      <c r="G199" s="205"/>
      <c r="H199" s="205"/>
      <c r="I199" s="205"/>
      <c r="J199" s="205"/>
      <c r="K199" s="205"/>
      <c r="L199" s="121"/>
      <c r="M199" s="121"/>
      <c r="N199" s="121"/>
      <c r="O199" s="121"/>
      <c r="P199" s="121"/>
      <c r="Q199" s="121"/>
      <c r="R199" s="121"/>
      <c r="S199" s="121"/>
      <c r="T199" s="121"/>
      <c r="U199" s="121"/>
      <c r="V199" s="121"/>
      <c r="W199" s="121"/>
      <c r="X199" s="121"/>
      <c r="Y199" s="121"/>
      <c r="Z199" s="121"/>
      <c r="AA199" s="121"/>
    </row>
    <row r="200" ht="12.75" customHeight="1">
      <c r="A200" s="205"/>
      <c r="B200" s="205"/>
      <c r="C200" s="205"/>
      <c r="D200" s="205"/>
      <c r="E200" s="205"/>
      <c r="F200" s="205"/>
      <c r="G200" s="205"/>
      <c r="H200" s="205"/>
      <c r="I200" s="205"/>
      <c r="J200" s="205"/>
      <c r="K200" s="205"/>
      <c r="L200" s="121"/>
      <c r="M200" s="121"/>
      <c r="N200" s="121"/>
      <c r="O200" s="121"/>
      <c r="P200" s="121"/>
      <c r="Q200" s="121"/>
      <c r="R200" s="121"/>
      <c r="S200" s="121"/>
      <c r="T200" s="121"/>
      <c r="U200" s="121"/>
      <c r="V200" s="121"/>
      <c r="W200" s="121"/>
      <c r="X200" s="121"/>
      <c r="Y200" s="121"/>
      <c r="Z200" s="121"/>
      <c r="AA200" s="121"/>
    </row>
    <row r="201" ht="12.75" customHeight="1">
      <c r="A201" s="205"/>
      <c r="B201" s="205"/>
      <c r="C201" s="205"/>
      <c r="D201" s="205"/>
      <c r="E201" s="205"/>
      <c r="F201" s="205"/>
      <c r="G201" s="205"/>
      <c r="H201" s="205"/>
      <c r="I201" s="205"/>
      <c r="J201" s="205"/>
      <c r="K201" s="205"/>
      <c r="L201" s="121"/>
      <c r="M201" s="121"/>
      <c r="N201" s="121"/>
      <c r="O201" s="121"/>
      <c r="P201" s="121"/>
      <c r="Q201" s="121"/>
      <c r="R201" s="121"/>
      <c r="S201" s="121"/>
      <c r="T201" s="121"/>
      <c r="U201" s="121"/>
      <c r="V201" s="121"/>
      <c r="W201" s="121"/>
      <c r="X201" s="121"/>
      <c r="Y201" s="121"/>
      <c r="Z201" s="121"/>
      <c r="AA201" s="121"/>
    </row>
    <row r="202" ht="12.75" customHeight="1">
      <c r="A202" s="205"/>
      <c r="B202" s="205"/>
      <c r="C202" s="205"/>
      <c r="D202" s="205"/>
      <c r="E202" s="205"/>
      <c r="F202" s="205"/>
      <c r="G202" s="205"/>
      <c r="H202" s="205"/>
      <c r="I202" s="205"/>
      <c r="J202" s="205"/>
      <c r="K202" s="205"/>
      <c r="L202" s="121"/>
      <c r="M202" s="121"/>
      <c r="N202" s="121"/>
      <c r="O202" s="121"/>
      <c r="P202" s="121"/>
      <c r="Q202" s="121"/>
      <c r="R202" s="121"/>
      <c r="S202" s="121"/>
      <c r="T202" s="121"/>
      <c r="U202" s="121"/>
      <c r="V202" s="121"/>
      <c r="W202" s="121"/>
      <c r="X202" s="121"/>
      <c r="Y202" s="121"/>
      <c r="Z202" s="121"/>
      <c r="AA202" s="121"/>
    </row>
    <row r="203" ht="12.75" customHeight="1">
      <c r="A203" s="205"/>
      <c r="B203" s="205"/>
      <c r="C203" s="205"/>
      <c r="D203" s="205"/>
      <c r="E203" s="205"/>
      <c r="F203" s="205"/>
      <c r="G203" s="205"/>
      <c r="H203" s="205"/>
      <c r="I203" s="205"/>
      <c r="J203" s="205"/>
      <c r="K203" s="205"/>
      <c r="L203" s="121"/>
      <c r="M203" s="121"/>
      <c r="N203" s="121"/>
      <c r="O203" s="121"/>
      <c r="P203" s="121"/>
      <c r="Q203" s="121"/>
      <c r="R203" s="121"/>
      <c r="S203" s="121"/>
      <c r="T203" s="121"/>
      <c r="U203" s="121"/>
      <c r="V203" s="121"/>
      <c r="W203" s="121"/>
      <c r="X203" s="121"/>
      <c r="Y203" s="121"/>
      <c r="Z203" s="121"/>
      <c r="AA203" s="121"/>
    </row>
    <row r="204" ht="12.75" customHeight="1">
      <c r="A204" s="205"/>
      <c r="B204" s="205"/>
      <c r="C204" s="205"/>
      <c r="D204" s="205"/>
      <c r="E204" s="205"/>
      <c r="F204" s="205"/>
      <c r="G204" s="205"/>
      <c r="H204" s="205"/>
      <c r="I204" s="205"/>
      <c r="J204" s="205"/>
      <c r="K204" s="205"/>
      <c r="L204" s="121"/>
      <c r="M204" s="121"/>
      <c r="N204" s="121"/>
      <c r="O204" s="121"/>
      <c r="P204" s="121"/>
      <c r="Q204" s="121"/>
      <c r="R204" s="121"/>
      <c r="S204" s="121"/>
      <c r="T204" s="121"/>
      <c r="U204" s="121"/>
      <c r="V204" s="121"/>
      <c r="W204" s="121"/>
      <c r="X204" s="121"/>
      <c r="Y204" s="121"/>
      <c r="Z204" s="121"/>
      <c r="AA204" s="121"/>
    </row>
    <row r="205" ht="12.75" customHeight="1">
      <c r="A205" s="205"/>
      <c r="B205" s="205"/>
      <c r="C205" s="205"/>
      <c r="D205" s="205"/>
      <c r="E205" s="205"/>
      <c r="F205" s="205"/>
      <c r="G205" s="205"/>
      <c r="H205" s="205"/>
      <c r="I205" s="205"/>
      <c r="J205" s="205"/>
      <c r="K205" s="205"/>
      <c r="L205" s="121"/>
      <c r="M205" s="121"/>
      <c r="N205" s="121"/>
      <c r="O205" s="121"/>
      <c r="P205" s="121"/>
      <c r="Q205" s="121"/>
      <c r="R205" s="121"/>
      <c r="S205" s="121"/>
      <c r="T205" s="121"/>
      <c r="U205" s="121"/>
      <c r="V205" s="121"/>
      <c r="W205" s="121"/>
      <c r="X205" s="121"/>
      <c r="Y205" s="121"/>
      <c r="Z205" s="121"/>
      <c r="AA205" s="121"/>
    </row>
    <row r="206" ht="12.75" customHeight="1">
      <c r="A206" s="205"/>
      <c r="B206" s="205"/>
      <c r="C206" s="205"/>
      <c r="D206" s="205"/>
      <c r="E206" s="205"/>
      <c r="F206" s="205"/>
      <c r="G206" s="205"/>
      <c r="H206" s="205"/>
      <c r="I206" s="205"/>
      <c r="J206" s="205"/>
      <c r="K206" s="205"/>
      <c r="L206" s="121"/>
      <c r="M206" s="121"/>
      <c r="N206" s="121"/>
      <c r="O206" s="121"/>
      <c r="P206" s="121"/>
      <c r="Q206" s="121"/>
      <c r="R206" s="121"/>
      <c r="S206" s="121"/>
      <c r="T206" s="121"/>
      <c r="U206" s="121"/>
      <c r="V206" s="121"/>
      <c r="W206" s="121"/>
      <c r="X206" s="121"/>
      <c r="Y206" s="121"/>
      <c r="Z206" s="121"/>
      <c r="AA206" s="121"/>
    </row>
    <row r="207" ht="12.75" customHeight="1">
      <c r="A207" s="205"/>
      <c r="B207" s="205"/>
      <c r="C207" s="205"/>
      <c r="D207" s="205"/>
      <c r="E207" s="205"/>
      <c r="F207" s="205"/>
      <c r="G207" s="205"/>
      <c r="H207" s="205"/>
      <c r="I207" s="205"/>
      <c r="J207" s="205"/>
      <c r="K207" s="205"/>
      <c r="L207" s="121"/>
      <c r="M207" s="121"/>
      <c r="N207" s="121"/>
      <c r="O207" s="121"/>
      <c r="P207" s="121"/>
      <c r="Q207" s="121"/>
      <c r="R207" s="121"/>
      <c r="S207" s="121"/>
      <c r="T207" s="121"/>
      <c r="U207" s="121"/>
      <c r="V207" s="121"/>
      <c r="W207" s="121"/>
      <c r="X207" s="121"/>
      <c r="Y207" s="121"/>
      <c r="Z207" s="121"/>
      <c r="AA207" s="121"/>
    </row>
    <row r="208" ht="12.75" customHeight="1">
      <c r="A208" s="205"/>
      <c r="B208" s="205"/>
      <c r="C208" s="205"/>
      <c r="D208" s="205"/>
      <c r="E208" s="205"/>
      <c r="F208" s="205"/>
      <c r="G208" s="205"/>
      <c r="H208" s="205"/>
      <c r="I208" s="205"/>
      <c r="J208" s="205"/>
      <c r="K208" s="205"/>
      <c r="L208" s="121"/>
      <c r="M208" s="121"/>
      <c r="N208" s="121"/>
      <c r="O208" s="121"/>
      <c r="P208" s="121"/>
      <c r="Q208" s="121"/>
      <c r="R208" s="121"/>
      <c r="S208" s="121"/>
      <c r="T208" s="121"/>
      <c r="U208" s="121"/>
      <c r="V208" s="121"/>
      <c r="W208" s="121"/>
      <c r="X208" s="121"/>
      <c r="Y208" s="121"/>
      <c r="Z208" s="121"/>
      <c r="AA208" s="121"/>
    </row>
    <row r="209" ht="12.75" customHeight="1">
      <c r="A209" s="205"/>
      <c r="B209" s="205"/>
      <c r="C209" s="205"/>
      <c r="D209" s="205"/>
      <c r="E209" s="205"/>
      <c r="F209" s="205"/>
      <c r="G209" s="205"/>
      <c r="H209" s="205"/>
      <c r="I209" s="205"/>
      <c r="J209" s="205"/>
      <c r="K209" s="205"/>
      <c r="L209" s="121"/>
      <c r="M209" s="121"/>
      <c r="N209" s="121"/>
      <c r="O209" s="121"/>
      <c r="P209" s="121"/>
      <c r="Q209" s="121"/>
      <c r="R209" s="121"/>
      <c r="S209" s="121"/>
      <c r="T209" s="121"/>
      <c r="U209" s="121"/>
      <c r="V209" s="121"/>
      <c r="W209" s="121"/>
      <c r="X209" s="121"/>
      <c r="Y209" s="121"/>
      <c r="Z209" s="121"/>
      <c r="AA209" s="121"/>
    </row>
    <row r="210" ht="12.75" customHeight="1">
      <c r="A210" s="205"/>
      <c r="B210" s="205"/>
      <c r="C210" s="205"/>
      <c r="D210" s="205"/>
      <c r="E210" s="205"/>
      <c r="F210" s="205"/>
      <c r="G210" s="205"/>
      <c r="H210" s="205"/>
      <c r="I210" s="205"/>
      <c r="J210" s="205"/>
      <c r="K210" s="205"/>
      <c r="L210" s="121"/>
      <c r="M210" s="121"/>
      <c r="N210" s="121"/>
      <c r="O210" s="121"/>
      <c r="P210" s="121"/>
      <c r="Q210" s="121"/>
      <c r="R210" s="121"/>
      <c r="S210" s="121"/>
      <c r="T210" s="121"/>
      <c r="U210" s="121"/>
      <c r="V210" s="121"/>
      <c r="W210" s="121"/>
      <c r="X210" s="121"/>
      <c r="Y210" s="121"/>
      <c r="Z210" s="121"/>
      <c r="AA210" s="121"/>
    </row>
    <row r="211" ht="12.75" customHeight="1">
      <c r="A211" s="205"/>
      <c r="B211" s="205"/>
      <c r="C211" s="205"/>
      <c r="D211" s="205"/>
      <c r="E211" s="205"/>
      <c r="F211" s="205"/>
      <c r="G211" s="205"/>
      <c r="H211" s="205"/>
      <c r="I211" s="205"/>
      <c r="J211" s="205"/>
      <c r="K211" s="205"/>
      <c r="L211" s="121"/>
      <c r="M211" s="121"/>
      <c r="N211" s="121"/>
      <c r="O211" s="121"/>
      <c r="P211" s="121"/>
      <c r="Q211" s="121"/>
      <c r="R211" s="121"/>
      <c r="S211" s="121"/>
      <c r="T211" s="121"/>
      <c r="U211" s="121"/>
      <c r="V211" s="121"/>
      <c r="W211" s="121"/>
      <c r="X211" s="121"/>
      <c r="Y211" s="121"/>
      <c r="Z211" s="121"/>
      <c r="AA211" s="121"/>
    </row>
    <row r="212" ht="12.75" customHeight="1">
      <c r="A212" s="205"/>
      <c r="B212" s="205"/>
      <c r="C212" s="205"/>
      <c r="D212" s="205"/>
      <c r="E212" s="205"/>
      <c r="F212" s="205"/>
      <c r="G212" s="205"/>
      <c r="H212" s="205"/>
      <c r="I212" s="205"/>
      <c r="J212" s="205"/>
      <c r="K212" s="205"/>
      <c r="L212" s="121"/>
      <c r="M212" s="121"/>
      <c r="N212" s="121"/>
      <c r="O212" s="121"/>
      <c r="P212" s="121"/>
      <c r="Q212" s="121"/>
      <c r="R212" s="121"/>
      <c r="S212" s="121"/>
      <c r="T212" s="121"/>
      <c r="U212" s="121"/>
      <c r="V212" s="121"/>
      <c r="W212" s="121"/>
      <c r="X212" s="121"/>
      <c r="Y212" s="121"/>
      <c r="Z212" s="121"/>
      <c r="AA212" s="121"/>
    </row>
    <row r="213" ht="12.75" customHeight="1">
      <c r="A213" s="205"/>
      <c r="B213" s="205"/>
      <c r="C213" s="205"/>
      <c r="D213" s="205"/>
      <c r="E213" s="205"/>
      <c r="F213" s="205"/>
      <c r="G213" s="205"/>
      <c r="H213" s="205"/>
      <c r="I213" s="205"/>
      <c r="J213" s="205"/>
      <c r="K213" s="205"/>
      <c r="L213" s="121"/>
      <c r="M213" s="121"/>
      <c r="N213" s="121"/>
      <c r="O213" s="121"/>
      <c r="P213" s="121"/>
      <c r="Q213" s="121"/>
      <c r="R213" s="121"/>
      <c r="S213" s="121"/>
      <c r="T213" s="121"/>
      <c r="U213" s="121"/>
      <c r="V213" s="121"/>
      <c r="W213" s="121"/>
      <c r="X213" s="121"/>
      <c r="Y213" s="121"/>
      <c r="Z213" s="121"/>
      <c r="AA213" s="121"/>
    </row>
    <row r="214" ht="12.75" customHeight="1">
      <c r="A214" s="205"/>
      <c r="B214" s="205"/>
      <c r="C214" s="205"/>
      <c r="D214" s="205"/>
      <c r="E214" s="205"/>
      <c r="F214" s="205"/>
      <c r="G214" s="205"/>
      <c r="H214" s="205"/>
      <c r="I214" s="205"/>
      <c r="J214" s="205"/>
      <c r="K214" s="205"/>
      <c r="L214" s="121"/>
      <c r="M214" s="121"/>
      <c r="N214" s="121"/>
      <c r="O214" s="121"/>
      <c r="P214" s="121"/>
      <c r="Q214" s="121"/>
      <c r="R214" s="121"/>
      <c r="S214" s="121"/>
      <c r="T214" s="121"/>
      <c r="U214" s="121"/>
      <c r="V214" s="121"/>
      <c r="W214" s="121"/>
      <c r="X214" s="121"/>
      <c r="Y214" s="121"/>
      <c r="Z214" s="121"/>
      <c r="AA214" s="121"/>
    </row>
    <row r="215" ht="12.75" customHeight="1">
      <c r="A215" s="205"/>
      <c r="B215" s="205"/>
      <c r="C215" s="205"/>
      <c r="D215" s="205"/>
      <c r="E215" s="205"/>
      <c r="F215" s="205"/>
      <c r="G215" s="205"/>
      <c r="H215" s="205"/>
      <c r="I215" s="205"/>
      <c r="J215" s="205"/>
      <c r="K215" s="205"/>
      <c r="L215" s="121"/>
      <c r="M215" s="121"/>
      <c r="N215" s="121"/>
      <c r="O215" s="121"/>
      <c r="P215" s="121"/>
      <c r="Q215" s="121"/>
      <c r="R215" s="121"/>
      <c r="S215" s="121"/>
      <c r="T215" s="121"/>
      <c r="U215" s="121"/>
      <c r="V215" s="121"/>
      <c r="W215" s="121"/>
      <c r="X215" s="121"/>
      <c r="Y215" s="121"/>
      <c r="Z215" s="121"/>
      <c r="AA215" s="121"/>
    </row>
    <row r="216" ht="12.75" customHeight="1">
      <c r="A216" s="205"/>
      <c r="B216" s="205"/>
      <c r="C216" s="205"/>
      <c r="D216" s="205"/>
      <c r="E216" s="205"/>
      <c r="F216" s="205"/>
      <c r="G216" s="205"/>
      <c r="H216" s="205"/>
      <c r="I216" s="205"/>
      <c r="J216" s="205"/>
      <c r="K216" s="205"/>
      <c r="L216" s="121"/>
      <c r="M216" s="121"/>
      <c r="N216" s="121"/>
      <c r="O216" s="121"/>
      <c r="P216" s="121"/>
      <c r="Q216" s="121"/>
      <c r="R216" s="121"/>
      <c r="S216" s="121"/>
      <c r="T216" s="121"/>
      <c r="U216" s="121"/>
      <c r="V216" s="121"/>
      <c r="W216" s="121"/>
      <c r="X216" s="121"/>
      <c r="Y216" s="121"/>
      <c r="Z216" s="121"/>
      <c r="AA216" s="121"/>
    </row>
    <row r="217" ht="12.75" customHeight="1">
      <c r="A217" s="205"/>
      <c r="B217" s="205"/>
      <c r="C217" s="205"/>
      <c r="D217" s="205"/>
      <c r="E217" s="205"/>
      <c r="F217" s="205"/>
      <c r="G217" s="205"/>
      <c r="H217" s="205"/>
      <c r="I217" s="205"/>
      <c r="J217" s="205"/>
      <c r="K217" s="205"/>
      <c r="L217" s="121"/>
      <c r="M217" s="121"/>
      <c r="N217" s="121"/>
      <c r="O217" s="121"/>
      <c r="P217" s="121"/>
      <c r="Q217" s="121"/>
      <c r="R217" s="121"/>
      <c r="S217" s="121"/>
      <c r="T217" s="121"/>
      <c r="U217" s="121"/>
      <c r="V217" s="121"/>
      <c r="W217" s="121"/>
      <c r="X217" s="121"/>
      <c r="Y217" s="121"/>
      <c r="Z217" s="121"/>
      <c r="AA217" s="121"/>
    </row>
    <row r="218" ht="12.75" customHeight="1">
      <c r="A218" s="205"/>
      <c r="B218" s="205"/>
      <c r="C218" s="205"/>
      <c r="D218" s="205"/>
      <c r="E218" s="205"/>
      <c r="F218" s="205"/>
      <c r="G218" s="205"/>
      <c r="H218" s="205"/>
      <c r="I218" s="205"/>
      <c r="J218" s="205"/>
      <c r="K218" s="205"/>
      <c r="L218" s="121"/>
      <c r="M218" s="121"/>
      <c r="N218" s="121"/>
      <c r="O218" s="121"/>
      <c r="P218" s="121"/>
      <c r="Q218" s="121"/>
      <c r="R218" s="121"/>
      <c r="S218" s="121"/>
      <c r="T218" s="121"/>
      <c r="U218" s="121"/>
      <c r="V218" s="121"/>
      <c r="W218" s="121"/>
      <c r="X218" s="121"/>
      <c r="Y218" s="121"/>
      <c r="Z218" s="121"/>
      <c r="AA218" s="121"/>
    </row>
    <row r="219" ht="12.75" customHeight="1">
      <c r="A219" s="205"/>
      <c r="B219" s="205"/>
      <c r="C219" s="205"/>
      <c r="D219" s="205"/>
      <c r="E219" s="205"/>
      <c r="F219" s="205"/>
      <c r="G219" s="205"/>
      <c r="H219" s="205"/>
      <c r="I219" s="205"/>
      <c r="J219" s="205"/>
      <c r="K219" s="205"/>
      <c r="L219" s="121"/>
      <c r="M219" s="121"/>
      <c r="N219" s="121"/>
      <c r="O219" s="121"/>
      <c r="P219" s="121"/>
      <c r="Q219" s="121"/>
      <c r="R219" s="121"/>
      <c r="S219" s="121"/>
      <c r="T219" s="121"/>
      <c r="U219" s="121"/>
      <c r="V219" s="121"/>
      <c r="W219" s="121"/>
      <c r="X219" s="121"/>
      <c r="Y219" s="121"/>
      <c r="Z219" s="121"/>
      <c r="AA219" s="121"/>
    </row>
    <row r="220" ht="12.75" customHeight="1">
      <c r="A220" s="205"/>
      <c r="B220" s="205"/>
      <c r="C220" s="205"/>
      <c r="D220" s="205"/>
      <c r="E220" s="205"/>
      <c r="F220" s="205"/>
      <c r="G220" s="205"/>
      <c r="H220" s="205"/>
      <c r="I220" s="205"/>
      <c r="J220" s="205"/>
      <c r="K220" s="205"/>
      <c r="L220" s="121"/>
      <c r="M220" s="121"/>
      <c r="N220" s="121"/>
      <c r="O220" s="121"/>
      <c r="P220" s="121"/>
      <c r="Q220" s="121"/>
      <c r="R220" s="121"/>
      <c r="S220" s="121"/>
      <c r="T220" s="121"/>
      <c r="U220" s="121"/>
      <c r="V220" s="121"/>
      <c r="W220" s="121"/>
      <c r="X220" s="121"/>
      <c r="Y220" s="121"/>
      <c r="Z220" s="121"/>
      <c r="AA220" s="121"/>
    </row>
    <row r="221" ht="12.75" customHeight="1">
      <c r="A221" s="205"/>
      <c r="B221" s="205"/>
      <c r="C221" s="205"/>
      <c r="D221" s="205"/>
      <c r="E221" s="205"/>
      <c r="F221" s="205"/>
      <c r="G221" s="205"/>
      <c r="H221" s="205"/>
      <c r="I221" s="205"/>
      <c r="J221" s="205"/>
      <c r="K221" s="205"/>
      <c r="L221" s="121"/>
      <c r="M221" s="121"/>
      <c r="N221" s="121"/>
      <c r="O221" s="121"/>
      <c r="P221" s="121"/>
      <c r="Q221" s="121"/>
      <c r="R221" s="121"/>
      <c r="S221" s="121"/>
      <c r="T221" s="121"/>
      <c r="U221" s="121"/>
      <c r="V221" s="121"/>
      <c r="W221" s="121"/>
      <c r="X221" s="121"/>
      <c r="Y221" s="121"/>
      <c r="Z221" s="121"/>
      <c r="AA221" s="121"/>
    </row>
    <row r="222" ht="12.75" customHeight="1">
      <c r="A222" s="205"/>
      <c r="B222" s="205"/>
      <c r="C222" s="205"/>
      <c r="D222" s="205"/>
      <c r="E222" s="205"/>
      <c r="F222" s="205"/>
      <c r="G222" s="205"/>
      <c r="H222" s="205"/>
      <c r="I222" s="205"/>
      <c r="J222" s="205"/>
      <c r="K222" s="205"/>
      <c r="L222" s="121"/>
      <c r="M222" s="121"/>
      <c r="N222" s="121"/>
      <c r="O222" s="121"/>
      <c r="P222" s="121"/>
      <c r="Q222" s="121"/>
      <c r="R222" s="121"/>
      <c r="S222" s="121"/>
      <c r="T222" s="121"/>
      <c r="U222" s="121"/>
      <c r="V222" s="121"/>
      <c r="W222" s="121"/>
      <c r="X222" s="121"/>
      <c r="Y222" s="121"/>
      <c r="Z222" s="121"/>
      <c r="AA222" s="121"/>
    </row>
    <row r="223" ht="12.75" customHeight="1">
      <c r="A223" s="205"/>
      <c r="B223" s="205"/>
      <c r="C223" s="205"/>
      <c r="D223" s="205"/>
      <c r="E223" s="205"/>
      <c r="F223" s="205"/>
      <c r="G223" s="205"/>
      <c r="H223" s="205"/>
      <c r="I223" s="205"/>
      <c r="J223" s="205"/>
      <c r="K223" s="205"/>
      <c r="L223" s="121"/>
      <c r="M223" s="121"/>
      <c r="N223" s="121"/>
      <c r="O223" s="121"/>
      <c r="P223" s="121"/>
      <c r="Q223" s="121"/>
      <c r="R223" s="121"/>
      <c r="S223" s="121"/>
      <c r="T223" s="121"/>
      <c r="U223" s="121"/>
      <c r="V223" s="121"/>
      <c r="W223" s="121"/>
      <c r="X223" s="121"/>
      <c r="Y223" s="121"/>
      <c r="Z223" s="121"/>
      <c r="AA223" s="121"/>
    </row>
    <row r="224" ht="12.75" customHeight="1">
      <c r="A224" s="205"/>
      <c r="B224" s="205"/>
      <c r="C224" s="205"/>
      <c r="D224" s="205"/>
      <c r="E224" s="205"/>
      <c r="F224" s="205"/>
      <c r="G224" s="205"/>
      <c r="H224" s="205"/>
      <c r="I224" s="205"/>
      <c r="J224" s="205"/>
      <c r="K224" s="205"/>
      <c r="L224" s="121"/>
      <c r="M224" s="121"/>
      <c r="N224" s="121"/>
      <c r="O224" s="121"/>
      <c r="P224" s="121"/>
      <c r="Q224" s="121"/>
      <c r="R224" s="121"/>
      <c r="S224" s="121"/>
      <c r="T224" s="121"/>
      <c r="U224" s="121"/>
      <c r="V224" s="121"/>
      <c r="W224" s="121"/>
      <c r="X224" s="121"/>
      <c r="Y224" s="121"/>
      <c r="Z224" s="121"/>
      <c r="AA224" s="121"/>
    </row>
    <row r="225" ht="12.75" customHeight="1">
      <c r="A225" s="205"/>
      <c r="B225" s="205"/>
      <c r="C225" s="205"/>
      <c r="D225" s="205"/>
      <c r="E225" s="205"/>
      <c r="F225" s="205"/>
      <c r="G225" s="205"/>
      <c r="H225" s="205"/>
      <c r="I225" s="205"/>
      <c r="J225" s="205"/>
      <c r="K225" s="205"/>
      <c r="L225" s="121"/>
      <c r="M225" s="121"/>
      <c r="N225" s="121"/>
      <c r="O225" s="121"/>
      <c r="P225" s="121"/>
      <c r="Q225" s="121"/>
      <c r="R225" s="121"/>
      <c r="S225" s="121"/>
      <c r="T225" s="121"/>
      <c r="U225" s="121"/>
      <c r="V225" s="121"/>
      <c r="W225" s="121"/>
      <c r="X225" s="121"/>
      <c r="Y225" s="121"/>
      <c r="Z225" s="121"/>
      <c r="AA225" s="121"/>
    </row>
    <row r="226" ht="12.75" customHeight="1">
      <c r="A226" s="205"/>
      <c r="B226" s="205"/>
      <c r="C226" s="205"/>
      <c r="D226" s="205"/>
      <c r="E226" s="205"/>
      <c r="F226" s="205"/>
      <c r="G226" s="205"/>
      <c r="H226" s="205"/>
      <c r="I226" s="205"/>
      <c r="J226" s="205"/>
      <c r="K226" s="205"/>
      <c r="L226" s="121"/>
      <c r="M226" s="121"/>
      <c r="N226" s="121"/>
      <c r="O226" s="121"/>
      <c r="P226" s="121"/>
      <c r="Q226" s="121"/>
      <c r="R226" s="121"/>
      <c r="S226" s="121"/>
      <c r="T226" s="121"/>
      <c r="U226" s="121"/>
      <c r="V226" s="121"/>
      <c r="W226" s="121"/>
      <c r="X226" s="121"/>
      <c r="Y226" s="121"/>
      <c r="Z226" s="121"/>
      <c r="AA226" s="121"/>
    </row>
    <row r="227" ht="12.75" customHeight="1">
      <c r="A227" s="205"/>
      <c r="B227" s="205"/>
      <c r="C227" s="205"/>
      <c r="D227" s="205"/>
      <c r="E227" s="205"/>
      <c r="F227" s="205"/>
      <c r="G227" s="205"/>
      <c r="H227" s="205"/>
      <c r="I227" s="205"/>
      <c r="J227" s="205"/>
      <c r="K227" s="205"/>
      <c r="L227" s="121"/>
      <c r="M227" s="121"/>
      <c r="N227" s="121"/>
      <c r="O227" s="121"/>
      <c r="P227" s="121"/>
      <c r="Q227" s="121"/>
      <c r="R227" s="121"/>
      <c r="S227" s="121"/>
      <c r="T227" s="121"/>
      <c r="U227" s="121"/>
      <c r="V227" s="121"/>
      <c r="W227" s="121"/>
      <c r="X227" s="121"/>
      <c r="Y227" s="121"/>
      <c r="Z227" s="121"/>
      <c r="AA227" s="121"/>
    </row>
    <row r="228" ht="12.75" customHeight="1">
      <c r="A228" s="205"/>
      <c r="B228" s="205"/>
      <c r="C228" s="205"/>
      <c r="D228" s="205"/>
      <c r="E228" s="205"/>
      <c r="F228" s="205"/>
      <c r="G228" s="205"/>
      <c r="H228" s="205"/>
      <c r="I228" s="205"/>
      <c r="J228" s="205"/>
      <c r="K228" s="205"/>
      <c r="L228" s="121"/>
      <c r="M228" s="121"/>
      <c r="N228" s="121"/>
      <c r="O228" s="121"/>
      <c r="P228" s="121"/>
      <c r="Q228" s="121"/>
      <c r="R228" s="121"/>
      <c r="S228" s="121"/>
      <c r="T228" s="121"/>
      <c r="U228" s="121"/>
      <c r="V228" s="121"/>
      <c r="W228" s="121"/>
      <c r="X228" s="121"/>
      <c r="Y228" s="121"/>
      <c r="Z228" s="121"/>
      <c r="AA228" s="121"/>
    </row>
    <row r="229" ht="12.75" customHeight="1">
      <c r="A229" s="205"/>
      <c r="B229" s="205"/>
      <c r="C229" s="205"/>
      <c r="D229" s="205"/>
      <c r="E229" s="205"/>
      <c r="F229" s="205"/>
      <c r="G229" s="205"/>
      <c r="H229" s="205"/>
      <c r="I229" s="205"/>
      <c r="J229" s="205"/>
      <c r="K229" s="205"/>
      <c r="L229" s="121"/>
      <c r="M229" s="121"/>
      <c r="N229" s="121"/>
      <c r="O229" s="121"/>
      <c r="P229" s="121"/>
      <c r="Q229" s="121"/>
      <c r="R229" s="121"/>
      <c r="S229" s="121"/>
      <c r="T229" s="121"/>
      <c r="U229" s="121"/>
      <c r="V229" s="121"/>
      <c r="W229" s="121"/>
      <c r="X229" s="121"/>
      <c r="Y229" s="121"/>
      <c r="Z229" s="121"/>
      <c r="AA229" s="121"/>
    </row>
    <row r="230" ht="12.75" customHeight="1">
      <c r="A230" s="205"/>
      <c r="B230" s="205"/>
      <c r="C230" s="205"/>
      <c r="D230" s="205"/>
      <c r="E230" s="205"/>
      <c r="F230" s="205"/>
      <c r="G230" s="205"/>
      <c r="H230" s="205"/>
      <c r="I230" s="205"/>
      <c r="J230" s="205"/>
      <c r="K230" s="205"/>
      <c r="L230" s="121"/>
      <c r="M230" s="121"/>
      <c r="N230" s="121"/>
      <c r="O230" s="121"/>
      <c r="P230" s="121"/>
      <c r="Q230" s="121"/>
      <c r="R230" s="121"/>
      <c r="S230" s="121"/>
      <c r="T230" s="121"/>
      <c r="U230" s="121"/>
      <c r="V230" s="121"/>
      <c r="W230" s="121"/>
      <c r="X230" s="121"/>
      <c r="Y230" s="121"/>
      <c r="Z230" s="121"/>
      <c r="AA230" s="121"/>
    </row>
    <row r="231" ht="12.75" customHeight="1">
      <c r="A231" s="205"/>
      <c r="B231" s="205"/>
      <c r="C231" s="205"/>
      <c r="D231" s="205"/>
      <c r="E231" s="205"/>
      <c r="F231" s="205"/>
      <c r="G231" s="205"/>
      <c r="H231" s="205"/>
      <c r="I231" s="205"/>
      <c r="J231" s="205"/>
      <c r="K231" s="205"/>
      <c r="L231" s="121"/>
      <c r="M231" s="121"/>
      <c r="N231" s="121"/>
      <c r="O231" s="121"/>
      <c r="P231" s="121"/>
      <c r="Q231" s="121"/>
      <c r="R231" s="121"/>
      <c r="S231" s="121"/>
      <c r="T231" s="121"/>
      <c r="U231" s="121"/>
      <c r="V231" s="121"/>
      <c r="W231" s="121"/>
      <c r="X231" s="121"/>
      <c r="Y231" s="121"/>
      <c r="Z231" s="121"/>
      <c r="AA231" s="121"/>
    </row>
    <row r="232" ht="12.75" customHeight="1">
      <c r="A232" s="205"/>
      <c r="B232" s="205"/>
      <c r="C232" s="205"/>
      <c r="D232" s="205"/>
      <c r="E232" s="205"/>
      <c r="F232" s="205"/>
      <c r="G232" s="205"/>
      <c r="H232" s="205"/>
      <c r="I232" s="205"/>
      <c r="J232" s="205"/>
      <c r="K232" s="205"/>
      <c r="L232" s="121"/>
      <c r="M232" s="121"/>
      <c r="N232" s="121"/>
      <c r="O232" s="121"/>
      <c r="P232" s="121"/>
      <c r="Q232" s="121"/>
      <c r="R232" s="121"/>
      <c r="S232" s="121"/>
      <c r="T232" s="121"/>
      <c r="U232" s="121"/>
      <c r="V232" s="121"/>
      <c r="W232" s="121"/>
      <c r="X232" s="121"/>
      <c r="Y232" s="121"/>
      <c r="Z232" s="121"/>
      <c r="AA232" s="121"/>
    </row>
    <row r="233" ht="12.75" customHeight="1">
      <c r="A233" s="205"/>
      <c r="B233" s="205"/>
      <c r="C233" s="205"/>
      <c r="D233" s="205"/>
      <c r="E233" s="205"/>
      <c r="F233" s="205"/>
      <c r="G233" s="205"/>
      <c r="H233" s="205"/>
      <c r="I233" s="205"/>
      <c r="J233" s="205"/>
      <c r="K233" s="205"/>
      <c r="L233" s="121"/>
      <c r="M233" s="121"/>
      <c r="N233" s="121"/>
      <c r="O233" s="121"/>
      <c r="P233" s="121"/>
      <c r="Q233" s="121"/>
      <c r="R233" s="121"/>
      <c r="S233" s="121"/>
      <c r="T233" s="121"/>
      <c r="U233" s="121"/>
      <c r="V233" s="121"/>
      <c r="W233" s="121"/>
      <c r="X233" s="121"/>
      <c r="Y233" s="121"/>
      <c r="Z233" s="121"/>
      <c r="AA233" s="121"/>
    </row>
    <row r="234" ht="12.75" customHeight="1">
      <c r="A234" s="205"/>
      <c r="B234" s="205"/>
      <c r="C234" s="205"/>
      <c r="D234" s="205"/>
      <c r="E234" s="205"/>
      <c r="F234" s="205"/>
      <c r="G234" s="205"/>
      <c r="H234" s="205"/>
      <c r="I234" s="205"/>
      <c r="J234" s="205"/>
      <c r="K234" s="205"/>
      <c r="L234" s="121"/>
      <c r="M234" s="121"/>
      <c r="N234" s="121"/>
      <c r="O234" s="121"/>
      <c r="P234" s="121"/>
      <c r="Q234" s="121"/>
      <c r="R234" s="121"/>
      <c r="S234" s="121"/>
      <c r="T234" s="121"/>
      <c r="U234" s="121"/>
      <c r="V234" s="121"/>
      <c r="W234" s="121"/>
      <c r="X234" s="121"/>
      <c r="Y234" s="121"/>
      <c r="Z234" s="121"/>
      <c r="AA234" s="121"/>
    </row>
    <row r="235" ht="12.75" customHeight="1">
      <c r="A235" s="205"/>
      <c r="B235" s="205"/>
      <c r="C235" s="205"/>
      <c r="D235" s="205"/>
      <c r="E235" s="205"/>
      <c r="F235" s="205"/>
      <c r="G235" s="205"/>
      <c r="H235" s="205"/>
      <c r="I235" s="205"/>
      <c r="J235" s="205"/>
      <c r="K235" s="205"/>
      <c r="L235" s="121"/>
      <c r="M235" s="121"/>
      <c r="N235" s="121"/>
      <c r="O235" s="121"/>
      <c r="P235" s="121"/>
      <c r="Q235" s="121"/>
      <c r="R235" s="121"/>
      <c r="S235" s="121"/>
      <c r="T235" s="121"/>
      <c r="U235" s="121"/>
      <c r="V235" s="121"/>
      <c r="W235" s="121"/>
      <c r="X235" s="121"/>
      <c r="Y235" s="121"/>
      <c r="Z235" s="121"/>
      <c r="AA235" s="121"/>
    </row>
    <row r="236" ht="12.75" customHeight="1">
      <c r="A236" s="205"/>
      <c r="B236" s="205"/>
      <c r="C236" s="205"/>
      <c r="D236" s="205"/>
      <c r="E236" s="205"/>
      <c r="F236" s="205"/>
      <c r="G236" s="205"/>
      <c r="H236" s="205"/>
      <c r="I236" s="205"/>
      <c r="J236" s="205"/>
      <c r="K236" s="205"/>
      <c r="L236" s="121"/>
      <c r="M236" s="121"/>
      <c r="N236" s="121"/>
      <c r="O236" s="121"/>
      <c r="P236" s="121"/>
      <c r="Q236" s="121"/>
      <c r="R236" s="121"/>
      <c r="S236" s="121"/>
      <c r="T236" s="121"/>
      <c r="U236" s="121"/>
      <c r="V236" s="121"/>
      <c r="W236" s="121"/>
      <c r="X236" s="121"/>
      <c r="Y236" s="121"/>
      <c r="Z236" s="121"/>
      <c r="AA236" s="121"/>
    </row>
    <row r="237" ht="12.75" customHeight="1">
      <c r="A237" s="205"/>
      <c r="B237" s="205"/>
      <c r="C237" s="205"/>
      <c r="D237" s="205"/>
      <c r="E237" s="205"/>
      <c r="F237" s="205"/>
      <c r="G237" s="205"/>
      <c r="H237" s="205"/>
      <c r="I237" s="205"/>
      <c r="J237" s="205"/>
      <c r="K237" s="205"/>
      <c r="L237" s="121"/>
      <c r="M237" s="121"/>
      <c r="N237" s="121"/>
      <c r="O237" s="121"/>
      <c r="P237" s="121"/>
      <c r="Q237" s="121"/>
      <c r="R237" s="121"/>
      <c r="S237" s="121"/>
      <c r="T237" s="121"/>
      <c r="U237" s="121"/>
      <c r="V237" s="121"/>
      <c r="W237" s="121"/>
      <c r="X237" s="121"/>
      <c r="Y237" s="121"/>
      <c r="Z237" s="121"/>
      <c r="AA237" s="121"/>
    </row>
    <row r="238" ht="12.75" customHeight="1">
      <c r="A238" s="205"/>
      <c r="B238" s="205"/>
      <c r="C238" s="205"/>
      <c r="D238" s="205"/>
      <c r="E238" s="205"/>
      <c r="F238" s="205"/>
      <c r="G238" s="205"/>
      <c r="H238" s="205"/>
      <c r="I238" s="205"/>
      <c r="J238" s="205"/>
      <c r="K238" s="205"/>
      <c r="L238" s="121"/>
      <c r="M238" s="121"/>
      <c r="N238" s="121"/>
      <c r="O238" s="121"/>
      <c r="P238" s="121"/>
      <c r="Q238" s="121"/>
      <c r="R238" s="121"/>
      <c r="S238" s="121"/>
      <c r="T238" s="121"/>
      <c r="U238" s="121"/>
      <c r="V238" s="121"/>
      <c r="W238" s="121"/>
      <c r="X238" s="121"/>
      <c r="Y238" s="121"/>
      <c r="Z238" s="121"/>
      <c r="AA238" s="121"/>
    </row>
    <row r="239" ht="12.75" customHeight="1">
      <c r="A239" s="205"/>
      <c r="B239" s="205"/>
      <c r="C239" s="205"/>
      <c r="D239" s="205"/>
      <c r="E239" s="205"/>
      <c r="F239" s="205"/>
      <c r="G239" s="205"/>
      <c r="H239" s="205"/>
      <c r="I239" s="205"/>
      <c r="J239" s="205"/>
      <c r="K239" s="205"/>
      <c r="L239" s="121"/>
      <c r="M239" s="121"/>
      <c r="N239" s="121"/>
      <c r="O239" s="121"/>
      <c r="P239" s="121"/>
      <c r="Q239" s="121"/>
      <c r="R239" s="121"/>
      <c r="S239" s="121"/>
      <c r="T239" s="121"/>
      <c r="U239" s="121"/>
      <c r="V239" s="121"/>
      <c r="W239" s="121"/>
      <c r="X239" s="121"/>
      <c r="Y239" s="121"/>
      <c r="Z239" s="121"/>
      <c r="AA239" s="121"/>
    </row>
    <row r="240" ht="12.75" customHeight="1">
      <c r="A240" s="205"/>
      <c r="B240" s="205"/>
      <c r="C240" s="205"/>
      <c r="D240" s="205"/>
      <c r="E240" s="205"/>
      <c r="F240" s="205"/>
      <c r="G240" s="205"/>
      <c r="H240" s="205"/>
      <c r="I240" s="205"/>
      <c r="J240" s="205"/>
      <c r="K240" s="205"/>
      <c r="L240" s="121"/>
      <c r="M240" s="121"/>
      <c r="N240" s="121"/>
      <c r="O240" s="121"/>
      <c r="P240" s="121"/>
      <c r="Q240" s="121"/>
      <c r="R240" s="121"/>
      <c r="S240" s="121"/>
      <c r="T240" s="121"/>
      <c r="U240" s="121"/>
      <c r="V240" s="121"/>
      <c r="W240" s="121"/>
      <c r="X240" s="121"/>
      <c r="Y240" s="121"/>
      <c r="Z240" s="121"/>
      <c r="AA240" s="121"/>
    </row>
    <row r="241" ht="12.75" customHeight="1">
      <c r="A241" s="205"/>
      <c r="B241" s="205"/>
      <c r="C241" s="205"/>
      <c r="D241" s="205"/>
      <c r="E241" s="205"/>
      <c r="F241" s="205"/>
      <c r="G241" s="205"/>
      <c r="H241" s="205"/>
      <c r="I241" s="205"/>
      <c r="J241" s="205"/>
      <c r="K241" s="205"/>
      <c r="L241" s="121"/>
      <c r="M241" s="121"/>
      <c r="N241" s="121"/>
      <c r="O241" s="121"/>
      <c r="P241" s="121"/>
      <c r="Q241" s="121"/>
      <c r="R241" s="121"/>
      <c r="S241" s="121"/>
      <c r="T241" s="121"/>
      <c r="U241" s="121"/>
      <c r="V241" s="121"/>
      <c r="W241" s="121"/>
      <c r="X241" s="121"/>
      <c r="Y241" s="121"/>
      <c r="Z241" s="121"/>
      <c r="AA241" s="121"/>
    </row>
    <row r="242" ht="12.75" customHeight="1">
      <c r="A242" s="205"/>
      <c r="B242" s="205"/>
      <c r="C242" s="205"/>
      <c r="D242" s="205"/>
      <c r="E242" s="205"/>
      <c r="F242" s="205"/>
      <c r="G242" s="205"/>
      <c r="H242" s="205"/>
      <c r="I242" s="205"/>
      <c r="J242" s="205"/>
      <c r="K242" s="205"/>
      <c r="L242" s="121"/>
      <c r="M242" s="121"/>
      <c r="N242" s="121"/>
      <c r="O242" s="121"/>
      <c r="P242" s="121"/>
      <c r="Q242" s="121"/>
      <c r="R242" s="121"/>
      <c r="S242" s="121"/>
      <c r="T242" s="121"/>
      <c r="U242" s="121"/>
      <c r="V242" s="121"/>
      <c r="W242" s="121"/>
      <c r="X242" s="121"/>
      <c r="Y242" s="121"/>
      <c r="Z242" s="121"/>
      <c r="AA242" s="121"/>
    </row>
    <row r="243" ht="12.75" customHeight="1">
      <c r="A243" s="205"/>
      <c r="B243" s="205"/>
      <c r="C243" s="205"/>
      <c r="D243" s="205"/>
      <c r="E243" s="205"/>
      <c r="F243" s="205"/>
      <c r="G243" s="205"/>
      <c r="H243" s="205"/>
      <c r="I243" s="205"/>
      <c r="J243" s="205"/>
      <c r="K243" s="205"/>
      <c r="L243" s="121"/>
      <c r="M243" s="121"/>
      <c r="N243" s="121"/>
      <c r="O243" s="121"/>
      <c r="P243" s="121"/>
      <c r="Q243" s="121"/>
      <c r="R243" s="121"/>
      <c r="S243" s="121"/>
      <c r="T243" s="121"/>
      <c r="U243" s="121"/>
      <c r="V243" s="121"/>
      <c r="W243" s="121"/>
      <c r="X243" s="121"/>
      <c r="Y243" s="121"/>
      <c r="Z243" s="121"/>
      <c r="AA243" s="121"/>
    </row>
    <row r="244" ht="12.75" customHeight="1">
      <c r="A244" s="205"/>
      <c r="B244" s="205"/>
      <c r="C244" s="205"/>
      <c r="D244" s="205"/>
      <c r="E244" s="205"/>
      <c r="F244" s="205"/>
      <c r="G244" s="205"/>
      <c r="H244" s="205"/>
      <c r="I244" s="205"/>
      <c r="J244" s="205"/>
      <c r="K244" s="205"/>
      <c r="L244" s="121"/>
      <c r="M244" s="121"/>
      <c r="N244" s="121"/>
      <c r="O244" s="121"/>
      <c r="P244" s="121"/>
      <c r="Q244" s="121"/>
      <c r="R244" s="121"/>
      <c r="S244" s="121"/>
      <c r="T244" s="121"/>
      <c r="U244" s="121"/>
      <c r="V244" s="121"/>
      <c r="W244" s="121"/>
      <c r="X244" s="121"/>
      <c r="Y244" s="121"/>
      <c r="Z244" s="121"/>
      <c r="AA244" s="121"/>
    </row>
    <row r="245" ht="12.75" customHeight="1">
      <c r="A245" s="205"/>
      <c r="B245" s="205"/>
      <c r="C245" s="205"/>
      <c r="D245" s="205"/>
      <c r="E245" s="205"/>
      <c r="F245" s="205"/>
      <c r="G245" s="205"/>
      <c r="H245" s="205"/>
      <c r="I245" s="205"/>
      <c r="J245" s="205"/>
      <c r="K245" s="205"/>
      <c r="L245" s="121"/>
      <c r="M245" s="121"/>
      <c r="N245" s="121"/>
      <c r="O245" s="121"/>
      <c r="P245" s="121"/>
      <c r="Q245" s="121"/>
      <c r="R245" s="121"/>
      <c r="S245" s="121"/>
      <c r="T245" s="121"/>
      <c r="U245" s="121"/>
      <c r="V245" s="121"/>
      <c r="W245" s="121"/>
      <c r="X245" s="121"/>
      <c r="Y245" s="121"/>
      <c r="Z245" s="121"/>
      <c r="AA245" s="121"/>
    </row>
    <row r="246" ht="12.75" customHeight="1">
      <c r="A246" s="205"/>
      <c r="B246" s="205"/>
      <c r="C246" s="205"/>
      <c r="D246" s="205"/>
      <c r="E246" s="205"/>
      <c r="F246" s="205"/>
      <c r="G246" s="205"/>
      <c r="H246" s="205"/>
      <c r="I246" s="205"/>
      <c r="J246" s="205"/>
      <c r="K246" s="205"/>
      <c r="L246" s="121"/>
      <c r="M246" s="121"/>
      <c r="N246" s="121"/>
      <c r="O246" s="121"/>
      <c r="P246" s="121"/>
      <c r="Q246" s="121"/>
      <c r="R246" s="121"/>
      <c r="S246" s="121"/>
      <c r="T246" s="121"/>
      <c r="U246" s="121"/>
      <c r="V246" s="121"/>
      <c r="W246" s="121"/>
      <c r="X246" s="121"/>
      <c r="Y246" s="121"/>
      <c r="Z246" s="121"/>
      <c r="AA246" s="121"/>
    </row>
    <row r="247" ht="12.75" customHeight="1">
      <c r="A247" s="205"/>
      <c r="B247" s="205"/>
      <c r="C247" s="205"/>
      <c r="D247" s="205"/>
      <c r="E247" s="205"/>
      <c r="F247" s="205"/>
      <c r="G247" s="205"/>
      <c r="H247" s="205"/>
      <c r="I247" s="205"/>
      <c r="J247" s="205"/>
      <c r="K247" s="205"/>
      <c r="L247" s="121"/>
      <c r="M247" s="121"/>
      <c r="N247" s="121"/>
      <c r="O247" s="121"/>
      <c r="P247" s="121"/>
      <c r="Q247" s="121"/>
      <c r="R247" s="121"/>
      <c r="S247" s="121"/>
      <c r="T247" s="121"/>
      <c r="U247" s="121"/>
      <c r="V247" s="121"/>
      <c r="W247" s="121"/>
      <c r="X247" s="121"/>
      <c r="Y247" s="121"/>
      <c r="Z247" s="121"/>
      <c r="AA247" s="121"/>
    </row>
    <row r="248" ht="12.75" customHeight="1">
      <c r="A248" s="205"/>
      <c r="B248" s="205"/>
      <c r="C248" s="205"/>
      <c r="D248" s="205"/>
      <c r="E248" s="205"/>
      <c r="F248" s="205"/>
      <c r="G248" s="205"/>
      <c r="H248" s="205"/>
      <c r="I248" s="205"/>
      <c r="J248" s="205"/>
      <c r="K248" s="205"/>
      <c r="L248" s="121"/>
      <c r="M248" s="121"/>
      <c r="N248" s="121"/>
      <c r="O248" s="121"/>
      <c r="P248" s="121"/>
      <c r="Q248" s="121"/>
      <c r="R248" s="121"/>
      <c r="S248" s="121"/>
      <c r="T248" s="121"/>
      <c r="U248" s="121"/>
      <c r="V248" s="121"/>
      <c r="W248" s="121"/>
      <c r="X248" s="121"/>
      <c r="Y248" s="121"/>
      <c r="Z248" s="121"/>
      <c r="AA248" s="121"/>
    </row>
    <row r="249" ht="12.75" customHeight="1">
      <c r="A249" s="205"/>
      <c r="B249" s="205"/>
      <c r="C249" s="205"/>
      <c r="D249" s="205"/>
      <c r="E249" s="205"/>
      <c r="F249" s="205"/>
      <c r="G249" s="205"/>
      <c r="H249" s="205"/>
      <c r="I249" s="205"/>
      <c r="J249" s="205"/>
      <c r="K249" s="205"/>
      <c r="L249" s="121"/>
      <c r="M249" s="121"/>
      <c r="N249" s="121"/>
      <c r="O249" s="121"/>
      <c r="P249" s="121"/>
      <c r="Q249" s="121"/>
      <c r="R249" s="121"/>
      <c r="S249" s="121"/>
      <c r="T249" s="121"/>
      <c r="U249" s="121"/>
      <c r="V249" s="121"/>
      <c r="W249" s="121"/>
      <c r="X249" s="121"/>
      <c r="Y249" s="121"/>
      <c r="Z249" s="121"/>
      <c r="AA249" s="121"/>
    </row>
    <row r="250" ht="12.75" customHeight="1">
      <c r="A250" s="205"/>
      <c r="B250" s="205"/>
      <c r="C250" s="205"/>
      <c r="D250" s="205"/>
      <c r="E250" s="205"/>
      <c r="F250" s="205"/>
      <c r="G250" s="205"/>
      <c r="H250" s="205"/>
      <c r="I250" s="205"/>
      <c r="J250" s="205"/>
      <c r="K250" s="205"/>
      <c r="L250" s="121"/>
      <c r="M250" s="121"/>
      <c r="N250" s="121"/>
      <c r="O250" s="121"/>
      <c r="P250" s="121"/>
      <c r="Q250" s="121"/>
      <c r="R250" s="121"/>
      <c r="S250" s="121"/>
      <c r="T250" s="121"/>
      <c r="U250" s="121"/>
      <c r="V250" s="121"/>
      <c r="W250" s="121"/>
      <c r="X250" s="121"/>
      <c r="Y250" s="121"/>
      <c r="Z250" s="121"/>
      <c r="AA250" s="121"/>
    </row>
    <row r="251" ht="12.75" customHeight="1">
      <c r="A251" s="205"/>
      <c r="B251" s="205"/>
      <c r="C251" s="205"/>
      <c r="D251" s="205"/>
      <c r="E251" s="205"/>
      <c r="F251" s="205"/>
      <c r="G251" s="205"/>
      <c r="H251" s="205"/>
      <c r="I251" s="205"/>
      <c r="J251" s="205"/>
      <c r="K251" s="205"/>
      <c r="L251" s="121"/>
      <c r="M251" s="121"/>
      <c r="N251" s="121"/>
      <c r="O251" s="121"/>
      <c r="P251" s="121"/>
      <c r="Q251" s="121"/>
      <c r="R251" s="121"/>
      <c r="S251" s="121"/>
      <c r="T251" s="121"/>
      <c r="U251" s="121"/>
      <c r="V251" s="121"/>
      <c r="W251" s="121"/>
      <c r="X251" s="121"/>
      <c r="Y251" s="121"/>
      <c r="Z251" s="121"/>
      <c r="AA251" s="121"/>
    </row>
    <row r="252" ht="12.75" customHeight="1">
      <c r="A252" s="205"/>
      <c r="B252" s="205"/>
      <c r="C252" s="205"/>
      <c r="D252" s="205"/>
      <c r="E252" s="205"/>
      <c r="F252" s="205"/>
      <c r="G252" s="205"/>
      <c r="H252" s="205"/>
      <c r="I252" s="205"/>
      <c r="J252" s="205"/>
      <c r="K252" s="205"/>
      <c r="L252" s="121"/>
      <c r="M252" s="121"/>
      <c r="N252" s="121"/>
      <c r="O252" s="121"/>
      <c r="P252" s="121"/>
      <c r="Q252" s="121"/>
      <c r="R252" s="121"/>
      <c r="S252" s="121"/>
      <c r="T252" s="121"/>
      <c r="U252" s="121"/>
      <c r="V252" s="121"/>
      <c r="W252" s="121"/>
      <c r="X252" s="121"/>
      <c r="Y252" s="121"/>
      <c r="Z252" s="121"/>
      <c r="AA252" s="121"/>
    </row>
    <row r="253" ht="12.75" customHeight="1">
      <c r="A253" s="205"/>
      <c r="B253" s="205"/>
      <c r="C253" s="205"/>
      <c r="D253" s="205"/>
      <c r="E253" s="205"/>
      <c r="F253" s="205"/>
      <c r="G253" s="205"/>
      <c r="H253" s="205"/>
      <c r="I253" s="205"/>
      <c r="J253" s="205"/>
      <c r="K253" s="205"/>
      <c r="L253" s="121"/>
      <c r="M253" s="121"/>
      <c r="N253" s="121"/>
      <c r="O253" s="121"/>
      <c r="P253" s="121"/>
      <c r="Q253" s="121"/>
      <c r="R253" s="121"/>
      <c r="S253" s="121"/>
      <c r="T253" s="121"/>
      <c r="U253" s="121"/>
      <c r="V253" s="121"/>
      <c r="W253" s="121"/>
      <c r="X253" s="121"/>
      <c r="Y253" s="121"/>
      <c r="Z253" s="121"/>
      <c r="AA253" s="121"/>
    </row>
    <row r="254" ht="12.75" customHeight="1">
      <c r="A254" s="205"/>
      <c r="B254" s="205"/>
      <c r="C254" s="205"/>
      <c r="D254" s="205"/>
      <c r="E254" s="205"/>
      <c r="F254" s="205"/>
      <c r="G254" s="205"/>
      <c r="H254" s="205"/>
      <c r="I254" s="205"/>
      <c r="J254" s="205"/>
      <c r="K254" s="205"/>
      <c r="L254" s="121"/>
      <c r="M254" s="121"/>
      <c r="N254" s="121"/>
      <c r="O254" s="121"/>
      <c r="P254" s="121"/>
      <c r="Q254" s="121"/>
      <c r="R254" s="121"/>
      <c r="S254" s="121"/>
      <c r="T254" s="121"/>
      <c r="U254" s="121"/>
      <c r="V254" s="121"/>
      <c r="W254" s="121"/>
      <c r="X254" s="121"/>
      <c r="Y254" s="121"/>
      <c r="Z254" s="121"/>
      <c r="AA254" s="121"/>
    </row>
    <row r="255" ht="12.75" customHeight="1">
      <c r="A255" s="205"/>
      <c r="B255" s="205"/>
      <c r="C255" s="205"/>
      <c r="D255" s="205"/>
      <c r="E255" s="205"/>
      <c r="F255" s="205"/>
      <c r="G255" s="205"/>
      <c r="H255" s="205"/>
      <c r="I255" s="205"/>
      <c r="J255" s="205"/>
      <c r="K255" s="205"/>
      <c r="L255" s="121"/>
      <c r="M255" s="121"/>
      <c r="N255" s="121"/>
      <c r="O255" s="121"/>
      <c r="P255" s="121"/>
      <c r="Q255" s="121"/>
      <c r="R255" s="121"/>
      <c r="S255" s="121"/>
      <c r="T255" s="121"/>
      <c r="U255" s="121"/>
      <c r="V255" s="121"/>
      <c r="W255" s="121"/>
      <c r="X255" s="121"/>
      <c r="Y255" s="121"/>
      <c r="Z255" s="121"/>
      <c r="AA255" s="121"/>
    </row>
    <row r="256" ht="12.75" customHeight="1">
      <c r="A256" s="205"/>
      <c r="B256" s="205"/>
      <c r="C256" s="205"/>
      <c r="D256" s="205"/>
      <c r="E256" s="205"/>
      <c r="F256" s="205"/>
      <c r="G256" s="205"/>
      <c r="H256" s="205"/>
      <c r="I256" s="205"/>
      <c r="J256" s="205"/>
      <c r="K256" s="205"/>
      <c r="L256" s="121"/>
      <c r="M256" s="121"/>
      <c r="N256" s="121"/>
      <c r="O256" s="121"/>
      <c r="P256" s="121"/>
      <c r="Q256" s="121"/>
      <c r="R256" s="121"/>
      <c r="S256" s="121"/>
      <c r="T256" s="121"/>
      <c r="U256" s="121"/>
      <c r="V256" s="121"/>
      <c r="W256" s="121"/>
      <c r="X256" s="121"/>
      <c r="Y256" s="121"/>
      <c r="Z256" s="121"/>
      <c r="AA256" s="121"/>
    </row>
    <row r="257" ht="12.75" customHeight="1">
      <c r="A257" s="205"/>
      <c r="B257" s="205"/>
      <c r="C257" s="205"/>
      <c r="D257" s="205"/>
      <c r="E257" s="205"/>
      <c r="F257" s="205"/>
      <c r="G257" s="205"/>
      <c r="H257" s="205"/>
      <c r="I257" s="205"/>
      <c r="J257" s="205"/>
      <c r="K257" s="205"/>
      <c r="L257" s="121"/>
      <c r="M257" s="121"/>
      <c r="N257" s="121"/>
      <c r="O257" s="121"/>
      <c r="P257" s="121"/>
      <c r="Q257" s="121"/>
      <c r="R257" s="121"/>
      <c r="S257" s="121"/>
      <c r="T257" s="121"/>
      <c r="U257" s="121"/>
      <c r="V257" s="121"/>
      <c r="W257" s="121"/>
      <c r="X257" s="121"/>
      <c r="Y257" s="121"/>
      <c r="Z257" s="121"/>
      <c r="AA257" s="121"/>
    </row>
    <row r="258" ht="12.75" customHeight="1">
      <c r="A258" s="205"/>
      <c r="B258" s="205"/>
      <c r="C258" s="205"/>
      <c r="D258" s="205"/>
      <c r="E258" s="205"/>
      <c r="F258" s="205"/>
      <c r="G258" s="205"/>
      <c r="H258" s="205"/>
      <c r="I258" s="205"/>
      <c r="J258" s="205"/>
      <c r="K258" s="205"/>
      <c r="L258" s="121"/>
      <c r="M258" s="121"/>
      <c r="N258" s="121"/>
      <c r="O258" s="121"/>
      <c r="P258" s="121"/>
      <c r="Q258" s="121"/>
      <c r="R258" s="121"/>
      <c r="S258" s="121"/>
      <c r="T258" s="121"/>
      <c r="U258" s="121"/>
      <c r="V258" s="121"/>
      <c r="W258" s="121"/>
      <c r="X258" s="121"/>
      <c r="Y258" s="121"/>
      <c r="Z258" s="121"/>
      <c r="AA258" s="121"/>
    </row>
    <row r="259" ht="12.75" customHeight="1">
      <c r="A259" s="205"/>
      <c r="B259" s="205"/>
      <c r="C259" s="205"/>
      <c r="D259" s="205"/>
      <c r="E259" s="205"/>
      <c r="F259" s="205"/>
      <c r="G259" s="205"/>
      <c r="H259" s="205"/>
      <c r="I259" s="205"/>
      <c r="J259" s="205"/>
      <c r="K259" s="205"/>
      <c r="L259" s="121"/>
      <c r="M259" s="121"/>
      <c r="N259" s="121"/>
      <c r="O259" s="121"/>
      <c r="P259" s="121"/>
      <c r="Q259" s="121"/>
      <c r="R259" s="121"/>
      <c r="S259" s="121"/>
      <c r="T259" s="121"/>
      <c r="U259" s="121"/>
      <c r="V259" s="121"/>
      <c r="W259" s="121"/>
      <c r="X259" s="121"/>
      <c r="Y259" s="121"/>
      <c r="Z259" s="121"/>
      <c r="AA259" s="121"/>
    </row>
    <row r="260" ht="12.75" customHeight="1">
      <c r="A260" s="205"/>
      <c r="B260" s="205"/>
      <c r="C260" s="205"/>
      <c r="D260" s="205"/>
      <c r="E260" s="205"/>
      <c r="F260" s="205"/>
      <c r="G260" s="205"/>
      <c r="H260" s="205"/>
      <c r="I260" s="205"/>
      <c r="J260" s="205"/>
      <c r="K260" s="205"/>
      <c r="L260" s="121"/>
      <c r="M260" s="121"/>
      <c r="N260" s="121"/>
      <c r="O260" s="121"/>
      <c r="P260" s="121"/>
      <c r="Q260" s="121"/>
      <c r="R260" s="121"/>
      <c r="S260" s="121"/>
      <c r="T260" s="121"/>
      <c r="U260" s="121"/>
      <c r="V260" s="121"/>
      <c r="W260" s="121"/>
      <c r="X260" s="121"/>
      <c r="Y260" s="121"/>
      <c r="Z260" s="121"/>
      <c r="AA260" s="121"/>
    </row>
    <row r="261" ht="12.75" customHeight="1">
      <c r="A261" s="205"/>
      <c r="B261" s="205"/>
      <c r="C261" s="205"/>
      <c r="D261" s="205"/>
      <c r="E261" s="205"/>
      <c r="F261" s="205"/>
      <c r="G261" s="205"/>
      <c r="H261" s="205"/>
      <c r="I261" s="205"/>
      <c r="J261" s="205"/>
      <c r="K261" s="205"/>
      <c r="L261" s="121"/>
      <c r="M261" s="121"/>
      <c r="N261" s="121"/>
      <c r="O261" s="121"/>
      <c r="P261" s="121"/>
      <c r="Q261" s="121"/>
      <c r="R261" s="121"/>
      <c r="S261" s="121"/>
      <c r="T261" s="121"/>
      <c r="U261" s="121"/>
      <c r="V261" s="121"/>
      <c r="W261" s="121"/>
      <c r="X261" s="121"/>
      <c r="Y261" s="121"/>
      <c r="Z261" s="121"/>
      <c r="AA261" s="121"/>
    </row>
    <row r="262" ht="12.75" customHeight="1">
      <c r="A262" s="205"/>
      <c r="B262" s="205"/>
      <c r="C262" s="205"/>
      <c r="D262" s="205"/>
      <c r="E262" s="205"/>
      <c r="F262" s="205"/>
      <c r="G262" s="205"/>
      <c r="H262" s="205"/>
      <c r="I262" s="205"/>
      <c r="J262" s="205"/>
      <c r="K262" s="205"/>
      <c r="L262" s="121"/>
      <c r="M262" s="121"/>
      <c r="N262" s="121"/>
      <c r="O262" s="121"/>
      <c r="P262" s="121"/>
      <c r="Q262" s="121"/>
      <c r="R262" s="121"/>
      <c r="S262" s="121"/>
      <c r="T262" s="121"/>
      <c r="U262" s="121"/>
      <c r="V262" s="121"/>
      <c r="W262" s="121"/>
      <c r="X262" s="121"/>
      <c r="Y262" s="121"/>
      <c r="Z262" s="121"/>
      <c r="AA262" s="121"/>
    </row>
    <row r="263" ht="12.75" customHeight="1">
      <c r="A263" s="205"/>
      <c r="B263" s="205"/>
      <c r="C263" s="205"/>
      <c r="D263" s="205"/>
      <c r="E263" s="205"/>
      <c r="F263" s="205"/>
      <c r="G263" s="205"/>
      <c r="H263" s="205"/>
      <c r="I263" s="205"/>
      <c r="J263" s="205"/>
      <c r="K263" s="205"/>
      <c r="L263" s="121"/>
      <c r="M263" s="121"/>
      <c r="N263" s="121"/>
      <c r="O263" s="121"/>
      <c r="P263" s="121"/>
      <c r="Q263" s="121"/>
      <c r="R263" s="121"/>
      <c r="S263" s="121"/>
      <c r="T263" s="121"/>
      <c r="U263" s="121"/>
      <c r="V263" s="121"/>
      <c r="W263" s="121"/>
      <c r="X263" s="121"/>
      <c r="Y263" s="121"/>
      <c r="Z263" s="121"/>
      <c r="AA263" s="121"/>
    </row>
    <row r="264" ht="12.75" customHeight="1">
      <c r="A264" s="205"/>
      <c r="B264" s="205"/>
      <c r="C264" s="205"/>
      <c r="D264" s="205"/>
      <c r="E264" s="205"/>
      <c r="F264" s="205"/>
      <c r="G264" s="205"/>
      <c r="H264" s="205"/>
      <c r="I264" s="205"/>
      <c r="J264" s="205"/>
      <c r="K264" s="205"/>
      <c r="L264" s="121"/>
      <c r="M264" s="121"/>
      <c r="N264" s="121"/>
      <c r="O264" s="121"/>
      <c r="P264" s="121"/>
      <c r="Q264" s="121"/>
      <c r="R264" s="121"/>
      <c r="S264" s="121"/>
      <c r="T264" s="121"/>
      <c r="U264" s="121"/>
      <c r="V264" s="121"/>
      <c r="W264" s="121"/>
      <c r="X264" s="121"/>
      <c r="Y264" s="121"/>
      <c r="Z264" s="121"/>
      <c r="AA264" s="121"/>
    </row>
    <row r="265" ht="12.75" customHeight="1">
      <c r="A265" s="205"/>
      <c r="B265" s="205"/>
      <c r="C265" s="205"/>
      <c r="D265" s="205"/>
      <c r="E265" s="205"/>
      <c r="F265" s="205"/>
      <c r="G265" s="205"/>
      <c r="H265" s="205"/>
      <c r="I265" s="205"/>
      <c r="J265" s="205"/>
      <c r="K265" s="205"/>
      <c r="L265" s="121"/>
      <c r="M265" s="121"/>
      <c r="N265" s="121"/>
      <c r="O265" s="121"/>
      <c r="P265" s="121"/>
      <c r="Q265" s="121"/>
      <c r="R265" s="121"/>
      <c r="S265" s="121"/>
      <c r="T265" s="121"/>
      <c r="U265" s="121"/>
      <c r="V265" s="121"/>
      <c r="W265" s="121"/>
      <c r="X265" s="121"/>
      <c r="Y265" s="121"/>
      <c r="Z265" s="121"/>
      <c r="AA265" s="121"/>
    </row>
    <row r="266" ht="12.75" customHeight="1">
      <c r="A266" s="205"/>
      <c r="B266" s="205"/>
      <c r="C266" s="205"/>
      <c r="D266" s="205"/>
      <c r="E266" s="205"/>
      <c r="F266" s="205"/>
      <c r="G266" s="205"/>
      <c r="H266" s="205"/>
      <c r="I266" s="205"/>
      <c r="J266" s="205"/>
      <c r="K266" s="205"/>
      <c r="L266" s="121"/>
      <c r="M266" s="121"/>
      <c r="N266" s="121"/>
      <c r="O266" s="121"/>
      <c r="P266" s="121"/>
      <c r="Q266" s="121"/>
      <c r="R266" s="121"/>
      <c r="S266" s="121"/>
      <c r="T266" s="121"/>
      <c r="U266" s="121"/>
      <c r="V266" s="121"/>
      <c r="W266" s="121"/>
      <c r="X266" s="121"/>
      <c r="Y266" s="121"/>
      <c r="Z266" s="121"/>
      <c r="AA266" s="121"/>
    </row>
    <row r="267" ht="12.75" customHeight="1">
      <c r="A267" s="205"/>
      <c r="B267" s="205"/>
      <c r="C267" s="205"/>
      <c r="D267" s="205"/>
      <c r="E267" s="205"/>
      <c r="F267" s="205"/>
      <c r="G267" s="205"/>
      <c r="H267" s="205"/>
      <c r="I267" s="205"/>
      <c r="J267" s="205"/>
      <c r="K267" s="205"/>
      <c r="L267" s="121"/>
      <c r="M267" s="121"/>
      <c r="N267" s="121"/>
      <c r="O267" s="121"/>
      <c r="P267" s="121"/>
      <c r="Q267" s="121"/>
      <c r="R267" s="121"/>
      <c r="S267" s="121"/>
      <c r="T267" s="121"/>
      <c r="U267" s="121"/>
      <c r="V267" s="121"/>
      <c r="W267" s="121"/>
      <c r="X267" s="121"/>
      <c r="Y267" s="121"/>
      <c r="Z267" s="121"/>
      <c r="AA267" s="121"/>
    </row>
    <row r="268" ht="12.75" customHeight="1">
      <c r="A268" s="205"/>
      <c r="B268" s="205"/>
      <c r="C268" s="205"/>
      <c r="D268" s="205"/>
      <c r="E268" s="205"/>
      <c r="F268" s="205"/>
      <c r="G268" s="205"/>
      <c r="H268" s="205"/>
      <c r="I268" s="205"/>
      <c r="J268" s="205"/>
      <c r="K268" s="205"/>
      <c r="L268" s="121"/>
      <c r="M268" s="121"/>
      <c r="N268" s="121"/>
      <c r="O268" s="121"/>
      <c r="P268" s="121"/>
      <c r="Q268" s="121"/>
      <c r="R268" s="121"/>
      <c r="S268" s="121"/>
      <c r="T268" s="121"/>
      <c r="U268" s="121"/>
      <c r="V268" s="121"/>
      <c r="W268" s="121"/>
      <c r="X268" s="121"/>
      <c r="Y268" s="121"/>
      <c r="Z268" s="121"/>
      <c r="AA268" s="121"/>
    </row>
    <row r="269" ht="12.75" customHeight="1">
      <c r="A269" s="205"/>
      <c r="B269" s="205"/>
      <c r="C269" s="205"/>
      <c r="D269" s="205"/>
      <c r="E269" s="205"/>
      <c r="F269" s="205"/>
      <c r="G269" s="205"/>
      <c r="H269" s="205"/>
      <c r="I269" s="205"/>
      <c r="J269" s="205"/>
      <c r="K269" s="205"/>
      <c r="L269" s="121"/>
      <c r="M269" s="121"/>
      <c r="N269" s="121"/>
      <c r="O269" s="121"/>
      <c r="P269" s="121"/>
      <c r="Q269" s="121"/>
      <c r="R269" s="121"/>
      <c r="S269" s="121"/>
      <c r="T269" s="121"/>
      <c r="U269" s="121"/>
      <c r="V269" s="121"/>
      <c r="W269" s="121"/>
      <c r="X269" s="121"/>
      <c r="Y269" s="121"/>
      <c r="Z269" s="121"/>
      <c r="AA269" s="121"/>
    </row>
    <row r="270" ht="12.75" customHeight="1">
      <c r="A270" s="205"/>
      <c r="B270" s="205"/>
      <c r="C270" s="205"/>
      <c r="D270" s="205"/>
      <c r="E270" s="205"/>
      <c r="F270" s="205"/>
      <c r="G270" s="205"/>
      <c r="H270" s="205"/>
      <c r="I270" s="205"/>
      <c r="J270" s="205"/>
      <c r="K270" s="205"/>
      <c r="L270" s="121"/>
      <c r="M270" s="121"/>
      <c r="N270" s="121"/>
      <c r="O270" s="121"/>
      <c r="P270" s="121"/>
      <c r="Q270" s="121"/>
      <c r="R270" s="121"/>
      <c r="S270" s="121"/>
      <c r="T270" s="121"/>
      <c r="U270" s="121"/>
      <c r="V270" s="121"/>
      <c r="W270" s="121"/>
      <c r="X270" s="121"/>
      <c r="Y270" s="121"/>
      <c r="Z270" s="121"/>
      <c r="AA270" s="121"/>
    </row>
    <row r="271" ht="12.75" customHeight="1">
      <c r="A271" s="205"/>
      <c r="B271" s="205"/>
      <c r="C271" s="205"/>
      <c r="D271" s="205"/>
      <c r="E271" s="205"/>
      <c r="F271" s="205"/>
      <c r="G271" s="205"/>
      <c r="H271" s="205"/>
      <c r="I271" s="205"/>
      <c r="J271" s="205"/>
      <c r="K271" s="205"/>
      <c r="L271" s="121"/>
      <c r="M271" s="121"/>
      <c r="N271" s="121"/>
      <c r="O271" s="121"/>
      <c r="P271" s="121"/>
      <c r="Q271" s="121"/>
      <c r="R271" s="121"/>
      <c r="S271" s="121"/>
      <c r="T271" s="121"/>
      <c r="U271" s="121"/>
      <c r="V271" s="121"/>
      <c r="W271" s="121"/>
      <c r="X271" s="121"/>
      <c r="Y271" s="121"/>
      <c r="Z271" s="121"/>
      <c r="AA271" s="121"/>
    </row>
    <row r="272" ht="12.75" customHeight="1">
      <c r="A272" s="205"/>
      <c r="B272" s="205"/>
      <c r="C272" s="205"/>
      <c r="D272" s="205"/>
      <c r="E272" s="205"/>
      <c r="F272" s="205"/>
      <c r="G272" s="205"/>
      <c r="H272" s="205"/>
      <c r="I272" s="205"/>
      <c r="J272" s="205"/>
      <c r="K272" s="205"/>
      <c r="L272" s="121"/>
      <c r="M272" s="121"/>
      <c r="N272" s="121"/>
      <c r="O272" s="121"/>
      <c r="P272" s="121"/>
      <c r="Q272" s="121"/>
      <c r="R272" s="121"/>
      <c r="S272" s="121"/>
      <c r="T272" s="121"/>
      <c r="U272" s="121"/>
      <c r="V272" s="121"/>
      <c r="W272" s="121"/>
      <c r="X272" s="121"/>
      <c r="Y272" s="121"/>
      <c r="Z272" s="121"/>
      <c r="AA272" s="121"/>
    </row>
    <row r="273" ht="12.75" customHeight="1">
      <c r="A273" s="205"/>
      <c r="B273" s="205"/>
      <c r="C273" s="205"/>
      <c r="D273" s="205"/>
      <c r="E273" s="205"/>
      <c r="F273" s="205"/>
      <c r="G273" s="205"/>
      <c r="H273" s="205"/>
      <c r="I273" s="205"/>
      <c r="J273" s="205"/>
      <c r="K273" s="205"/>
      <c r="L273" s="121"/>
      <c r="M273" s="121"/>
      <c r="N273" s="121"/>
      <c r="O273" s="121"/>
      <c r="P273" s="121"/>
      <c r="Q273" s="121"/>
      <c r="R273" s="121"/>
      <c r="S273" s="121"/>
      <c r="T273" s="121"/>
      <c r="U273" s="121"/>
      <c r="V273" s="121"/>
      <c r="W273" s="121"/>
      <c r="X273" s="121"/>
      <c r="Y273" s="121"/>
      <c r="Z273" s="121"/>
      <c r="AA273" s="121"/>
    </row>
    <row r="274" ht="12.75" customHeight="1">
      <c r="A274" s="205"/>
      <c r="B274" s="205"/>
      <c r="C274" s="205"/>
      <c r="D274" s="205"/>
      <c r="E274" s="205"/>
      <c r="F274" s="205"/>
      <c r="G274" s="205"/>
      <c r="H274" s="205"/>
      <c r="I274" s="205"/>
      <c r="J274" s="205"/>
      <c r="K274" s="205"/>
      <c r="L274" s="121"/>
      <c r="M274" s="121"/>
      <c r="N274" s="121"/>
      <c r="O274" s="121"/>
      <c r="P274" s="121"/>
      <c r="Q274" s="121"/>
      <c r="R274" s="121"/>
      <c r="S274" s="121"/>
      <c r="T274" s="121"/>
      <c r="U274" s="121"/>
      <c r="V274" s="121"/>
      <c r="W274" s="121"/>
      <c r="X274" s="121"/>
      <c r="Y274" s="121"/>
      <c r="Z274" s="121"/>
      <c r="AA274" s="121"/>
    </row>
    <row r="275" ht="12.75" customHeight="1">
      <c r="A275" s="205"/>
      <c r="B275" s="205"/>
      <c r="C275" s="205"/>
      <c r="D275" s="205"/>
      <c r="E275" s="205"/>
      <c r="F275" s="205"/>
      <c r="G275" s="205"/>
      <c r="H275" s="205"/>
      <c r="I275" s="205"/>
      <c r="J275" s="205"/>
      <c r="K275" s="205"/>
      <c r="L275" s="121"/>
      <c r="M275" s="121"/>
      <c r="N275" s="121"/>
      <c r="O275" s="121"/>
      <c r="P275" s="121"/>
      <c r="Q275" s="121"/>
      <c r="R275" s="121"/>
      <c r="S275" s="121"/>
      <c r="T275" s="121"/>
      <c r="U275" s="121"/>
      <c r="V275" s="121"/>
      <c r="W275" s="121"/>
      <c r="X275" s="121"/>
      <c r="Y275" s="121"/>
      <c r="Z275" s="121"/>
      <c r="AA275" s="121"/>
    </row>
    <row r="276" ht="12.75" customHeight="1">
      <c r="A276" s="205"/>
      <c r="B276" s="205"/>
      <c r="C276" s="205"/>
      <c r="D276" s="205"/>
      <c r="E276" s="205"/>
      <c r="F276" s="205"/>
      <c r="G276" s="205"/>
      <c r="H276" s="205"/>
      <c r="I276" s="205"/>
      <c r="J276" s="205"/>
      <c r="K276" s="205"/>
      <c r="L276" s="121"/>
      <c r="M276" s="121"/>
      <c r="N276" s="121"/>
      <c r="O276" s="121"/>
      <c r="P276" s="121"/>
      <c r="Q276" s="121"/>
      <c r="R276" s="121"/>
      <c r="S276" s="121"/>
      <c r="T276" s="121"/>
      <c r="U276" s="121"/>
      <c r="V276" s="121"/>
      <c r="W276" s="121"/>
      <c r="X276" s="121"/>
      <c r="Y276" s="121"/>
      <c r="Z276" s="121"/>
      <c r="AA276" s="121"/>
    </row>
    <row r="277" ht="12.75" customHeight="1">
      <c r="A277" s="205"/>
      <c r="B277" s="205"/>
      <c r="C277" s="205"/>
      <c r="D277" s="205"/>
      <c r="E277" s="205"/>
      <c r="F277" s="205"/>
      <c r="G277" s="205"/>
      <c r="H277" s="205"/>
      <c r="I277" s="205"/>
      <c r="J277" s="205"/>
      <c r="K277" s="205"/>
      <c r="L277" s="121"/>
      <c r="M277" s="121"/>
      <c r="N277" s="121"/>
      <c r="O277" s="121"/>
      <c r="P277" s="121"/>
      <c r="Q277" s="121"/>
      <c r="R277" s="121"/>
      <c r="S277" s="121"/>
      <c r="T277" s="121"/>
      <c r="U277" s="121"/>
      <c r="V277" s="121"/>
      <c r="W277" s="121"/>
      <c r="X277" s="121"/>
      <c r="Y277" s="121"/>
      <c r="Z277" s="121"/>
      <c r="AA277" s="121"/>
    </row>
    <row r="278" ht="12.75" customHeight="1">
      <c r="A278" s="205"/>
      <c r="B278" s="205"/>
      <c r="C278" s="205"/>
      <c r="D278" s="205"/>
      <c r="E278" s="205"/>
      <c r="F278" s="205"/>
      <c r="G278" s="205"/>
      <c r="H278" s="205"/>
      <c r="I278" s="205"/>
      <c r="J278" s="205"/>
      <c r="K278" s="205"/>
      <c r="L278" s="121"/>
      <c r="M278" s="121"/>
      <c r="N278" s="121"/>
      <c r="O278" s="121"/>
      <c r="P278" s="121"/>
      <c r="Q278" s="121"/>
      <c r="R278" s="121"/>
      <c r="S278" s="121"/>
      <c r="T278" s="121"/>
      <c r="U278" s="121"/>
      <c r="V278" s="121"/>
      <c r="W278" s="121"/>
      <c r="X278" s="121"/>
      <c r="Y278" s="121"/>
      <c r="Z278" s="121"/>
      <c r="AA278" s="121"/>
    </row>
    <row r="279" ht="12.75" customHeight="1">
      <c r="A279" s="205"/>
      <c r="B279" s="205"/>
      <c r="C279" s="205"/>
      <c r="D279" s="205"/>
      <c r="E279" s="205"/>
      <c r="F279" s="205"/>
      <c r="G279" s="205"/>
      <c r="H279" s="205"/>
      <c r="I279" s="205"/>
      <c r="J279" s="205"/>
      <c r="K279" s="205"/>
      <c r="L279" s="121"/>
      <c r="M279" s="121"/>
      <c r="N279" s="121"/>
      <c r="O279" s="121"/>
      <c r="P279" s="121"/>
      <c r="Q279" s="121"/>
      <c r="R279" s="121"/>
      <c r="S279" s="121"/>
      <c r="T279" s="121"/>
      <c r="U279" s="121"/>
      <c r="V279" s="121"/>
      <c r="W279" s="121"/>
      <c r="X279" s="121"/>
      <c r="Y279" s="121"/>
      <c r="Z279" s="121"/>
      <c r="AA279" s="121"/>
    </row>
    <row r="280" ht="12.75" customHeight="1">
      <c r="A280" s="205"/>
      <c r="B280" s="205"/>
      <c r="C280" s="205"/>
      <c r="D280" s="205"/>
      <c r="E280" s="205"/>
      <c r="F280" s="205"/>
      <c r="G280" s="205"/>
      <c r="H280" s="205"/>
      <c r="I280" s="205"/>
      <c r="J280" s="205"/>
      <c r="K280" s="205"/>
      <c r="L280" s="121"/>
      <c r="M280" s="121"/>
      <c r="N280" s="121"/>
      <c r="O280" s="121"/>
      <c r="P280" s="121"/>
      <c r="Q280" s="121"/>
      <c r="R280" s="121"/>
      <c r="S280" s="121"/>
      <c r="T280" s="121"/>
      <c r="U280" s="121"/>
      <c r="V280" s="121"/>
      <c r="W280" s="121"/>
      <c r="X280" s="121"/>
      <c r="Y280" s="121"/>
      <c r="Z280" s="121"/>
      <c r="AA280" s="121"/>
    </row>
    <row r="281" ht="12.75" customHeight="1">
      <c r="A281" s="205"/>
      <c r="B281" s="205"/>
      <c r="C281" s="205"/>
      <c r="D281" s="205"/>
      <c r="E281" s="205"/>
      <c r="F281" s="205"/>
      <c r="G281" s="205"/>
      <c r="H281" s="205"/>
      <c r="I281" s="205"/>
      <c r="J281" s="205"/>
      <c r="K281" s="205"/>
      <c r="L281" s="121"/>
      <c r="M281" s="121"/>
      <c r="N281" s="121"/>
      <c r="O281" s="121"/>
      <c r="P281" s="121"/>
      <c r="Q281" s="121"/>
      <c r="R281" s="121"/>
      <c r="S281" s="121"/>
      <c r="T281" s="121"/>
      <c r="U281" s="121"/>
      <c r="V281" s="121"/>
      <c r="W281" s="121"/>
      <c r="X281" s="121"/>
      <c r="Y281" s="121"/>
      <c r="Z281" s="121"/>
      <c r="AA281" s="121"/>
    </row>
    <row r="282" ht="12.75" customHeight="1">
      <c r="A282" s="205"/>
      <c r="B282" s="205"/>
      <c r="C282" s="205"/>
      <c r="D282" s="205"/>
      <c r="E282" s="205"/>
      <c r="F282" s="205"/>
      <c r="G282" s="205"/>
      <c r="H282" s="205"/>
      <c r="I282" s="205"/>
      <c r="J282" s="205"/>
      <c r="K282" s="205"/>
      <c r="L282" s="121"/>
      <c r="M282" s="121"/>
      <c r="N282" s="121"/>
      <c r="O282" s="121"/>
      <c r="P282" s="121"/>
      <c r="Q282" s="121"/>
      <c r="R282" s="121"/>
      <c r="S282" s="121"/>
      <c r="T282" s="121"/>
      <c r="U282" s="121"/>
      <c r="V282" s="121"/>
      <c r="W282" s="121"/>
      <c r="X282" s="121"/>
      <c r="Y282" s="121"/>
      <c r="Z282" s="121"/>
      <c r="AA282" s="121"/>
    </row>
    <row r="283" ht="12.75" customHeight="1">
      <c r="A283" s="205"/>
      <c r="B283" s="205"/>
      <c r="C283" s="205"/>
      <c r="D283" s="205"/>
      <c r="E283" s="205"/>
      <c r="F283" s="205"/>
      <c r="G283" s="205"/>
      <c r="H283" s="205"/>
      <c r="I283" s="205"/>
      <c r="J283" s="205"/>
      <c r="K283" s="205"/>
      <c r="L283" s="121"/>
      <c r="M283" s="121"/>
      <c r="N283" s="121"/>
      <c r="O283" s="121"/>
      <c r="P283" s="121"/>
      <c r="Q283" s="121"/>
      <c r="R283" s="121"/>
      <c r="S283" s="121"/>
      <c r="T283" s="121"/>
      <c r="U283" s="121"/>
      <c r="V283" s="121"/>
      <c r="W283" s="121"/>
      <c r="X283" s="121"/>
      <c r="Y283" s="121"/>
      <c r="Z283" s="121"/>
      <c r="AA283" s="121"/>
    </row>
    <row r="284" ht="12.75" customHeight="1">
      <c r="A284" s="205"/>
      <c r="B284" s="205"/>
      <c r="C284" s="205"/>
      <c r="D284" s="205"/>
      <c r="E284" s="205"/>
      <c r="F284" s="205"/>
      <c r="G284" s="205"/>
      <c r="H284" s="205"/>
      <c r="I284" s="205"/>
      <c r="J284" s="205"/>
      <c r="K284" s="205"/>
      <c r="L284" s="121"/>
      <c r="M284" s="121"/>
      <c r="N284" s="121"/>
      <c r="O284" s="121"/>
      <c r="P284" s="121"/>
      <c r="Q284" s="121"/>
      <c r="R284" s="121"/>
      <c r="S284" s="121"/>
      <c r="T284" s="121"/>
      <c r="U284" s="121"/>
      <c r="V284" s="121"/>
      <c r="W284" s="121"/>
      <c r="X284" s="121"/>
      <c r="Y284" s="121"/>
      <c r="Z284" s="121"/>
      <c r="AA284" s="121"/>
    </row>
    <row r="285" ht="12.75" customHeight="1">
      <c r="A285" s="205"/>
      <c r="B285" s="205"/>
      <c r="C285" s="205"/>
      <c r="D285" s="205"/>
      <c r="E285" s="205"/>
      <c r="F285" s="205"/>
      <c r="G285" s="205"/>
      <c r="H285" s="205"/>
      <c r="I285" s="205"/>
      <c r="J285" s="205"/>
      <c r="K285" s="205"/>
      <c r="L285" s="121"/>
      <c r="M285" s="121"/>
      <c r="N285" s="121"/>
      <c r="O285" s="121"/>
      <c r="P285" s="121"/>
      <c r="Q285" s="121"/>
      <c r="R285" s="121"/>
      <c r="S285" s="121"/>
      <c r="T285" s="121"/>
      <c r="U285" s="121"/>
      <c r="V285" s="121"/>
      <c r="W285" s="121"/>
      <c r="X285" s="121"/>
      <c r="Y285" s="121"/>
      <c r="Z285" s="121"/>
      <c r="AA285" s="121"/>
    </row>
    <row r="286" ht="12.75" customHeight="1">
      <c r="A286" s="205"/>
      <c r="B286" s="205"/>
      <c r="C286" s="205"/>
      <c r="D286" s="205"/>
      <c r="E286" s="205"/>
      <c r="F286" s="205"/>
      <c r="G286" s="205"/>
      <c r="H286" s="205"/>
      <c r="I286" s="205"/>
      <c r="J286" s="205"/>
      <c r="K286" s="205"/>
      <c r="L286" s="121"/>
      <c r="M286" s="121"/>
      <c r="N286" s="121"/>
      <c r="O286" s="121"/>
      <c r="P286" s="121"/>
      <c r="Q286" s="121"/>
      <c r="R286" s="121"/>
      <c r="S286" s="121"/>
      <c r="T286" s="121"/>
      <c r="U286" s="121"/>
      <c r="V286" s="121"/>
      <c r="W286" s="121"/>
      <c r="X286" s="121"/>
      <c r="Y286" s="121"/>
      <c r="Z286" s="121"/>
      <c r="AA286" s="121"/>
    </row>
    <row r="287" ht="12.75" customHeight="1">
      <c r="A287" s="205"/>
      <c r="B287" s="205"/>
      <c r="C287" s="205"/>
      <c r="D287" s="205"/>
      <c r="E287" s="205"/>
      <c r="F287" s="205"/>
      <c r="G287" s="205"/>
      <c r="H287" s="205"/>
      <c r="I287" s="205"/>
      <c r="J287" s="205"/>
      <c r="K287" s="205"/>
      <c r="L287" s="121"/>
      <c r="M287" s="121"/>
      <c r="N287" s="121"/>
      <c r="O287" s="121"/>
      <c r="P287" s="121"/>
      <c r="Q287" s="121"/>
      <c r="R287" s="121"/>
      <c r="S287" s="121"/>
      <c r="T287" s="121"/>
      <c r="U287" s="121"/>
      <c r="V287" s="121"/>
      <c r="W287" s="121"/>
      <c r="X287" s="121"/>
      <c r="Y287" s="121"/>
      <c r="Z287" s="121"/>
      <c r="AA287" s="121"/>
    </row>
    <row r="288" ht="12.75" customHeight="1">
      <c r="A288" s="205"/>
      <c r="B288" s="205"/>
      <c r="C288" s="205"/>
      <c r="D288" s="205"/>
      <c r="E288" s="205"/>
      <c r="F288" s="205"/>
      <c r="G288" s="205"/>
      <c r="H288" s="205"/>
      <c r="I288" s="205"/>
      <c r="J288" s="205"/>
      <c r="K288" s="205"/>
      <c r="L288" s="121"/>
      <c r="M288" s="121"/>
      <c r="N288" s="121"/>
      <c r="O288" s="121"/>
      <c r="P288" s="121"/>
      <c r="Q288" s="121"/>
      <c r="R288" s="121"/>
      <c r="S288" s="121"/>
      <c r="T288" s="121"/>
      <c r="U288" s="121"/>
      <c r="V288" s="121"/>
      <c r="W288" s="121"/>
      <c r="X288" s="121"/>
      <c r="Y288" s="121"/>
      <c r="Z288" s="121"/>
      <c r="AA288" s="121"/>
    </row>
    <row r="289" ht="12.75" customHeight="1">
      <c r="A289" s="205"/>
      <c r="B289" s="205"/>
      <c r="C289" s="205"/>
      <c r="D289" s="205"/>
      <c r="E289" s="205"/>
      <c r="F289" s="205"/>
      <c r="G289" s="205"/>
      <c r="H289" s="205"/>
      <c r="I289" s="205"/>
      <c r="J289" s="205"/>
      <c r="K289" s="205"/>
      <c r="L289" s="121"/>
      <c r="M289" s="121"/>
      <c r="N289" s="121"/>
      <c r="O289" s="121"/>
      <c r="P289" s="121"/>
      <c r="Q289" s="121"/>
      <c r="R289" s="121"/>
      <c r="S289" s="121"/>
      <c r="T289" s="121"/>
      <c r="U289" s="121"/>
      <c r="V289" s="121"/>
      <c r="W289" s="121"/>
      <c r="X289" s="121"/>
      <c r="Y289" s="121"/>
      <c r="Z289" s="121"/>
      <c r="AA289" s="121"/>
    </row>
    <row r="290" ht="12.75" customHeight="1">
      <c r="A290" s="205"/>
      <c r="B290" s="205"/>
      <c r="C290" s="205"/>
      <c r="D290" s="205"/>
      <c r="E290" s="205"/>
      <c r="F290" s="205"/>
      <c r="G290" s="205"/>
      <c r="H290" s="205"/>
      <c r="I290" s="205"/>
      <c r="J290" s="205"/>
      <c r="K290" s="205"/>
      <c r="L290" s="121"/>
      <c r="M290" s="121"/>
      <c r="N290" s="121"/>
      <c r="O290" s="121"/>
      <c r="P290" s="121"/>
      <c r="Q290" s="121"/>
      <c r="R290" s="121"/>
      <c r="S290" s="121"/>
      <c r="T290" s="121"/>
      <c r="U290" s="121"/>
      <c r="V290" s="121"/>
      <c r="W290" s="121"/>
      <c r="X290" s="121"/>
      <c r="Y290" s="121"/>
      <c r="Z290" s="121"/>
      <c r="AA290" s="121"/>
    </row>
    <row r="291" ht="12.75" customHeight="1">
      <c r="A291" s="205"/>
      <c r="B291" s="205"/>
      <c r="C291" s="205"/>
      <c r="D291" s="205"/>
      <c r="E291" s="205"/>
      <c r="F291" s="205"/>
      <c r="G291" s="205"/>
      <c r="H291" s="205"/>
      <c r="I291" s="205"/>
      <c r="J291" s="205"/>
      <c r="K291" s="205"/>
      <c r="L291" s="121"/>
      <c r="M291" s="121"/>
      <c r="N291" s="121"/>
      <c r="O291" s="121"/>
      <c r="P291" s="121"/>
      <c r="Q291" s="121"/>
      <c r="R291" s="121"/>
      <c r="S291" s="121"/>
      <c r="T291" s="121"/>
      <c r="U291" s="121"/>
      <c r="V291" s="121"/>
      <c r="W291" s="121"/>
      <c r="X291" s="121"/>
      <c r="Y291" s="121"/>
      <c r="Z291" s="121"/>
      <c r="AA291" s="121"/>
    </row>
    <row r="292" ht="12.75" customHeight="1">
      <c r="A292" s="205"/>
      <c r="B292" s="205"/>
      <c r="C292" s="205"/>
      <c r="D292" s="205"/>
      <c r="E292" s="205"/>
      <c r="F292" s="205"/>
      <c r="G292" s="205"/>
      <c r="H292" s="205"/>
      <c r="I292" s="205"/>
      <c r="J292" s="205"/>
      <c r="K292" s="205"/>
      <c r="L292" s="121"/>
      <c r="M292" s="121"/>
      <c r="N292" s="121"/>
      <c r="O292" s="121"/>
      <c r="P292" s="121"/>
      <c r="Q292" s="121"/>
      <c r="R292" s="121"/>
      <c r="S292" s="121"/>
      <c r="T292" s="121"/>
      <c r="U292" s="121"/>
      <c r="V292" s="121"/>
      <c r="W292" s="121"/>
      <c r="X292" s="121"/>
      <c r="Y292" s="121"/>
      <c r="Z292" s="121"/>
      <c r="AA292" s="121"/>
    </row>
    <row r="293" ht="12.75" customHeight="1">
      <c r="A293" s="205"/>
      <c r="B293" s="205"/>
      <c r="C293" s="205"/>
      <c r="D293" s="205"/>
      <c r="E293" s="205"/>
      <c r="F293" s="205"/>
      <c r="G293" s="205"/>
      <c r="H293" s="205"/>
      <c r="I293" s="205"/>
      <c r="J293" s="205"/>
      <c r="K293" s="205"/>
      <c r="L293" s="121"/>
      <c r="M293" s="121"/>
      <c r="N293" s="121"/>
      <c r="O293" s="121"/>
      <c r="P293" s="121"/>
      <c r="Q293" s="121"/>
      <c r="R293" s="121"/>
      <c r="S293" s="121"/>
      <c r="T293" s="121"/>
      <c r="U293" s="121"/>
      <c r="V293" s="121"/>
      <c r="W293" s="121"/>
      <c r="X293" s="121"/>
      <c r="Y293" s="121"/>
      <c r="Z293" s="121"/>
      <c r="AA293" s="121"/>
    </row>
    <row r="294" ht="12.75" customHeight="1">
      <c r="A294" s="205"/>
      <c r="B294" s="205"/>
      <c r="C294" s="205"/>
      <c r="D294" s="205"/>
      <c r="E294" s="205"/>
      <c r="F294" s="205"/>
      <c r="G294" s="205"/>
      <c r="H294" s="205"/>
      <c r="I294" s="205"/>
      <c r="J294" s="205"/>
      <c r="K294" s="205"/>
      <c r="L294" s="121"/>
      <c r="M294" s="121"/>
      <c r="N294" s="121"/>
      <c r="O294" s="121"/>
      <c r="P294" s="121"/>
      <c r="Q294" s="121"/>
      <c r="R294" s="121"/>
      <c r="S294" s="121"/>
      <c r="T294" s="121"/>
      <c r="U294" s="121"/>
      <c r="V294" s="121"/>
      <c r="W294" s="121"/>
      <c r="X294" s="121"/>
      <c r="Y294" s="121"/>
      <c r="Z294" s="121"/>
      <c r="AA294" s="121"/>
    </row>
    <row r="295" ht="12.75" customHeight="1">
      <c r="A295" s="205"/>
      <c r="B295" s="205"/>
      <c r="C295" s="205"/>
      <c r="D295" s="205"/>
      <c r="E295" s="205"/>
      <c r="F295" s="205"/>
      <c r="G295" s="205"/>
      <c r="H295" s="205"/>
      <c r="I295" s="205"/>
      <c r="J295" s="205"/>
      <c r="K295" s="205"/>
      <c r="L295" s="121"/>
      <c r="M295" s="121"/>
      <c r="N295" s="121"/>
      <c r="O295" s="121"/>
      <c r="P295" s="121"/>
      <c r="Q295" s="121"/>
      <c r="R295" s="121"/>
      <c r="S295" s="121"/>
      <c r="T295" s="121"/>
      <c r="U295" s="121"/>
      <c r="V295" s="121"/>
      <c r="W295" s="121"/>
      <c r="X295" s="121"/>
      <c r="Y295" s="121"/>
      <c r="Z295" s="121"/>
      <c r="AA295" s="121"/>
    </row>
    <row r="296" ht="12.75" customHeight="1">
      <c r="A296" s="205"/>
      <c r="B296" s="205"/>
      <c r="C296" s="205"/>
      <c r="D296" s="205"/>
      <c r="E296" s="205"/>
      <c r="F296" s="205"/>
      <c r="G296" s="205"/>
      <c r="H296" s="205"/>
      <c r="I296" s="205"/>
      <c r="J296" s="205"/>
      <c r="K296" s="205"/>
      <c r="L296" s="121"/>
      <c r="M296" s="121"/>
      <c r="N296" s="121"/>
      <c r="O296" s="121"/>
      <c r="P296" s="121"/>
      <c r="Q296" s="121"/>
      <c r="R296" s="121"/>
      <c r="S296" s="121"/>
      <c r="T296" s="121"/>
      <c r="U296" s="121"/>
      <c r="V296" s="121"/>
      <c r="W296" s="121"/>
      <c r="X296" s="121"/>
      <c r="Y296" s="121"/>
      <c r="Z296" s="121"/>
      <c r="AA296" s="121"/>
    </row>
    <row r="297" ht="12.75" customHeight="1">
      <c r="A297" s="205"/>
      <c r="B297" s="205"/>
      <c r="C297" s="205"/>
      <c r="D297" s="205"/>
      <c r="E297" s="205"/>
      <c r="F297" s="205"/>
      <c r="G297" s="205"/>
      <c r="H297" s="205"/>
      <c r="I297" s="205"/>
      <c r="J297" s="205"/>
      <c r="K297" s="205"/>
      <c r="L297" s="121"/>
      <c r="M297" s="121"/>
      <c r="N297" s="121"/>
      <c r="O297" s="121"/>
      <c r="P297" s="121"/>
      <c r="Q297" s="121"/>
      <c r="R297" s="121"/>
      <c r="S297" s="121"/>
      <c r="T297" s="121"/>
      <c r="U297" s="121"/>
      <c r="V297" s="121"/>
      <c r="W297" s="121"/>
      <c r="X297" s="121"/>
      <c r="Y297" s="121"/>
      <c r="Z297" s="121"/>
      <c r="AA297" s="121"/>
    </row>
    <row r="298" ht="12.75" customHeight="1">
      <c r="A298" s="205"/>
      <c r="B298" s="205"/>
      <c r="C298" s="205"/>
      <c r="D298" s="205"/>
      <c r="E298" s="205"/>
      <c r="F298" s="205"/>
      <c r="G298" s="205"/>
      <c r="H298" s="205"/>
      <c r="I298" s="205"/>
      <c r="J298" s="205"/>
      <c r="K298" s="205"/>
      <c r="L298" s="121"/>
      <c r="M298" s="121"/>
      <c r="N298" s="121"/>
      <c r="O298" s="121"/>
      <c r="P298" s="121"/>
      <c r="Q298" s="121"/>
      <c r="R298" s="121"/>
      <c r="S298" s="121"/>
      <c r="T298" s="121"/>
      <c r="U298" s="121"/>
      <c r="V298" s="121"/>
      <c r="W298" s="121"/>
      <c r="X298" s="121"/>
      <c r="Y298" s="121"/>
      <c r="Z298" s="121"/>
      <c r="AA298" s="121"/>
    </row>
    <row r="299" ht="12.75" customHeight="1">
      <c r="A299" s="205"/>
      <c r="B299" s="205"/>
      <c r="C299" s="205"/>
      <c r="D299" s="205"/>
      <c r="E299" s="205"/>
      <c r="F299" s="205"/>
      <c r="G299" s="205"/>
      <c r="H299" s="205"/>
      <c r="I299" s="205"/>
      <c r="J299" s="205"/>
      <c r="K299" s="205"/>
      <c r="L299" s="121"/>
      <c r="M299" s="121"/>
      <c r="N299" s="121"/>
      <c r="O299" s="121"/>
      <c r="P299" s="121"/>
      <c r="Q299" s="121"/>
      <c r="R299" s="121"/>
      <c r="S299" s="121"/>
      <c r="T299" s="121"/>
      <c r="U299" s="121"/>
      <c r="V299" s="121"/>
      <c r="W299" s="121"/>
      <c r="X299" s="121"/>
      <c r="Y299" s="121"/>
      <c r="Z299" s="121"/>
      <c r="AA299" s="121"/>
    </row>
    <row r="300" ht="12.75" customHeight="1">
      <c r="A300" s="205"/>
      <c r="B300" s="205"/>
      <c r="C300" s="205"/>
      <c r="D300" s="205"/>
      <c r="E300" s="205"/>
      <c r="F300" s="205"/>
      <c r="G300" s="205"/>
      <c r="H300" s="205"/>
      <c r="I300" s="205"/>
      <c r="J300" s="205"/>
      <c r="K300" s="205"/>
      <c r="L300" s="121"/>
      <c r="M300" s="121"/>
      <c r="N300" s="121"/>
      <c r="O300" s="121"/>
      <c r="P300" s="121"/>
      <c r="Q300" s="121"/>
      <c r="R300" s="121"/>
      <c r="S300" s="121"/>
      <c r="T300" s="121"/>
      <c r="U300" s="121"/>
      <c r="V300" s="121"/>
      <c r="W300" s="121"/>
      <c r="X300" s="121"/>
      <c r="Y300" s="121"/>
      <c r="Z300" s="121"/>
      <c r="AA300" s="121"/>
    </row>
    <row r="301" ht="12.75" customHeight="1">
      <c r="A301" s="205"/>
      <c r="B301" s="205"/>
      <c r="C301" s="205"/>
      <c r="D301" s="205"/>
      <c r="E301" s="205"/>
      <c r="F301" s="205"/>
      <c r="G301" s="205"/>
      <c r="H301" s="205"/>
      <c r="I301" s="205"/>
      <c r="J301" s="205"/>
      <c r="K301" s="205"/>
      <c r="L301" s="121"/>
      <c r="M301" s="121"/>
      <c r="N301" s="121"/>
      <c r="O301" s="121"/>
      <c r="P301" s="121"/>
      <c r="Q301" s="121"/>
      <c r="R301" s="121"/>
      <c r="S301" s="121"/>
      <c r="T301" s="121"/>
      <c r="U301" s="121"/>
      <c r="V301" s="121"/>
      <c r="W301" s="121"/>
      <c r="X301" s="121"/>
      <c r="Y301" s="121"/>
      <c r="Z301" s="121"/>
      <c r="AA301" s="121"/>
    </row>
    <row r="302" ht="12.75" customHeight="1">
      <c r="A302" s="205"/>
      <c r="B302" s="205"/>
      <c r="C302" s="205"/>
      <c r="D302" s="205"/>
      <c r="E302" s="205"/>
      <c r="F302" s="205"/>
      <c r="G302" s="205"/>
      <c r="H302" s="205"/>
      <c r="I302" s="205"/>
      <c r="J302" s="205"/>
      <c r="K302" s="205"/>
      <c r="L302" s="121"/>
      <c r="M302" s="121"/>
      <c r="N302" s="121"/>
      <c r="O302" s="121"/>
      <c r="P302" s="121"/>
      <c r="Q302" s="121"/>
      <c r="R302" s="121"/>
      <c r="S302" s="121"/>
      <c r="T302" s="121"/>
      <c r="U302" s="121"/>
      <c r="V302" s="121"/>
      <c r="W302" s="121"/>
      <c r="X302" s="121"/>
      <c r="Y302" s="121"/>
      <c r="Z302" s="121"/>
      <c r="AA302" s="121"/>
    </row>
    <row r="303" ht="12.75" customHeight="1">
      <c r="A303" s="205"/>
      <c r="B303" s="205"/>
      <c r="C303" s="205"/>
      <c r="D303" s="205"/>
      <c r="E303" s="205"/>
      <c r="F303" s="205"/>
      <c r="G303" s="205"/>
      <c r="H303" s="205"/>
      <c r="I303" s="205"/>
      <c r="J303" s="205"/>
      <c r="K303" s="205"/>
      <c r="L303" s="121"/>
      <c r="M303" s="121"/>
      <c r="N303" s="121"/>
      <c r="O303" s="121"/>
      <c r="P303" s="121"/>
      <c r="Q303" s="121"/>
      <c r="R303" s="121"/>
      <c r="S303" s="121"/>
      <c r="T303" s="121"/>
      <c r="U303" s="121"/>
      <c r="V303" s="121"/>
      <c r="W303" s="121"/>
      <c r="X303" s="121"/>
      <c r="Y303" s="121"/>
      <c r="Z303" s="121"/>
      <c r="AA303" s="121"/>
    </row>
    <row r="304" ht="12.75" customHeight="1">
      <c r="A304" s="205"/>
      <c r="B304" s="205"/>
      <c r="C304" s="205"/>
      <c r="D304" s="205"/>
      <c r="E304" s="205"/>
      <c r="F304" s="205"/>
      <c r="G304" s="205"/>
      <c r="H304" s="205"/>
      <c r="I304" s="205"/>
      <c r="J304" s="205"/>
      <c r="K304" s="205"/>
      <c r="L304" s="121"/>
      <c r="M304" s="121"/>
      <c r="N304" s="121"/>
      <c r="O304" s="121"/>
      <c r="P304" s="121"/>
      <c r="Q304" s="121"/>
      <c r="R304" s="121"/>
      <c r="S304" s="121"/>
      <c r="T304" s="121"/>
      <c r="U304" s="121"/>
      <c r="V304" s="121"/>
      <c r="W304" s="121"/>
      <c r="X304" s="121"/>
      <c r="Y304" s="121"/>
      <c r="Z304" s="121"/>
      <c r="AA304" s="121"/>
    </row>
    <row r="305" ht="12.75" customHeight="1">
      <c r="A305" s="205"/>
      <c r="B305" s="205"/>
      <c r="C305" s="205"/>
      <c r="D305" s="205"/>
      <c r="E305" s="205"/>
      <c r="F305" s="205"/>
      <c r="G305" s="205"/>
      <c r="H305" s="205"/>
      <c r="I305" s="205"/>
      <c r="J305" s="205"/>
      <c r="K305" s="205"/>
      <c r="L305" s="121"/>
      <c r="M305" s="121"/>
      <c r="N305" s="121"/>
      <c r="O305" s="121"/>
      <c r="P305" s="121"/>
      <c r="Q305" s="121"/>
      <c r="R305" s="121"/>
      <c r="S305" s="121"/>
      <c r="T305" s="121"/>
      <c r="U305" s="121"/>
      <c r="V305" s="121"/>
      <c r="W305" s="121"/>
      <c r="X305" s="121"/>
      <c r="Y305" s="121"/>
      <c r="Z305" s="121"/>
      <c r="AA305" s="121"/>
    </row>
    <row r="306" ht="12.75" customHeight="1">
      <c r="A306" s="205"/>
      <c r="B306" s="205"/>
      <c r="C306" s="205"/>
      <c r="D306" s="205"/>
      <c r="E306" s="205"/>
      <c r="F306" s="205"/>
      <c r="G306" s="205"/>
      <c r="H306" s="205"/>
      <c r="I306" s="205"/>
      <c r="J306" s="205"/>
      <c r="K306" s="205"/>
      <c r="L306" s="121"/>
      <c r="M306" s="121"/>
      <c r="N306" s="121"/>
      <c r="O306" s="121"/>
      <c r="P306" s="121"/>
      <c r="Q306" s="121"/>
      <c r="R306" s="121"/>
      <c r="S306" s="121"/>
      <c r="T306" s="121"/>
      <c r="U306" s="121"/>
      <c r="V306" s="121"/>
      <c r="W306" s="121"/>
      <c r="X306" s="121"/>
      <c r="Y306" s="121"/>
      <c r="Z306" s="121"/>
      <c r="AA306" s="121"/>
    </row>
    <row r="307" ht="12.75" customHeight="1">
      <c r="A307" s="205"/>
      <c r="B307" s="205"/>
      <c r="C307" s="205"/>
      <c r="D307" s="205"/>
      <c r="E307" s="205"/>
      <c r="F307" s="205"/>
      <c r="G307" s="205"/>
      <c r="H307" s="205"/>
      <c r="I307" s="205"/>
      <c r="J307" s="205"/>
      <c r="K307" s="205"/>
      <c r="L307" s="121"/>
      <c r="M307" s="121"/>
      <c r="N307" s="121"/>
      <c r="O307" s="121"/>
      <c r="P307" s="121"/>
      <c r="Q307" s="121"/>
      <c r="R307" s="121"/>
      <c r="S307" s="121"/>
      <c r="T307" s="121"/>
      <c r="U307" s="121"/>
      <c r="V307" s="121"/>
      <c r="W307" s="121"/>
      <c r="X307" s="121"/>
      <c r="Y307" s="121"/>
      <c r="Z307" s="121"/>
      <c r="AA307" s="121"/>
    </row>
    <row r="308" ht="12.75" customHeight="1">
      <c r="A308" s="205"/>
      <c r="B308" s="205"/>
      <c r="C308" s="205"/>
      <c r="D308" s="205"/>
      <c r="E308" s="205"/>
      <c r="F308" s="205"/>
      <c r="G308" s="205"/>
      <c r="H308" s="205"/>
      <c r="I308" s="205"/>
      <c r="J308" s="205"/>
      <c r="K308" s="205"/>
      <c r="L308" s="121"/>
      <c r="M308" s="121"/>
      <c r="N308" s="121"/>
      <c r="O308" s="121"/>
      <c r="P308" s="121"/>
      <c r="Q308" s="121"/>
      <c r="R308" s="121"/>
      <c r="S308" s="121"/>
      <c r="T308" s="121"/>
      <c r="U308" s="121"/>
      <c r="V308" s="121"/>
      <c r="W308" s="121"/>
      <c r="X308" s="121"/>
      <c r="Y308" s="121"/>
      <c r="Z308" s="121"/>
      <c r="AA308" s="121"/>
    </row>
    <row r="309" ht="12.75" customHeight="1">
      <c r="A309" s="205"/>
      <c r="B309" s="205"/>
      <c r="C309" s="205"/>
      <c r="D309" s="205"/>
      <c r="E309" s="205"/>
      <c r="F309" s="205"/>
      <c r="G309" s="205"/>
      <c r="H309" s="205"/>
      <c r="I309" s="205"/>
      <c r="J309" s="205"/>
      <c r="K309" s="205"/>
      <c r="L309" s="121"/>
      <c r="M309" s="121"/>
      <c r="N309" s="121"/>
      <c r="O309" s="121"/>
      <c r="P309" s="121"/>
      <c r="Q309" s="121"/>
      <c r="R309" s="121"/>
      <c r="S309" s="121"/>
      <c r="T309" s="121"/>
      <c r="U309" s="121"/>
      <c r="V309" s="121"/>
      <c r="W309" s="121"/>
      <c r="X309" s="121"/>
      <c r="Y309" s="121"/>
      <c r="Z309" s="121"/>
      <c r="AA309" s="121"/>
    </row>
    <row r="310" ht="12.75" customHeight="1">
      <c r="A310" s="205"/>
      <c r="B310" s="205"/>
      <c r="C310" s="205"/>
      <c r="D310" s="205"/>
      <c r="E310" s="205"/>
      <c r="F310" s="205"/>
      <c r="G310" s="205"/>
      <c r="H310" s="205"/>
      <c r="I310" s="205"/>
      <c r="J310" s="205"/>
      <c r="K310" s="205"/>
      <c r="L310" s="121"/>
      <c r="M310" s="121"/>
      <c r="N310" s="121"/>
      <c r="O310" s="121"/>
      <c r="P310" s="121"/>
      <c r="Q310" s="121"/>
      <c r="R310" s="121"/>
      <c r="S310" s="121"/>
      <c r="T310" s="121"/>
      <c r="U310" s="121"/>
      <c r="V310" s="121"/>
      <c r="W310" s="121"/>
      <c r="X310" s="121"/>
      <c r="Y310" s="121"/>
      <c r="Z310" s="121"/>
      <c r="AA310" s="121"/>
    </row>
    <row r="311" ht="12.75" customHeight="1">
      <c r="A311" s="205"/>
      <c r="B311" s="205"/>
      <c r="C311" s="205"/>
      <c r="D311" s="205"/>
      <c r="E311" s="205"/>
      <c r="F311" s="205"/>
      <c r="G311" s="205"/>
      <c r="H311" s="205"/>
      <c r="I311" s="205"/>
      <c r="J311" s="205"/>
      <c r="K311" s="205"/>
      <c r="L311" s="121"/>
      <c r="M311" s="121"/>
      <c r="N311" s="121"/>
      <c r="O311" s="121"/>
      <c r="P311" s="121"/>
      <c r="Q311" s="121"/>
      <c r="R311" s="121"/>
      <c r="S311" s="121"/>
      <c r="T311" s="121"/>
      <c r="U311" s="121"/>
      <c r="V311" s="121"/>
      <c r="W311" s="121"/>
      <c r="X311" s="121"/>
      <c r="Y311" s="121"/>
      <c r="Z311" s="121"/>
      <c r="AA311" s="121"/>
    </row>
    <row r="312" ht="12.75" customHeight="1">
      <c r="A312" s="205"/>
      <c r="B312" s="205"/>
      <c r="C312" s="205"/>
      <c r="D312" s="205"/>
      <c r="E312" s="205"/>
      <c r="F312" s="205"/>
      <c r="G312" s="205"/>
      <c r="H312" s="205"/>
      <c r="I312" s="205"/>
      <c r="J312" s="205"/>
      <c r="K312" s="205"/>
      <c r="L312" s="121"/>
      <c r="M312" s="121"/>
      <c r="N312" s="121"/>
      <c r="O312" s="121"/>
      <c r="P312" s="121"/>
      <c r="Q312" s="121"/>
      <c r="R312" s="121"/>
      <c r="S312" s="121"/>
      <c r="T312" s="121"/>
      <c r="U312" s="121"/>
      <c r="V312" s="121"/>
      <c r="W312" s="121"/>
      <c r="X312" s="121"/>
      <c r="Y312" s="121"/>
      <c r="Z312" s="121"/>
      <c r="AA312" s="121"/>
    </row>
    <row r="313" ht="12.75" customHeight="1">
      <c r="A313" s="205"/>
      <c r="B313" s="205"/>
      <c r="C313" s="205"/>
      <c r="D313" s="205"/>
      <c r="E313" s="205"/>
      <c r="F313" s="205"/>
      <c r="G313" s="205"/>
      <c r="H313" s="205"/>
      <c r="I313" s="205"/>
      <c r="J313" s="205"/>
      <c r="K313" s="205"/>
      <c r="L313" s="121"/>
      <c r="M313" s="121"/>
      <c r="N313" s="121"/>
      <c r="O313" s="121"/>
      <c r="P313" s="121"/>
      <c r="Q313" s="121"/>
      <c r="R313" s="121"/>
      <c r="S313" s="121"/>
      <c r="T313" s="121"/>
      <c r="U313" s="121"/>
      <c r="V313" s="121"/>
      <c r="W313" s="121"/>
      <c r="X313" s="121"/>
      <c r="Y313" s="121"/>
      <c r="Z313" s="121"/>
      <c r="AA313" s="121"/>
    </row>
    <row r="314" ht="12.75" customHeight="1">
      <c r="A314" s="205"/>
      <c r="B314" s="205"/>
      <c r="C314" s="205"/>
      <c r="D314" s="205"/>
      <c r="E314" s="205"/>
      <c r="F314" s="205"/>
      <c r="G314" s="205"/>
      <c r="H314" s="205"/>
      <c r="I314" s="205"/>
      <c r="J314" s="205"/>
      <c r="K314" s="205"/>
      <c r="L314" s="121"/>
      <c r="M314" s="121"/>
      <c r="N314" s="121"/>
      <c r="O314" s="121"/>
      <c r="P314" s="121"/>
      <c r="Q314" s="121"/>
      <c r="R314" s="121"/>
      <c r="S314" s="121"/>
      <c r="T314" s="121"/>
      <c r="U314" s="121"/>
      <c r="V314" s="121"/>
      <c r="W314" s="121"/>
      <c r="X314" s="121"/>
      <c r="Y314" s="121"/>
      <c r="Z314" s="121"/>
      <c r="AA314" s="121"/>
    </row>
    <row r="315" ht="12.75" customHeight="1">
      <c r="A315" s="205"/>
      <c r="B315" s="205"/>
      <c r="C315" s="205"/>
      <c r="D315" s="205"/>
      <c r="E315" s="205"/>
      <c r="F315" s="205"/>
      <c r="G315" s="205"/>
      <c r="H315" s="205"/>
      <c r="I315" s="205"/>
      <c r="J315" s="205"/>
      <c r="K315" s="205"/>
      <c r="L315" s="121"/>
      <c r="M315" s="121"/>
      <c r="N315" s="121"/>
      <c r="O315" s="121"/>
      <c r="P315" s="121"/>
      <c r="Q315" s="121"/>
      <c r="R315" s="121"/>
      <c r="S315" s="121"/>
      <c r="T315" s="121"/>
      <c r="U315" s="121"/>
      <c r="V315" s="121"/>
      <c r="W315" s="121"/>
      <c r="X315" s="121"/>
      <c r="Y315" s="121"/>
      <c r="Z315" s="121"/>
      <c r="AA315" s="121"/>
    </row>
    <row r="316" ht="12.75" customHeight="1">
      <c r="A316" s="205"/>
      <c r="B316" s="205"/>
      <c r="C316" s="205"/>
      <c r="D316" s="205"/>
      <c r="E316" s="205"/>
      <c r="F316" s="205"/>
      <c r="G316" s="205"/>
      <c r="H316" s="205"/>
      <c r="I316" s="205"/>
      <c r="J316" s="205"/>
      <c r="K316" s="205"/>
      <c r="L316" s="121"/>
      <c r="M316" s="121"/>
      <c r="N316" s="121"/>
      <c r="O316" s="121"/>
      <c r="P316" s="121"/>
      <c r="Q316" s="121"/>
      <c r="R316" s="121"/>
      <c r="S316" s="121"/>
      <c r="T316" s="121"/>
      <c r="U316" s="121"/>
      <c r="V316" s="121"/>
      <c r="W316" s="121"/>
      <c r="X316" s="121"/>
      <c r="Y316" s="121"/>
      <c r="Z316" s="121"/>
      <c r="AA316" s="121"/>
    </row>
    <row r="317" ht="12.75" customHeight="1">
      <c r="A317" s="205"/>
      <c r="B317" s="205"/>
      <c r="C317" s="205"/>
      <c r="D317" s="205"/>
      <c r="E317" s="205"/>
      <c r="F317" s="205"/>
      <c r="G317" s="205"/>
      <c r="H317" s="205"/>
      <c r="I317" s="205"/>
      <c r="J317" s="205"/>
      <c r="K317" s="205"/>
      <c r="L317" s="121"/>
      <c r="M317" s="121"/>
      <c r="N317" s="121"/>
      <c r="O317" s="121"/>
      <c r="P317" s="121"/>
      <c r="Q317" s="121"/>
      <c r="R317" s="121"/>
      <c r="S317" s="121"/>
      <c r="T317" s="121"/>
      <c r="U317" s="121"/>
      <c r="V317" s="121"/>
      <c r="W317" s="121"/>
      <c r="X317" s="121"/>
      <c r="Y317" s="121"/>
      <c r="Z317" s="121"/>
      <c r="AA317" s="121"/>
    </row>
    <row r="318" ht="12.75" customHeight="1">
      <c r="A318" s="205"/>
      <c r="B318" s="205"/>
      <c r="C318" s="205"/>
      <c r="D318" s="205"/>
      <c r="E318" s="205"/>
      <c r="F318" s="205"/>
      <c r="G318" s="205"/>
      <c r="H318" s="205"/>
      <c r="I318" s="205"/>
      <c r="J318" s="205"/>
      <c r="K318" s="205"/>
      <c r="L318" s="121"/>
      <c r="M318" s="121"/>
      <c r="N318" s="121"/>
      <c r="O318" s="121"/>
      <c r="P318" s="121"/>
      <c r="Q318" s="121"/>
      <c r="R318" s="121"/>
      <c r="S318" s="121"/>
      <c r="T318" s="121"/>
      <c r="U318" s="121"/>
      <c r="V318" s="121"/>
      <c r="W318" s="121"/>
      <c r="X318" s="121"/>
      <c r="Y318" s="121"/>
      <c r="Z318" s="121"/>
      <c r="AA318" s="121"/>
    </row>
    <row r="319" ht="12.75" customHeight="1">
      <c r="A319" s="205"/>
      <c r="B319" s="205"/>
      <c r="C319" s="205"/>
      <c r="D319" s="205"/>
      <c r="E319" s="205"/>
      <c r="F319" s="205"/>
      <c r="G319" s="205"/>
      <c r="H319" s="205"/>
      <c r="I319" s="205"/>
      <c r="J319" s="205"/>
      <c r="K319" s="205"/>
      <c r="L319" s="121"/>
      <c r="M319" s="121"/>
      <c r="N319" s="121"/>
      <c r="O319" s="121"/>
      <c r="P319" s="121"/>
      <c r="Q319" s="121"/>
      <c r="R319" s="121"/>
      <c r="S319" s="121"/>
      <c r="T319" s="121"/>
      <c r="U319" s="121"/>
      <c r="V319" s="121"/>
      <c r="W319" s="121"/>
      <c r="X319" s="121"/>
      <c r="Y319" s="121"/>
      <c r="Z319" s="121"/>
      <c r="AA319" s="121"/>
    </row>
    <row r="320" ht="12.75" customHeight="1">
      <c r="A320" s="205"/>
      <c r="B320" s="205"/>
      <c r="C320" s="205"/>
      <c r="D320" s="205"/>
      <c r="E320" s="205"/>
      <c r="F320" s="205"/>
      <c r="G320" s="205"/>
      <c r="H320" s="205"/>
      <c r="I320" s="205"/>
      <c r="J320" s="205"/>
      <c r="K320" s="205"/>
      <c r="L320" s="121"/>
      <c r="M320" s="121"/>
      <c r="N320" s="121"/>
      <c r="O320" s="121"/>
      <c r="P320" s="121"/>
      <c r="Q320" s="121"/>
      <c r="R320" s="121"/>
      <c r="S320" s="121"/>
      <c r="T320" s="121"/>
      <c r="U320" s="121"/>
      <c r="V320" s="121"/>
      <c r="W320" s="121"/>
      <c r="X320" s="121"/>
      <c r="Y320" s="121"/>
      <c r="Z320" s="121"/>
      <c r="AA320" s="121"/>
    </row>
    <row r="321" ht="12.75" customHeight="1">
      <c r="A321" s="205"/>
      <c r="B321" s="205"/>
      <c r="C321" s="205"/>
      <c r="D321" s="205"/>
      <c r="E321" s="205"/>
      <c r="F321" s="205"/>
      <c r="G321" s="205"/>
      <c r="H321" s="205"/>
      <c r="I321" s="205"/>
      <c r="J321" s="205"/>
      <c r="K321" s="205"/>
      <c r="L321" s="121"/>
      <c r="M321" s="121"/>
      <c r="N321" s="121"/>
      <c r="O321" s="121"/>
      <c r="P321" s="121"/>
      <c r="Q321" s="121"/>
      <c r="R321" s="121"/>
      <c r="S321" s="121"/>
      <c r="T321" s="121"/>
      <c r="U321" s="121"/>
      <c r="V321" s="121"/>
      <c r="W321" s="121"/>
      <c r="X321" s="121"/>
      <c r="Y321" s="121"/>
      <c r="Z321" s="121"/>
      <c r="AA321" s="121"/>
    </row>
    <row r="322" ht="12.75" customHeight="1">
      <c r="A322" s="205"/>
      <c r="B322" s="205"/>
      <c r="C322" s="205"/>
      <c r="D322" s="205"/>
      <c r="E322" s="205"/>
      <c r="F322" s="205"/>
      <c r="G322" s="205"/>
      <c r="H322" s="205"/>
      <c r="I322" s="205"/>
      <c r="J322" s="205"/>
      <c r="K322" s="205"/>
      <c r="L322" s="121"/>
      <c r="M322" s="121"/>
      <c r="N322" s="121"/>
      <c r="O322" s="121"/>
      <c r="P322" s="121"/>
      <c r="Q322" s="121"/>
      <c r="R322" s="121"/>
      <c r="S322" s="121"/>
      <c r="T322" s="121"/>
      <c r="U322" s="121"/>
      <c r="V322" s="121"/>
      <c r="W322" s="121"/>
      <c r="X322" s="121"/>
      <c r="Y322" s="121"/>
      <c r="Z322" s="121"/>
      <c r="AA322" s="121"/>
    </row>
    <row r="323" ht="12.75" customHeight="1">
      <c r="A323" s="205"/>
      <c r="B323" s="205"/>
      <c r="C323" s="205"/>
      <c r="D323" s="205"/>
      <c r="E323" s="205"/>
      <c r="F323" s="205"/>
      <c r="G323" s="205"/>
      <c r="H323" s="205"/>
      <c r="I323" s="205"/>
      <c r="J323" s="205"/>
      <c r="K323" s="205"/>
      <c r="L323" s="121"/>
      <c r="M323" s="121"/>
      <c r="N323" s="121"/>
      <c r="O323" s="121"/>
      <c r="P323" s="121"/>
      <c r="Q323" s="121"/>
      <c r="R323" s="121"/>
      <c r="S323" s="121"/>
      <c r="T323" s="121"/>
      <c r="U323" s="121"/>
      <c r="V323" s="121"/>
      <c r="W323" s="121"/>
      <c r="X323" s="121"/>
      <c r="Y323" s="121"/>
      <c r="Z323" s="121"/>
      <c r="AA323" s="121"/>
    </row>
    <row r="324" ht="12.75" customHeight="1">
      <c r="A324" s="205"/>
      <c r="B324" s="205"/>
      <c r="C324" s="205"/>
      <c r="D324" s="205"/>
      <c r="E324" s="205"/>
      <c r="F324" s="205"/>
      <c r="G324" s="205"/>
      <c r="H324" s="205"/>
      <c r="I324" s="205"/>
      <c r="J324" s="205"/>
      <c r="K324" s="205"/>
      <c r="L324" s="121"/>
      <c r="M324" s="121"/>
      <c r="N324" s="121"/>
      <c r="O324" s="121"/>
      <c r="P324" s="121"/>
      <c r="Q324" s="121"/>
      <c r="R324" s="121"/>
      <c r="S324" s="121"/>
      <c r="T324" s="121"/>
      <c r="U324" s="121"/>
      <c r="V324" s="121"/>
      <c r="W324" s="121"/>
      <c r="X324" s="121"/>
      <c r="Y324" s="121"/>
      <c r="Z324" s="121"/>
      <c r="AA324" s="121"/>
    </row>
    <row r="325" ht="12.75" customHeight="1">
      <c r="A325" s="205"/>
      <c r="B325" s="205"/>
      <c r="C325" s="205"/>
      <c r="D325" s="205"/>
      <c r="E325" s="205"/>
      <c r="F325" s="205"/>
      <c r="G325" s="205"/>
      <c r="H325" s="205"/>
      <c r="I325" s="205"/>
      <c r="J325" s="205"/>
      <c r="K325" s="205"/>
      <c r="L325" s="121"/>
      <c r="M325" s="121"/>
      <c r="N325" s="121"/>
      <c r="O325" s="121"/>
      <c r="P325" s="121"/>
      <c r="Q325" s="121"/>
      <c r="R325" s="121"/>
      <c r="S325" s="121"/>
      <c r="T325" s="121"/>
      <c r="U325" s="121"/>
      <c r="V325" s="121"/>
      <c r="W325" s="121"/>
      <c r="X325" s="121"/>
      <c r="Y325" s="121"/>
      <c r="Z325" s="121"/>
      <c r="AA325" s="121"/>
    </row>
    <row r="326" ht="12.75" customHeight="1">
      <c r="A326" s="205"/>
      <c r="B326" s="205"/>
      <c r="C326" s="205"/>
      <c r="D326" s="205"/>
      <c r="E326" s="205"/>
      <c r="F326" s="205"/>
      <c r="G326" s="205"/>
      <c r="H326" s="205"/>
      <c r="I326" s="205"/>
      <c r="J326" s="205"/>
      <c r="K326" s="205"/>
      <c r="L326" s="121"/>
      <c r="M326" s="121"/>
      <c r="N326" s="121"/>
      <c r="O326" s="121"/>
      <c r="P326" s="121"/>
      <c r="Q326" s="121"/>
      <c r="R326" s="121"/>
      <c r="S326" s="121"/>
      <c r="T326" s="121"/>
      <c r="U326" s="121"/>
      <c r="V326" s="121"/>
      <c r="W326" s="121"/>
      <c r="X326" s="121"/>
      <c r="Y326" s="121"/>
      <c r="Z326" s="121"/>
      <c r="AA326" s="121"/>
    </row>
    <row r="327" ht="12.75" customHeight="1">
      <c r="A327" s="205"/>
      <c r="B327" s="205"/>
      <c r="C327" s="205"/>
      <c r="D327" s="205"/>
      <c r="E327" s="205"/>
      <c r="F327" s="205"/>
      <c r="G327" s="205"/>
      <c r="H327" s="205"/>
      <c r="I327" s="205"/>
      <c r="J327" s="205"/>
      <c r="K327" s="205"/>
      <c r="L327" s="121"/>
      <c r="M327" s="121"/>
      <c r="N327" s="121"/>
      <c r="O327" s="121"/>
      <c r="P327" s="121"/>
      <c r="Q327" s="121"/>
      <c r="R327" s="121"/>
      <c r="S327" s="121"/>
      <c r="T327" s="121"/>
      <c r="U327" s="121"/>
      <c r="V327" s="121"/>
      <c r="W327" s="121"/>
      <c r="X327" s="121"/>
      <c r="Y327" s="121"/>
      <c r="Z327" s="121"/>
      <c r="AA327" s="121"/>
    </row>
    <row r="328" ht="12.75" customHeight="1">
      <c r="A328" s="205"/>
      <c r="B328" s="205"/>
      <c r="C328" s="205"/>
      <c r="D328" s="205"/>
      <c r="E328" s="205"/>
      <c r="F328" s="205"/>
      <c r="G328" s="205"/>
      <c r="H328" s="205"/>
      <c r="I328" s="205"/>
      <c r="J328" s="205"/>
      <c r="K328" s="205"/>
      <c r="L328" s="121"/>
      <c r="M328" s="121"/>
      <c r="N328" s="121"/>
      <c r="O328" s="121"/>
      <c r="P328" s="121"/>
      <c r="Q328" s="121"/>
      <c r="R328" s="121"/>
      <c r="S328" s="121"/>
      <c r="T328" s="121"/>
      <c r="U328" s="121"/>
      <c r="V328" s="121"/>
      <c r="W328" s="121"/>
      <c r="X328" s="121"/>
      <c r="Y328" s="121"/>
      <c r="Z328" s="121"/>
      <c r="AA328" s="121"/>
    </row>
    <row r="329" ht="12.75" customHeight="1">
      <c r="A329" s="205"/>
      <c r="B329" s="205"/>
      <c r="C329" s="205"/>
      <c r="D329" s="205"/>
      <c r="E329" s="205"/>
      <c r="F329" s="205"/>
      <c r="G329" s="205"/>
      <c r="H329" s="205"/>
      <c r="I329" s="205"/>
      <c r="J329" s="205"/>
      <c r="K329" s="205"/>
      <c r="L329" s="121"/>
      <c r="M329" s="121"/>
      <c r="N329" s="121"/>
      <c r="O329" s="121"/>
      <c r="P329" s="121"/>
      <c r="Q329" s="121"/>
      <c r="R329" s="121"/>
      <c r="S329" s="121"/>
      <c r="T329" s="121"/>
      <c r="U329" s="121"/>
      <c r="V329" s="121"/>
      <c r="W329" s="121"/>
      <c r="X329" s="121"/>
      <c r="Y329" s="121"/>
      <c r="Z329" s="121"/>
      <c r="AA329" s="121"/>
    </row>
    <row r="330" ht="12.75" customHeight="1">
      <c r="A330" s="205"/>
      <c r="B330" s="205"/>
      <c r="C330" s="205"/>
      <c r="D330" s="205"/>
      <c r="E330" s="205"/>
      <c r="F330" s="205"/>
      <c r="G330" s="205"/>
      <c r="H330" s="205"/>
      <c r="I330" s="205"/>
      <c r="J330" s="205"/>
      <c r="K330" s="205"/>
      <c r="L330" s="121"/>
      <c r="M330" s="121"/>
      <c r="N330" s="121"/>
      <c r="O330" s="121"/>
      <c r="P330" s="121"/>
      <c r="Q330" s="121"/>
      <c r="R330" s="121"/>
      <c r="S330" s="121"/>
      <c r="T330" s="121"/>
      <c r="U330" s="121"/>
      <c r="V330" s="121"/>
      <c r="W330" s="121"/>
      <c r="X330" s="121"/>
      <c r="Y330" s="121"/>
      <c r="Z330" s="121"/>
      <c r="AA330" s="121"/>
    </row>
    <row r="331" ht="12.75" customHeight="1">
      <c r="A331" s="205"/>
      <c r="B331" s="205"/>
      <c r="C331" s="205"/>
      <c r="D331" s="205"/>
      <c r="E331" s="205"/>
      <c r="F331" s="205"/>
      <c r="G331" s="205"/>
      <c r="H331" s="205"/>
      <c r="I331" s="205"/>
      <c r="J331" s="205"/>
      <c r="K331" s="205"/>
      <c r="L331" s="121"/>
      <c r="M331" s="121"/>
      <c r="N331" s="121"/>
      <c r="O331" s="121"/>
      <c r="P331" s="121"/>
      <c r="Q331" s="121"/>
      <c r="R331" s="121"/>
      <c r="S331" s="121"/>
      <c r="T331" s="121"/>
      <c r="U331" s="121"/>
      <c r="V331" s="121"/>
      <c r="W331" s="121"/>
      <c r="X331" s="121"/>
      <c r="Y331" s="121"/>
      <c r="Z331" s="121"/>
      <c r="AA331" s="121"/>
    </row>
    <row r="332" ht="12.75" customHeight="1">
      <c r="A332" s="205"/>
      <c r="B332" s="205"/>
      <c r="C332" s="205"/>
      <c r="D332" s="205"/>
      <c r="E332" s="205"/>
      <c r="F332" s="205"/>
      <c r="G332" s="205"/>
      <c r="H332" s="205"/>
      <c r="I332" s="205"/>
      <c r="J332" s="205"/>
      <c r="K332" s="205"/>
      <c r="L332" s="121"/>
      <c r="M332" s="121"/>
      <c r="N332" s="121"/>
      <c r="O332" s="121"/>
      <c r="P332" s="121"/>
      <c r="Q332" s="121"/>
      <c r="R332" s="121"/>
      <c r="S332" s="121"/>
      <c r="T332" s="121"/>
      <c r="U332" s="121"/>
      <c r="V332" s="121"/>
      <c r="W332" s="121"/>
      <c r="X332" s="121"/>
      <c r="Y332" s="121"/>
      <c r="Z332" s="121"/>
      <c r="AA332" s="121"/>
    </row>
    <row r="333" ht="12.75" customHeight="1">
      <c r="A333" s="205"/>
      <c r="B333" s="205"/>
      <c r="C333" s="205"/>
      <c r="D333" s="205"/>
      <c r="E333" s="205"/>
      <c r="F333" s="205"/>
      <c r="G333" s="205"/>
      <c r="H333" s="205"/>
      <c r="I333" s="205"/>
      <c r="J333" s="205"/>
      <c r="K333" s="205"/>
      <c r="L333" s="121"/>
      <c r="M333" s="121"/>
      <c r="N333" s="121"/>
      <c r="O333" s="121"/>
      <c r="P333" s="121"/>
      <c r="Q333" s="121"/>
      <c r="R333" s="121"/>
      <c r="S333" s="121"/>
      <c r="T333" s="121"/>
      <c r="U333" s="121"/>
      <c r="V333" s="121"/>
      <c r="W333" s="121"/>
      <c r="X333" s="121"/>
      <c r="Y333" s="121"/>
      <c r="Z333" s="121"/>
      <c r="AA333" s="121"/>
    </row>
    <row r="334" ht="12.75" customHeight="1">
      <c r="A334" s="205"/>
      <c r="B334" s="205"/>
      <c r="C334" s="205"/>
      <c r="D334" s="205"/>
      <c r="E334" s="205"/>
      <c r="F334" s="205"/>
      <c r="G334" s="205"/>
      <c r="H334" s="205"/>
      <c r="I334" s="205"/>
      <c r="J334" s="205"/>
      <c r="K334" s="205"/>
      <c r="L334" s="121"/>
      <c r="M334" s="121"/>
      <c r="N334" s="121"/>
      <c r="O334" s="121"/>
      <c r="P334" s="121"/>
      <c r="Q334" s="121"/>
      <c r="R334" s="121"/>
      <c r="S334" s="121"/>
      <c r="T334" s="121"/>
      <c r="U334" s="121"/>
      <c r="V334" s="121"/>
      <c r="W334" s="121"/>
      <c r="X334" s="121"/>
      <c r="Y334" s="121"/>
      <c r="Z334" s="121"/>
      <c r="AA334" s="121"/>
    </row>
    <row r="335" ht="12.75" customHeight="1">
      <c r="A335" s="205"/>
      <c r="B335" s="205"/>
      <c r="C335" s="205"/>
      <c r="D335" s="205"/>
      <c r="E335" s="205"/>
      <c r="F335" s="205"/>
      <c r="G335" s="205"/>
      <c r="H335" s="205"/>
      <c r="I335" s="205"/>
      <c r="J335" s="205"/>
      <c r="K335" s="205"/>
      <c r="L335" s="121"/>
      <c r="M335" s="121"/>
      <c r="N335" s="121"/>
      <c r="O335" s="121"/>
      <c r="P335" s="121"/>
      <c r="Q335" s="121"/>
      <c r="R335" s="121"/>
      <c r="S335" s="121"/>
      <c r="T335" s="121"/>
      <c r="U335" s="121"/>
      <c r="V335" s="121"/>
      <c r="W335" s="121"/>
      <c r="X335" s="121"/>
      <c r="Y335" s="121"/>
      <c r="Z335" s="121"/>
      <c r="AA335" s="121"/>
    </row>
    <row r="336" ht="12.75" customHeight="1">
      <c r="A336" s="205"/>
      <c r="B336" s="205"/>
      <c r="C336" s="205"/>
      <c r="D336" s="205"/>
      <c r="E336" s="205"/>
      <c r="F336" s="205"/>
      <c r="G336" s="205"/>
      <c r="H336" s="205"/>
      <c r="I336" s="205"/>
      <c r="J336" s="205"/>
      <c r="K336" s="205"/>
      <c r="L336" s="121"/>
      <c r="M336" s="121"/>
      <c r="N336" s="121"/>
      <c r="O336" s="121"/>
      <c r="P336" s="121"/>
      <c r="Q336" s="121"/>
      <c r="R336" s="121"/>
      <c r="S336" s="121"/>
      <c r="T336" s="121"/>
      <c r="U336" s="121"/>
      <c r="V336" s="121"/>
      <c r="W336" s="121"/>
      <c r="X336" s="121"/>
      <c r="Y336" s="121"/>
      <c r="Z336" s="121"/>
      <c r="AA336" s="121"/>
    </row>
    <row r="337" ht="12.75" customHeight="1">
      <c r="A337" s="205"/>
      <c r="B337" s="205"/>
      <c r="C337" s="205"/>
      <c r="D337" s="205"/>
      <c r="E337" s="205"/>
      <c r="F337" s="205"/>
      <c r="G337" s="205"/>
      <c r="H337" s="205"/>
      <c r="I337" s="205"/>
      <c r="J337" s="205"/>
      <c r="K337" s="205"/>
      <c r="L337" s="121"/>
      <c r="M337" s="121"/>
      <c r="N337" s="121"/>
      <c r="O337" s="121"/>
      <c r="P337" s="121"/>
      <c r="Q337" s="121"/>
      <c r="R337" s="121"/>
      <c r="S337" s="121"/>
      <c r="T337" s="121"/>
      <c r="U337" s="121"/>
      <c r="V337" s="121"/>
      <c r="W337" s="121"/>
      <c r="X337" s="121"/>
      <c r="Y337" s="121"/>
      <c r="Z337" s="121"/>
      <c r="AA337" s="121"/>
    </row>
    <row r="338" ht="12.75" customHeight="1">
      <c r="A338" s="205"/>
      <c r="B338" s="205"/>
      <c r="C338" s="205"/>
      <c r="D338" s="205"/>
      <c r="E338" s="205"/>
      <c r="F338" s="205"/>
      <c r="G338" s="205"/>
      <c r="H338" s="205"/>
      <c r="I338" s="205"/>
      <c r="J338" s="205"/>
      <c r="K338" s="205"/>
      <c r="L338" s="121"/>
      <c r="M338" s="121"/>
      <c r="N338" s="121"/>
      <c r="O338" s="121"/>
      <c r="P338" s="121"/>
      <c r="Q338" s="121"/>
      <c r="R338" s="121"/>
      <c r="S338" s="121"/>
      <c r="T338" s="121"/>
      <c r="U338" s="121"/>
      <c r="V338" s="121"/>
      <c r="W338" s="121"/>
      <c r="X338" s="121"/>
      <c r="Y338" s="121"/>
      <c r="Z338" s="121"/>
      <c r="AA338" s="121"/>
    </row>
    <row r="339" ht="12.75" customHeight="1">
      <c r="A339" s="205"/>
      <c r="B339" s="205"/>
      <c r="C339" s="205"/>
      <c r="D339" s="205"/>
      <c r="E339" s="205"/>
      <c r="F339" s="205"/>
      <c r="G339" s="205"/>
      <c r="H339" s="205"/>
      <c r="I339" s="205"/>
      <c r="J339" s="205"/>
      <c r="K339" s="205"/>
      <c r="L339" s="121"/>
      <c r="M339" s="121"/>
      <c r="N339" s="121"/>
      <c r="O339" s="121"/>
      <c r="P339" s="121"/>
      <c r="Q339" s="121"/>
      <c r="R339" s="121"/>
      <c r="S339" s="121"/>
      <c r="T339" s="121"/>
      <c r="U339" s="121"/>
      <c r="V339" s="121"/>
      <c r="W339" s="121"/>
      <c r="X339" s="121"/>
      <c r="Y339" s="121"/>
      <c r="Z339" s="121"/>
      <c r="AA339" s="121"/>
    </row>
    <row r="340" ht="12.75" customHeight="1">
      <c r="A340" s="205"/>
      <c r="B340" s="205"/>
      <c r="C340" s="205"/>
      <c r="D340" s="205"/>
      <c r="E340" s="205"/>
      <c r="F340" s="205"/>
      <c r="G340" s="205"/>
      <c r="H340" s="205"/>
      <c r="I340" s="205"/>
      <c r="J340" s="205"/>
      <c r="K340" s="205"/>
      <c r="L340" s="121"/>
      <c r="M340" s="121"/>
      <c r="N340" s="121"/>
      <c r="O340" s="121"/>
      <c r="P340" s="121"/>
      <c r="Q340" s="121"/>
      <c r="R340" s="121"/>
      <c r="S340" s="121"/>
      <c r="T340" s="121"/>
      <c r="U340" s="121"/>
      <c r="V340" s="121"/>
      <c r="W340" s="121"/>
      <c r="X340" s="121"/>
      <c r="Y340" s="121"/>
      <c r="Z340" s="121"/>
      <c r="AA340" s="121"/>
    </row>
    <row r="341" ht="12.75" customHeight="1">
      <c r="A341" s="205"/>
      <c r="B341" s="205"/>
      <c r="C341" s="205"/>
      <c r="D341" s="205"/>
      <c r="E341" s="205"/>
      <c r="F341" s="205"/>
      <c r="G341" s="205"/>
      <c r="H341" s="205"/>
      <c r="I341" s="205"/>
      <c r="J341" s="205"/>
      <c r="K341" s="205"/>
      <c r="L341" s="121"/>
      <c r="M341" s="121"/>
      <c r="N341" s="121"/>
      <c r="O341" s="121"/>
      <c r="P341" s="121"/>
      <c r="Q341" s="121"/>
      <c r="R341" s="121"/>
      <c r="S341" s="121"/>
      <c r="T341" s="121"/>
      <c r="U341" s="121"/>
      <c r="V341" s="121"/>
      <c r="W341" s="121"/>
      <c r="X341" s="121"/>
      <c r="Y341" s="121"/>
      <c r="Z341" s="121"/>
      <c r="AA341" s="121"/>
    </row>
    <row r="342" ht="12.75" customHeight="1">
      <c r="A342" s="205"/>
      <c r="B342" s="205"/>
      <c r="C342" s="205"/>
      <c r="D342" s="205"/>
      <c r="E342" s="205"/>
      <c r="F342" s="205"/>
      <c r="G342" s="205"/>
      <c r="H342" s="205"/>
      <c r="I342" s="205"/>
      <c r="J342" s="205"/>
      <c r="K342" s="205"/>
      <c r="L342" s="121"/>
      <c r="M342" s="121"/>
      <c r="N342" s="121"/>
      <c r="O342" s="121"/>
      <c r="P342" s="121"/>
      <c r="Q342" s="121"/>
      <c r="R342" s="121"/>
      <c r="S342" s="121"/>
      <c r="T342" s="121"/>
      <c r="U342" s="121"/>
      <c r="V342" s="121"/>
      <c r="W342" s="121"/>
      <c r="X342" s="121"/>
      <c r="Y342" s="121"/>
      <c r="Z342" s="121"/>
      <c r="AA342" s="121"/>
    </row>
    <row r="343" ht="12.75" customHeight="1">
      <c r="A343" s="205"/>
      <c r="B343" s="205"/>
      <c r="C343" s="205"/>
      <c r="D343" s="205"/>
      <c r="E343" s="205"/>
      <c r="F343" s="205"/>
      <c r="G343" s="205"/>
      <c r="H343" s="205"/>
      <c r="I343" s="205"/>
      <c r="J343" s="205"/>
      <c r="K343" s="205"/>
      <c r="L343" s="121"/>
      <c r="M343" s="121"/>
      <c r="N343" s="121"/>
      <c r="O343" s="121"/>
      <c r="P343" s="121"/>
      <c r="Q343" s="121"/>
      <c r="R343" s="121"/>
      <c r="S343" s="121"/>
      <c r="T343" s="121"/>
      <c r="U343" s="121"/>
      <c r="V343" s="121"/>
      <c r="W343" s="121"/>
      <c r="X343" s="121"/>
      <c r="Y343" s="121"/>
      <c r="Z343" s="121"/>
      <c r="AA343" s="121"/>
    </row>
    <row r="344" ht="12.75" customHeight="1">
      <c r="A344" s="205"/>
      <c r="B344" s="205"/>
      <c r="C344" s="205"/>
      <c r="D344" s="205"/>
      <c r="E344" s="205"/>
      <c r="F344" s="205"/>
      <c r="G344" s="205"/>
      <c r="H344" s="205"/>
      <c r="I344" s="205"/>
      <c r="J344" s="205"/>
      <c r="K344" s="205"/>
      <c r="L344" s="121"/>
      <c r="M344" s="121"/>
      <c r="N344" s="121"/>
      <c r="O344" s="121"/>
      <c r="P344" s="121"/>
      <c r="Q344" s="121"/>
      <c r="R344" s="121"/>
      <c r="S344" s="121"/>
      <c r="T344" s="121"/>
      <c r="U344" s="121"/>
      <c r="V344" s="121"/>
      <c r="W344" s="121"/>
      <c r="X344" s="121"/>
      <c r="Y344" s="121"/>
      <c r="Z344" s="121"/>
      <c r="AA344" s="121"/>
    </row>
    <row r="345" ht="12.75" customHeight="1">
      <c r="A345" s="205"/>
      <c r="B345" s="205"/>
      <c r="C345" s="205"/>
      <c r="D345" s="205"/>
      <c r="E345" s="205"/>
      <c r="F345" s="205"/>
      <c r="G345" s="205"/>
      <c r="H345" s="205"/>
      <c r="I345" s="205"/>
      <c r="J345" s="205"/>
      <c r="K345" s="205"/>
      <c r="L345" s="121"/>
      <c r="M345" s="121"/>
      <c r="N345" s="121"/>
      <c r="O345" s="121"/>
      <c r="P345" s="121"/>
      <c r="Q345" s="121"/>
      <c r="R345" s="121"/>
      <c r="S345" s="121"/>
      <c r="T345" s="121"/>
      <c r="U345" s="121"/>
      <c r="V345" s="121"/>
      <c r="W345" s="121"/>
      <c r="X345" s="121"/>
      <c r="Y345" s="121"/>
      <c r="Z345" s="121"/>
      <c r="AA345" s="121"/>
    </row>
    <row r="346" ht="12.75" customHeight="1">
      <c r="A346" s="205"/>
      <c r="B346" s="205"/>
      <c r="C346" s="205"/>
      <c r="D346" s="205"/>
      <c r="E346" s="205"/>
      <c r="F346" s="205"/>
      <c r="G346" s="205"/>
      <c r="H346" s="205"/>
      <c r="I346" s="205"/>
      <c r="J346" s="205"/>
      <c r="K346" s="205"/>
      <c r="L346" s="121"/>
      <c r="M346" s="121"/>
      <c r="N346" s="121"/>
      <c r="O346" s="121"/>
      <c r="P346" s="121"/>
      <c r="Q346" s="121"/>
      <c r="R346" s="121"/>
      <c r="S346" s="121"/>
      <c r="T346" s="121"/>
      <c r="U346" s="121"/>
      <c r="V346" s="121"/>
      <c r="W346" s="121"/>
      <c r="X346" s="121"/>
      <c r="Y346" s="121"/>
      <c r="Z346" s="121"/>
      <c r="AA346" s="121"/>
    </row>
    <row r="347" ht="12.75" customHeight="1">
      <c r="A347" s="205"/>
      <c r="B347" s="205"/>
      <c r="C347" s="205"/>
      <c r="D347" s="205"/>
      <c r="E347" s="205"/>
      <c r="F347" s="205"/>
      <c r="G347" s="205"/>
      <c r="H347" s="205"/>
      <c r="I347" s="205"/>
      <c r="J347" s="205"/>
      <c r="K347" s="205"/>
      <c r="L347" s="121"/>
      <c r="M347" s="121"/>
      <c r="N347" s="121"/>
      <c r="O347" s="121"/>
      <c r="P347" s="121"/>
      <c r="Q347" s="121"/>
      <c r="R347" s="121"/>
      <c r="S347" s="121"/>
      <c r="T347" s="121"/>
      <c r="U347" s="121"/>
      <c r="V347" s="121"/>
      <c r="W347" s="121"/>
      <c r="X347" s="121"/>
      <c r="Y347" s="121"/>
      <c r="Z347" s="121"/>
      <c r="AA347" s="121"/>
    </row>
    <row r="348" ht="12.75" customHeight="1">
      <c r="A348" s="205"/>
      <c r="B348" s="205"/>
      <c r="C348" s="205"/>
      <c r="D348" s="205"/>
      <c r="E348" s="205"/>
      <c r="F348" s="205"/>
      <c r="G348" s="205"/>
      <c r="H348" s="205"/>
      <c r="I348" s="205"/>
      <c r="J348" s="205"/>
      <c r="K348" s="205"/>
      <c r="L348" s="121"/>
      <c r="M348" s="121"/>
      <c r="N348" s="121"/>
      <c r="O348" s="121"/>
      <c r="P348" s="121"/>
      <c r="Q348" s="121"/>
      <c r="R348" s="121"/>
      <c r="S348" s="121"/>
      <c r="T348" s="121"/>
      <c r="U348" s="121"/>
      <c r="V348" s="121"/>
      <c r="W348" s="121"/>
      <c r="X348" s="121"/>
      <c r="Y348" s="121"/>
      <c r="Z348" s="121"/>
      <c r="AA348" s="121"/>
    </row>
    <row r="349" ht="12.75" customHeight="1">
      <c r="A349" s="205"/>
      <c r="B349" s="205"/>
      <c r="C349" s="205"/>
      <c r="D349" s="205"/>
      <c r="E349" s="205"/>
      <c r="F349" s="205"/>
      <c r="G349" s="205"/>
      <c r="H349" s="205"/>
      <c r="I349" s="205"/>
      <c r="J349" s="205"/>
      <c r="K349" s="205"/>
      <c r="L349" s="121"/>
      <c r="M349" s="121"/>
      <c r="N349" s="121"/>
      <c r="O349" s="121"/>
      <c r="P349" s="121"/>
      <c r="Q349" s="121"/>
      <c r="R349" s="121"/>
      <c r="S349" s="121"/>
      <c r="T349" s="121"/>
      <c r="U349" s="121"/>
      <c r="V349" s="121"/>
      <c r="W349" s="121"/>
      <c r="X349" s="121"/>
      <c r="Y349" s="121"/>
      <c r="Z349" s="121"/>
      <c r="AA349" s="121"/>
    </row>
    <row r="350" ht="12.75" customHeight="1">
      <c r="A350" s="205"/>
      <c r="B350" s="205"/>
      <c r="C350" s="205"/>
      <c r="D350" s="205"/>
      <c r="E350" s="205"/>
      <c r="F350" s="205"/>
      <c r="G350" s="205"/>
      <c r="H350" s="205"/>
      <c r="I350" s="205"/>
      <c r="J350" s="205"/>
      <c r="K350" s="205"/>
      <c r="L350" s="121"/>
      <c r="M350" s="121"/>
      <c r="N350" s="121"/>
      <c r="O350" s="121"/>
      <c r="P350" s="121"/>
      <c r="Q350" s="121"/>
      <c r="R350" s="121"/>
      <c r="S350" s="121"/>
      <c r="T350" s="121"/>
      <c r="U350" s="121"/>
      <c r="V350" s="121"/>
      <c r="W350" s="121"/>
      <c r="X350" s="121"/>
      <c r="Y350" s="121"/>
      <c r="Z350" s="121"/>
      <c r="AA350" s="121"/>
    </row>
    <row r="351" ht="12.75" customHeight="1">
      <c r="A351" s="205"/>
      <c r="B351" s="205"/>
      <c r="C351" s="205"/>
      <c r="D351" s="205"/>
      <c r="E351" s="205"/>
      <c r="F351" s="205"/>
      <c r="G351" s="205"/>
      <c r="H351" s="205"/>
      <c r="I351" s="205"/>
      <c r="J351" s="205"/>
      <c r="K351" s="205"/>
      <c r="L351" s="121"/>
      <c r="M351" s="121"/>
      <c r="N351" s="121"/>
      <c r="O351" s="121"/>
      <c r="P351" s="121"/>
      <c r="Q351" s="121"/>
      <c r="R351" s="121"/>
      <c r="S351" s="121"/>
      <c r="T351" s="121"/>
      <c r="U351" s="121"/>
      <c r="V351" s="121"/>
      <c r="W351" s="121"/>
      <c r="X351" s="121"/>
      <c r="Y351" s="121"/>
      <c r="Z351" s="121"/>
      <c r="AA351" s="121"/>
    </row>
    <row r="352" ht="12.75" customHeight="1">
      <c r="A352" s="205"/>
      <c r="B352" s="205"/>
      <c r="C352" s="205"/>
      <c r="D352" s="205"/>
      <c r="E352" s="205"/>
      <c r="F352" s="205"/>
      <c r="G352" s="205"/>
      <c r="H352" s="205"/>
      <c r="I352" s="205"/>
      <c r="J352" s="205"/>
      <c r="K352" s="205"/>
      <c r="L352" s="121"/>
      <c r="M352" s="121"/>
      <c r="N352" s="121"/>
      <c r="O352" s="121"/>
      <c r="P352" s="121"/>
      <c r="Q352" s="121"/>
      <c r="R352" s="121"/>
      <c r="S352" s="121"/>
      <c r="T352" s="121"/>
      <c r="U352" s="121"/>
      <c r="V352" s="121"/>
      <c r="W352" s="121"/>
      <c r="X352" s="121"/>
      <c r="Y352" s="121"/>
      <c r="Z352" s="121"/>
      <c r="AA352" s="121"/>
    </row>
    <row r="353" ht="12.75" customHeight="1">
      <c r="A353" s="205"/>
      <c r="B353" s="205"/>
      <c r="C353" s="205"/>
      <c r="D353" s="205"/>
      <c r="E353" s="205"/>
      <c r="F353" s="205"/>
      <c r="G353" s="205"/>
      <c r="H353" s="205"/>
      <c r="I353" s="205"/>
      <c r="J353" s="205"/>
      <c r="K353" s="205"/>
      <c r="L353" s="121"/>
      <c r="M353" s="121"/>
      <c r="N353" s="121"/>
      <c r="O353" s="121"/>
      <c r="P353" s="121"/>
      <c r="Q353" s="121"/>
      <c r="R353" s="121"/>
      <c r="S353" s="121"/>
      <c r="T353" s="121"/>
      <c r="U353" s="121"/>
      <c r="V353" s="121"/>
      <c r="W353" s="121"/>
      <c r="X353" s="121"/>
      <c r="Y353" s="121"/>
      <c r="Z353" s="121"/>
      <c r="AA353" s="121"/>
    </row>
    <row r="354" ht="12.75" customHeight="1">
      <c r="A354" s="205"/>
      <c r="B354" s="205"/>
      <c r="C354" s="205"/>
      <c r="D354" s="205"/>
      <c r="E354" s="205"/>
      <c r="F354" s="205"/>
      <c r="G354" s="205"/>
      <c r="H354" s="205"/>
      <c r="I354" s="205"/>
      <c r="J354" s="205"/>
      <c r="K354" s="205"/>
      <c r="L354" s="121"/>
      <c r="M354" s="121"/>
      <c r="N354" s="121"/>
      <c r="O354" s="121"/>
      <c r="P354" s="121"/>
      <c r="Q354" s="121"/>
      <c r="R354" s="121"/>
      <c r="S354" s="121"/>
      <c r="T354" s="121"/>
      <c r="U354" s="121"/>
      <c r="V354" s="121"/>
      <c r="W354" s="121"/>
      <c r="X354" s="121"/>
      <c r="Y354" s="121"/>
      <c r="Z354" s="121"/>
      <c r="AA354" s="121"/>
    </row>
    <row r="355" ht="12.75" customHeight="1">
      <c r="A355" s="205"/>
      <c r="B355" s="205"/>
      <c r="C355" s="205"/>
      <c r="D355" s="205"/>
      <c r="E355" s="205"/>
      <c r="F355" s="205"/>
      <c r="G355" s="205"/>
      <c r="H355" s="205"/>
      <c r="I355" s="205"/>
      <c r="J355" s="205"/>
      <c r="K355" s="205"/>
      <c r="L355" s="121"/>
      <c r="M355" s="121"/>
      <c r="N355" s="121"/>
      <c r="O355" s="121"/>
      <c r="P355" s="121"/>
      <c r="Q355" s="121"/>
      <c r="R355" s="121"/>
      <c r="S355" s="121"/>
      <c r="T355" s="121"/>
      <c r="U355" s="121"/>
      <c r="V355" s="121"/>
      <c r="W355" s="121"/>
      <c r="X355" s="121"/>
      <c r="Y355" s="121"/>
      <c r="Z355" s="121"/>
      <c r="AA355" s="121"/>
    </row>
    <row r="356" ht="12.75" customHeight="1">
      <c r="A356" s="205"/>
      <c r="B356" s="205"/>
      <c r="C356" s="205"/>
      <c r="D356" s="205"/>
      <c r="E356" s="205"/>
      <c r="F356" s="205"/>
      <c r="G356" s="205"/>
      <c r="H356" s="205"/>
      <c r="I356" s="205"/>
      <c r="J356" s="205"/>
      <c r="K356" s="205"/>
      <c r="L356" s="121"/>
      <c r="M356" s="121"/>
      <c r="N356" s="121"/>
      <c r="O356" s="121"/>
      <c r="P356" s="121"/>
      <c r="Q356" s="121"/>
      <c r="R356" s="121"/>
      <c r="S356" s="121"/>
      <c r="T356" s="121"/>
      <c r="U356" s="121"/>
      <c r="V356" s="121"/>
      <c r="W356" s="121"/>
      <c r="X356" s="121"/>
      <c r="Y356" s="121"/>
      <c r="Z356" s="121"/>
      <c r="AA356" s="121"/>
    </row>
    <row r="357" ht="12.75" customHeight="1">
      <c r="A357" s="205"/>
      <c r="B357" s="205"/>
      <c r="C357" s="205"/>
      <c r="D357" s="205"/>
      <c r="E357" s="205"/>
      <c r="F357" s="205"/>
      <c r="G357" s="205"/>
      <c r="H357" s="205"/>
      <c r="I357" s="205"/>
      <c r="J357" s="205"/>
      <c r="K357" s="205"/>
      <c r="L357" s="121"/>
      <c r="M357" s="121"/>
      <c r="N357" s="121"/>
      <c r="O357" s="121"/>
      <c r="P357" s="121"/>
      <c r="Q357" s="121"/>
      <c r="R357" s="121"/>
      <c r="S357" s="121"/>
      <c r="T357" s="121"/>
      <c r="U357" s="121"/>
      <c r="V357" s="121"/>
      <c r="W357" s="121"/>
      <c r="X357" s="121"/>
      <c r="Y357" s="121"/>
      <c r="Z357" s="121"/>
      <c r="AA357" s="121"/>
    </row>
    <row r="358" ht="12.75" customHeight="1">
      <c r="A358" s="205"/>
      <c r="B358" s="205"/>
      <c r="C358" s="205"/>
      <c r="D358" s="205"/>
      <c r="E358" s="205"/>
      <c r="F358" s="205"/>
      <c r="G358" s="205"/>
      <c r="H358" s="205"/>
      <c r="I358" s="205"/>
      <c r="J358" s="205"/>
      <c r="K358" s="205"/>
      <c r="L358" s="121"/>
      <c r="M358" s="121"/>
      <c r="N358" s="121"/>
      <c r="O358" s="121"/>
      <c r="P358" s="121"/>
      <c r="Q358" s="121"/>
      <c r="R358" s="121"/>
      <c r="S358" s="121"/>
      <c r="T358" s="121"/>
      <c r="U358" s="121"/>
      <c r="V358" s="121"/>
      <c r="W358" s="121"/>
      <c r="X358" s="121"/>
      <c r="Y358" s="121"/>
      <c r="Z358" s="121"/>
      <c r="AA358" s="121"/>
    </row>
    <row r="359" ht="12.75" customHeight="1">
      <c r="A359" s="205"/>
      <c r="B359" s="205"/>
      <c r="C359" s="205"/>
      <c r="D359" s="205"/>
      <c r="E359" s="205"/>
      <c r="F359" s="205"/>
      <c r="G359" s="205"/>
      <c r="H359" s="205"/>
      <c r="I359" s="205"/>
      <c r="J359" s="205"/>
      <c r="K359" s="205"/>
      <c r="L359" s="121"/>
      <c r="M359" s="121"/>
      <c r="N359" s="121"/>
      <c r="O359" s="121"/>
      <c r="P359" s="121"/>
      <c r="Q359" s="121"/>
      <c r="R359" s="121"/>
      <c r="S359" s="121"/>
      <c r="T359" s="121"/>
      <c r="U359" s="121"/>
      <c r="V359" s="121"/>
      <c r="W359" s="121"/>
      <c r="X359" s="121"/>
      <c r="Y359" s="121"/>
      <c r="Z359" s="121"/>
      <c r="AA359" s="121"/>
    </row>
    <row r="360" ht="12.75" customHeight="1">
      <c r="A360" s="205"/>
      <c r="B360" s="205"/>
      <c r="C360" s="205"/>
      <c r="D360" s="205"/>
      <c r="E360" s="205"/>
      <c r="F360" s="205"/>
      <c r="G360" s="205"/>
      <c r="H360" s="205"/>
      <c r="I360" s="205"/>
      <c r="J360" s="205"/>
      <c r="K360" s="205"/>
      <c r="L360" s="121"/>
      <c r="M360" s="121"/>
      <c r="N360" s="121"/>
      <c r="O360" s="121"/>
      <c r="P360" s="121"/>
      <c r="Q360" s="121"/>
      <c r="R360" s="121"/>
      <c r="S360" s="121"/>
      <c r="T360" s="121"/>
      <c r="U360" s="121"/>
      <c r="V360" s="121"/>
      <c r="W360" s="121"/>
      <c r="X360" s="121"/>
      <c r="Y360" s="121"/>
      <c r="Z360" s="121"/>
      <c r="AA360" s="121"/>
    </row>
    <row r="361" ht="12.75" customHeight="1">
      <c r="A361" s="205"/>
      <c r="B361" s="205"/>
      <c r="C361" s="205"/>
      <c r="D361" s="205"/>
      <c r="E361" s="205"/>
      <c r="F361" s="205"/>
      <c r="G361" s="205"/>
      <c r="H361" s="205"/>
      <c r="I361" s="205"/>
      <c r="J361" s="205"/>
      <c r="K361" s="205"/>
      <c r="L361" s="121"/>
      <c r="M361" s="121"/>
      <c r="N361" s="121"/>
      <c r="O361" s="121"/>
      <c r="P361" s="121"/>
      <c r="Q361" s="121"/>
      <c r="R361" s="121"/>
      <c r="S361" s="121"/>
      <c r="T361" s="121"/>
      <c r="U361" s="121"/>
      <c r="V361" s="121"/>
      <c r="W361" s="121"/>
      <c r="X361" s="121"/>
      <c r="Y361" s="121"/>
      <c r="Z361" s="121"/>
      <c r="AA361" s="121"/>
    </row>
    <row r="362" ht="12.75" customHeight="1">
      <c r="A362" s="205"/>
      <c r="B362" s="205"/>
      <c r="C362" s="205"/>
      <c r="D362" s="205"/>
      <c r="E362" s="205"/>
      <c r="F362" s="205"/>
      <c r="G362" s="205"/>
      <c r="H362" s="205"/>
      <c r="I362" s="205"/>
      <c r="J362" s="205"/>
      <c r="K362" s="205"/>
      <c r="L362" s="121"/>
      <c r="M362" s="121"/>
      <c r="N362" s="121"/>
      <c r="O362" s="121"/>
      <c r="P362" s="121"/>
      <c r="Q362" s="121"/>
      <c r="R362" s="121"/>
      <c r="S362" s="121"/>
      <c r="T362" s="121"/>
      <c r="U362" s="121"/>
      <c r="V362" s="121"/>
      <c r="W362" s="121"/>
      <c r="X362" s="121"/>
      <c r="Y362" s="121"/>
      <c r="Z362" s="121"/>
      <c r="AA362" s="121"/>
    </row>
    <row r="363" ht="12.75" customHeight="1">
      <c r="A363" s="205"/>
      <c r="B363" s="205"/>
      <c r="C363" s="205"/>
      <c r="D363" s="205"/>
      <c r="E363" s="205"/>
      <c r="F363" s="205"/>
      <c r="G363" s="205"/>
      <c r="H363" s="205"/>
      <c r="I363" s="205"/>
      <c r="J363" s="205"/>
      <c r="K363" s="205"/>
      <c r="L363" s="121"/>
      <c r="M363" s="121"/>
      <c r="N363" s="121"/>
      <c r="O363" s="121"/>
      <c r="P363" s="121"/>
      <c r="Q363" s="121"/>
      <c r="R363" s="121"/>
      <c r="S363" s="121"/>
      <c r="T363" s="121"/>
      <c r="U363" s="121"/>
      <c r="V363" s="121"/>
      <c r="W363" s="121"/>
      <c r="X363" s="121"/>
      <c r="Y363" s="121"/>
      <c r="Z363" s="121"/>
      <c r="AA363" s="121"/>
    </row>
    <row r="364" ht="12.75" customHeight="1">
      <c r="A364" s="205"/>
      <c r="B364" s="205"/>
      <c r="C364" s="205"/>
      <c r="D364" s="205"/>
      <c r="E364" s="205"/>
      <c r="F364" s="205"/>
      <c r="G364" s="205"/>
      <c r="H364" s="205"/>
      <c r="I364" s="205"/>
      <c r="J364" s="205"/>
      <c r="K364" s="205"/>
      <c r="L364" s="121"/>
      <c r="M364" s="121"/>
      <c r="N364" s="121"/>
      <c r="O364" s="121"/>
      <c r="P364" s="121"/>
      <c r="Q364" s="121"/>
      <c r="R364" s="121"/>
      <c r="S364" s="121"/>
      <c r="T364" s="121"/>
      <c r="U364" s="121"/>
      <c r="V364" s="121"/>
      <c r="W364" s="121"/>
      <c r="X364" s="121"/>
      <c r="Y364" s="121"/>
      <c r="Z364" s="121"/>
      <c r="AA364" s="121"/>
    </row>
    <row r="365" ht="12.75" customHeight="1">
      <c r="A365" s="205"/>
      <c r="B365" s="205"/>
      <c r="C365" s="205"/>
      <c r="D365" s="205"/>
      <c r="E365" s="205"/>
      <c r="F365" s="205"/>
      <c r="G365" s="205"/>
      <c r="H365" s="205"/>
      <c r="I365" s="205"/>
      <c r="J365" s="205"/>
      <c r="K365" s="205"/>
      <c r="L365" s="121"/>
      <c r="M365" s="121"/>
      <c r="N365" s="121"/>
      <c r="O365" s="121"/>
      <c r="P365" s="121"/>
      <c r="Q365" s="121"/>
      <c r="R365" s="121"/>
      <c r="S365" s="121"/>
      <c r="T365" s="121"/>
      <c r="U365" s="121"/>
      <c r="V365" s="121"/>
      <c r="W365" s="121"/>
      <c r="X365" s="121"/>
      <c r="Y365" s="121"/>
      <c r="Z365" s="121"/>
      <c r="AA365" s="121"/>
    </row>
    <row r="366" ht="12.75" customHeight="1">
      <c r="A366" s="205"/>
      <c r="B366" s="205"/>
      <c r="C366" s="205"/>
      <c r="D366" s="205"/>
      <c r="E366" s="205"/>
      <c r="F366" s="205"/>
      <c r="G366" s="205"/>
      <c r="H366" s="205"/>
      <c r="I366" s="205"/>
      <c r="J366" s="205"/>
      <c r="K366" s="205"/>
      <c r="L366" s="121"/>
      <c r="M366" s="121"/>
      <c r="N366" s="121"/>
      <c r="O366" s="121"/>
      <c r="P366" s="121"/>
      <c r="Q366" s="121"/>
      <c r="R366" s="121"/>
      <c r="S366" s="121"/>
      <c r="T366" s="121"/>
      <c r="U366" s="121"/>
      <c r="V366" s="121"/>
      <c r="W366" s="121"/>
      <c r="X366" s="121"/>
      <c r="Y366" s="121"/>
      <c r="Z366" s="121"/>
      <c r="AA366" s="121"/>
    </row>
    <row r="367" ht="12.75" customHeight="1">
      <c r="A367" s="205"/>
      <c r="B367" s="205"/>
      <c r="C367" s="205"/>
      <c r="D367" s="205"/>
      <c r="E367" s="205"/>
      <c r="F367" s="205"/>
      <c r="G367" s="205"/>
      <c r="H367" s="205"/>
      <c r="I367" s="205"/>
      <c r="J367" s="205"/>
      <c r="K367" s="205"/>
      <c r="L367" s="121"/>
      <c r="M367" s="121"/>
      <c r="N367" s="121"/>
      <c r="O367" s="121"/>
      <c r="P367" s="121"/>
      <c r="Q367" s="121"/>
      <c r="R367" s="121"/>
      <c r="S367" s="121"/>
      <c r="T367" s="121"/>
      <c r="U367" s="121"/>
      <c r="V367" s="121"/>
      <c r="W367" s="121"/>
      <c r="X367" s="121"/>
      <c r="Y367" s="121"/>
      <c r="Z367" s="121"/>
      <c r="AA367" s="121"/>
    </row>
    <row r="368" ht="12.75" customHeight="1">
      <c r="A368" s="205"/>
      <c r="B368" s="205"/>
      <c r="C368" s="205"/>
      <c r="D368" s="205"/>
      <c r="E368" s="205"/>
      <c r="F368" s="205"/>
      <c r="G368" s="205"/>
      <c r="H368" s="205"/>
      <c r="I368" s="205"/>
      <c r="J368" s="205"/>
      <c r="K368" s="205"/>
      <c r="L368" s="121"/>
      <c r="M368" s="121"/>
      <c r="N368" s="121"/>
      <c r="O368" s="121"/>
      <c r="P368" s="121"/>
      <c r="Q368" s="121"/>
      <c r="R368" s="121"/>
      <c r="S368" s="121"/>
      <c r="T368" s="121"/>
      <c r="U368" s="121"/>
      <c r="V368" s="121"/>
      <c r="W368" s="121"/>
      <c r="X368" s="121"/>
      <c r="Y368" s="121"/>
      <c r="Z368" s="121"/>
      <c r="AA368" s="121"/>
    </row>
    <row r="369" ht="12.75" customHeight="1">
      <c r="A369" s="205"/>
      <c r="B369" s="205"/>
      <c r="C369" s="205"/>
      <c r="D369" s="205"/>
      <c r="E369" s="205"/>
      <c r="F369" s="205"/>
      <c r="G369" s="205"/>
      <c r="H369" s="205"/>
      <c r="I369" s="205"/>
      <c r="J369" s="205"/>
      <c r="K369" s="205"/>
      <c r="L369" s="121"/>
      <c r="M369" s="121"/>
      <c r="N369" s="121"/>
      <c r="O369" s="121"/>
      <c r="P369" s="121"/>
      <c r="Q369" s="121"/>
      <c r="R369" s="121"/>
      <c r="S369" s="121"/>
      <c r="T369" s="121"/>
      <c r="U369" s="121"/>
      <c r="V369" s="121"/>
      <c r="W369" s="121"/>
      <c r="X369" s="121"/>
      <c r="Y369" s="121"/>
      <c r="Z369" s="121"/>
      <c r="AA369" s="121"/>
    </row>
    <row r="370" ht="12.75" customHeight="1">
      <c r="A370" s="205"/>
      <c r="B370" s="205"/>
      <c r="C370" s="205"/>
      <c r="D370" s="205"/>
      <c r="E370" s="205"/>
      <c r="F370" s="205"/>
      <c r="G370" s="205"/>
      <c r="H370" s="205"/>
      <c r="I370" s="205"/>
      <c r="J370" s="205"/>
      <c r="K370" s="205"/>
      <c r="L370" s="121"/>
      <c r="M370" s="121"/>
      <c r="N370" s="121"/>
      <c r="O370" s="121"/>
      <c r="P370" s="121"/>
      <c r="Q370" s="121"/>
      <c r="R370" s="121"/>
      <c r="S370" s="121"/>
      <c r="T370" s="121"/>
      <c r="U370" s="121"/>
      <c r="V370" s="121"/>
      <c r="W370" s="121"/>
      <c r="X370" s="121"/>
      <c r="Y370" s="121"/>
      <c r="Z370" s="121"/>
      <c r="AA370" s="121"/>
    </row>
    <row r="371" ht="12.75" customHeight="1">
      <c r="A371" s="205"/>
      <c r="B371" s="205"/>
      <c r="C371" s="205"/>
      <c r="D371" s="205"/>
      <c r="E371" s="205"/>
      <c r="F371" s="205"/>
      <c r="G371" s="205"/>
      <c r="H371" s="205"/>
      <c r="I371" s="205"/>
      <c r="J371" s="205"/>
      <c r="K371" s="205"/>
      <c r="L371" s="121"/>
      <c r="M371" s="121"/>
      <c r="N371" s="121"/>
      <c r="O371" s="121"/>
      <c r="P371" s="121"/>
      <c r="Q371" s="121"/>
      <c r="R371" s="121"/>
      <c r="S371" s="121"/>
      <c r="T371" s="121"/>
      <c r="U371" s="121"/>
      <c r="V371" s="121"/>
      <c r="W371" s="121"/>
      <c r="X371" s="121"/>
      <c r="Y371" s="121"/>
      <c r="Z371" s="121"/>
      <c r="AA371" s="121"/>
    </row>
    <row r="372" ht="12.75" customHeight="1">
      <c r="A372" s="205"/>
      <c r="B372" s="205"/>
      <c r="C372" s="205"/>
      <c r="D372" s="205"/>
      <c r="E372" s="205"/>
      <c r="F372" s="205"/>
      <c r="G372" s="205"/>
      <c r="H372" s="205"/>
      <c r="I372" s="205"/>
      <c r="J372" s="205"/>
      <c r="K372" s="205"/>
      <c r="L372" s="121"/>
      <c r="M372" s="121"/>
      <c r="N372" s="121"/>
      <c r="O372" s="121"/>
      <c r="P372" s="121"/>
      <c r="Q372" s="121"/>
      <c r="R372" s="121"/>
      <c r="S372" s="121"/>
      <c r="T372" s="121"/>
      <c r="U372" s="121"/>
      <c r="V372" s="121"/>
      <c r="W372" s="121"/>
      <c r="X372" s="121"/>
      <c r="Y372" s="121"/>
      <c r="Z372" s="121"/>
      <c r="AA372" s="121"/>
    </row>
    <row r="373" ht="12.75" customHeight="1">
      <c r="A373" s="205"/>
      <c r="B373" s="205"/>
      <c r="C373" s="205"/>
      <c r="D373" s="205"/>
      <c r="E373" s="205"/>
      <c r="F373" s="205"/>
      <c r="G373" s="205"/>
      <c r="H373" s="205"/>
      <c r="I373" s="205"/>
      <c r="J373" s="205"/>
      <c r="K373" s="205"/>
      <c r="L373" s="121"/>
      <c r="M373" s="121"/>
      <c r="N373" s="121"/>
      <c r="O373" s="121"/>
      <c r="P373" s="121"/>
      <c r="Q373" s="121"/>
      <c r="R373" s="121"/>
      <c r="S373" s="121"/>
      <c r="T373" s="121"/>
      <c r="U373" s="121"/>
      <c r="V373" s="121"/>
      <c r="W373" s="121"/>
      <c r="X373" s="121"/>
      <c r="Y373" s="121"/>
      <c r="Z373" s="121"/>
      <c r="AA373" s="121"/>
    </row>
    <row r="374" ht="12.75" customHeight="1">
      <c r="A374" s="205"/>
      <c r="B374" s="205"/>
      <c r="C374" s="205"/>
      <c r="D374" s="205"/>
      <c r="E374" s="205"/>
      <c r="F374" s="205"/>
      <c r="G374" s="205"/>
      <c r="H374" s="205"/>
      <c r="I374" s="205"/>
      <c r="J374" s="205"/>
      <c r="K374" s="205"/>
      <c r="L374" s="121"/>
      <c r="M374" s="121"/>
      <c r="N374" s="121"/>
      <c r="O374" s="121"/>
      <c r="P374" s="121"/>
      <c r="Q374" s="121"/>
      <c r="R374" s="121"/>
      <c r="S374" s="121"/>
      <c r="T374" s="121"/>
      <c r="U374" s="121"/>
      <c r="V374" s="121"/>
      <c r="W374" s="121"/>
      <c r="X374" s="121"/>
      <c r="Y374" s="121"/>
      <c r="Z374" s="121"/>
      <c r="AA374" s="121"/>
    </row>
    <row r="375" ht="12.75" customHeight="1">
      <c r="A375" s="205"/>
      <c r="B375" s="205"/>
      <c r="C375" s="205"/>
      <c r="D375" s="205"/>
      <c r="E375" s="205"/>
      <c r="F375" s="205"/>
      <c r="G375" s="205"/>
      <c r="H375" s="205"/>
      <c r="I375" s="205"/>
      <c r="J375" s="205"/>
      <c r="K375" s="205"/>
      <c r="L375" s="121"/>
      <c r="M375" s="121"/>
      <c r="N375" s="121"/>
      <c r="O375" s="121"/>
      <c r="P375" s="121"/>
      <c r="Q375" s="121"/>
      <c r="R375" s="121"/>
      <c r="S375" s="121"/>
      <c r="T375" s="121"/>
      <c r="U375" s="121"/>
      <c r="V375" s="121"/>
      <c r="W375" s="121"/>
      <c r="X375" s="121"/>
      <c r="Y375" s="121"/>
      <c r="Z375" s="121"/>
      <c r="AA375" s="121"/>
    </row>
    <row r="376" ht="12.75" customHeight="1">
      <c r="A376" s="205"/>
      <c r="B376" s="205"/>
      <c r="C376" s="205"/>
      <c r="D376" s="205"/>
      <c r="E376" s="205"/>
      <c r="F376" s="205"/>
      <c r="G376" s="205"/>
      <c r="H376" s="205"/>
      <c r="I376" s="205"/>
      <c r="J376" s="205"/>
      <c r="K376" s="205"/>
      <c r="L376" s="121"/>
      <c r="M376" s="121"/>
      <c r="N376" s="121"/>
      <c r="O376" s="121"/>
      <c r="P376" s="121"/>
      <c r="Q376" s="121"/>
      <c r="R376" s="121"/>
      <c r="S376" s="121"/>
      <c r="T376" s="121"/>
      <c r="U376" s="121"/>
      <c r="V376" s="121"/>
      <c r="W376" s="121"/>
      <c r="X376" s="121"/>
      <c r="Y376" s="121"/>
      <c r="Z376" s="121"/>
      <c r="AA376" s="121"/>
    </row>
    <row r="377" ht="12.75" customHeight="1">
      <c r="A377" s="205"/>
      <c r="B377" s="205"/>
      <c r="C377" s="205"/>
      <c r="D377" s="205"/>
      <c r="E377" s="205"/>
      <c r="F377" s="205"/>
      <c r="G377" s="205"/>
      <c r="H377" s="205"/>
      <c r="I377" s="205"/>
      <c r="J377" s="205"/>
      <c r="K377" s="205"/>
      <c r="L377" s="121"/>
      <c r="M377" s="121"/>
      <c r="N377" s="121"/>
      <c r="O377" s="121"/>
      <c r="P377" s="121"/>
      <c r="Q377" s="121"/>
      <c r="R377" s="121"/>
      <c r="S377" s="121"/>
      <c r="T377" s="121"/>
      <c r="U377" s="121"/>
      <c r="V377" s="121"/>
      <c r="W377" s="121"/>
      <c r="X377" s="121"/>
      <c r="Y377" s="121"/>
      <c r="Z377" s="121"/>
      <c r="AA377" s="121"/>
    </row>
    <row r="378" ht="12.75" customHeight="1">
      <c r="A378" s="205"/>
      <c r="B378" s="205"/>
      <c r="C378" s="205"/>
      <c r="D378" s="205"/>
      <c r="E378" s="205"/>
      <c r="F378" s="205"/>
      <c r="G378" s="205"/>
      <c r="H378" s="205"/>
      <c r="I378" s="205"/>
      <c r="J378" s="205"/>
      <c r="K378" s="205"/>
      <c r="L378" s="121"/>
      <c r="M378" s="121"/>
      <c r="N378" s="121"/>
      <c r="O378" s="121"/>
      <c r="P378" s="121"/>
      <c r="Q378" s="121"/>
      <c r="R378" s="121"/>
      <c r="S378" s="121"/>
      <c r="T378" s="121"/>
      <c r="U378" s="121"/>
      <c r="V378" s="121"/>
      <c r="W378" s="121"/>
      <c r="X378" s="121"/>
      <c r="Y378" s="121"/>
      <c r="Z378" s="121"/>
      <c r="AA378" s="121"/>
    </row>
    <row r="379" ht="12.75" customHeight="1">
      <c r="A379" s="205"/>
      <c r="B379" s="205"/>
      <c r="C379" s="205"/>
      <c r="D379" s="205"/>
      <c r="E379" s="205"/>
      <c r="F379" s="205"/>
      <c r="G379" s="205"/>
      <c r="H379" s="205"/>
      <c r="I379" s="205"/>
      <c r="J379" s="205"/>
      <c r="K379" s="205"/>
      <c r="L379" s="121"/>
      <c r="M379" s="121"/>
      <c r="N379" s="121"/>
      <c r="O379" s="121"/>
      <c r="P379" s="121"/>
      <c r="Q379" s="121"/>
      <c r="R379" s="121"/>
      <c r="S379" s="121"/>
      <c r="T379" s="121"/>
      <c r="U379" s="121"/>
      <c r="V379" s="121"/>
      <c r="W379" s="121"/>
      <c r="X379" s="121"/>
      <c r="Y379" s="121"/>
      <c r="Z379" s="121"/>
      <c r="AA379" s="121"/>
    </row>
    <row r="380" ht="12.75" customHeight="1">
      <c r="A380" s="205"/>
      <c r="B380" s="205"/>
      <c r="C380" s="205"/>
      <c r="D380" s="205"/>
      <c r="E380" s="205"/>
      <c r="F380" s="205"/>
      <c r="G380" s="205"/>
      <c r="H380" s="205"/>
      <c r="I380" s="205"/>
      <c r="J380" s="205"/>
      <c r="K380" s="205"/>
      <c r="L380" s="121"/>
      <c r="M380" s="121"/>
      <c r="N380" s="121"/>
      <c r="O380" s="121"/>
      <c r="P380" s="121"/>
      <c r="Q380" s="121"/>
      <c r="R380" s="121"/>
      <c r="S380" s="121"/>
      <c r="T380" s="121"/>
      <c r="U380" s="121"/>
      <c r="V380" s="121"/>
      <c r="W380" s="121"/>
      <c r="X380" s="121"/>
      <c r="Y380" s="121"/>
      <c r="Z380" s="121"/>
      <c r="AA380" s="121"/>
    </row>
    <row r="381" ht="12.75" customHeight="1">
      <c r="A381" s="205"/>
      <c r="B381" s="205"/>
      <c r="C381" s="205"/>
      <c r="D381" s="205"/>
      <c r="E381" s="205"/>
      <c r="F381" s="205"/>
      <c r="G381" s="205"/>
      <c r="H381" s="205"/>
      <c r="I381" s="205"/>
      <c r="J381" s="205"/>
      <c r="K381" s="205"/>
      <c r="L381" s="121"/>
      <c r="M381" s="121"/>
      <c r="N381" s="121"/>
      <c r="O381" s="121"/>
      <c r="P381" s="121"/>
      <c r="Q381" s="121"/>
      <c r="R381" s="121"/>
      <c r="S381" s="121"/>
      <c r="T381" s="121"/>
      <c r="U381" s="121"/>
      <c r="V381" s="121"/>
      <c r="W381" s="121"/>
      <c r="X381" s="121"/>
      <c r="Y381" s="121"/>
      <c r="Z381" s="121"/>
      <c r="AA381" s="121"/>
    </row>
    <row r="382" ht="12.75" customHeight="1">
      <c r="A382" s="205"/>
      <c r="B382" s="205"/>
      <c r="C382" s="205"/>
      <c r="D382" s="205"/>
      <c r="E382" s="205"/>
      <c r="F382" s="205"/>
      <c r="G382" s="205"/>
      <c r="H382" s="205"/>
      <c r="I382" s="205"/>
      <c r="J382" s="205"/>
      <c r="K382" s="205"/>
      <c r="L382" s="121"/>
      <c r="M382" s="121"/>
      <c r="N382" s="121"/>
      <c r="O382" s="121"/>
      <c r="P382" s="121"/>
      <c r="Q382" s="121"/>
      <c r="R382" s="121"/>
      <c r="S382" s="121"/>
      <c r="T382" s="121"/>
      <c r="U382" s="121"/>
      <c r="V382" s="121"/>
      <c r="W382" s="121"/>
      <c r="X382" s="121"/>
      <c r="Y382" s="121"/>
      <c r="Z382" s="121"/>
      <c r="AA382" s="121"/>
    </row>
    <row r="383" ht="12.75" customHeight="1">
      <c r="A383" s="205"/>
      <c r="B383" s="205"/>
      <c r="C383" s="205"/>
      <c r="D383" s="205"/>
      <c r="E383" s="205"/>
      <c r="F383" s="205"/>
      <c r="G383" s="205"/>
      <c r="H383" s="205"/>
      <c r="I383" s="205"/>
      <c r="J383" s="205"/>
      <c r="K383" s="205"/>
      <c r="L383" s="121"/>
      <c r="M383" s="121"/>
      <c r="N383" s="121"/>
      <c r="O383" s="121"/>
      <c r="P383" s="121"/>
      <c r="Q383" s="121"/>
      <c r="R383" s="121"/>
      <c r="S383" s="121"/>
      <c r="T383" s="121"/>
      <c r="U383" s="121"/>
      <c r="V383" s="121"/>
      <c r="W383" s="121"/>
      <c r="X383" s="121"/>
      <c r="Y383" s="121"/>
      <c r="Z383" s="121"/>
      <c r="AA383" s="121"/>
    </row>
    <row r="384" ht="12.75" customHeight="1">
      <c r="A384" s="205"/>
      <c r="B384" s="205"/>
      <c r="C384" s="205"/>
      <c r="D384" s="205"/>
      <c r="E384" s="205"/>
      <c r="F384" s="205"/>
      <c r="G384" s="205"/>
      <c r="H384" s="205"/>
      <c r="I384" s="205"/>
      <c r="J384" s="205"/>
      <c r="K384" s="205"/>
      <c r="L384" s="121"/>
      <c r="M384" s="121"/>
      <c r="N384" s="121"/>
      <c r="O384" s="121"/>
      <c r="P384" s="121"/>
      <c r="Q384" s="121"/>
      <c r="R384" s="121"/>
      <c r="S384" s="121"/>
      <c r="T384" s="121"/>
      <c r="U384" s="121"/>
      <c r="V384" s="121"/>
      <c r="W384" s="121"/>
      <c r="X384" s="121"/>
      <c r="Y384" s="121"/>
      <c r="Z384" s="121"/>
      <c r="AA384" s="121"/>
    </row>
    <row r="385" ht="12.75" customHeight="1">
      <c r="A385" s="205"/>
      <c r="B385" s="205"/>
      <c r="C385" s="205"/>
      <c r="D385" s="205"/>
      <c r="E385" s="205"/>
      <c r="F385" s="205"/>
      <c r="G385" s="205"/>
      <c r="H385" s="205"/>
      <c r="I385" s="205"/>
      <c r="J385" s="205"/>
      <c r="K385" s="205"/>
      <c r="L385" s="121"/>
      <c r="M385" s="121"/>
      <c r="N385" s="121"/>
      <c r="O385" s="121"/>
      <c r="P385" s="121"/>
      <c r="Q385" s="121"/>
      <c r="R385" s="121"/>
      <c r="S385" s="121"/>
      <c r="T385" s="121"/>
      <c r="U385" s="121"/>
      <c r="V385" s="121"/>
      <c r="W385" s="121"/>
      <c r="X385" s="121"/>
      <c r="Y385" s="121"/>
      <c r="Z385" s="121"/>
      <c r="AA385" s="121"/>
    </row>
    <row r="386" ht="12.75" customHeight="1">
      <c r="A386" s="205"/>
      <c r="B386" s="205"/>
      <c r="C386" s="205"/>
      <c r="D386" s="205"/>
      <c r="E386" s="205"/>
      <c r="F386" s="205"/>
      <c r="G386" s="205"/>
      <c r="H386" s="205"/>
      <c r="I386" s="205"/>
      <c r="J386" s="205"/>
      <c r="K386" s="205"/>
      <c r="L386" s="121"/>
      <c r="M386" s="121"/>
      <c r="N386" s="121"/>
      <c r="O386" s="121"/>
      <c r="P386" s="121"/>
      <c r="Q386" s="121"/>
      <c r="R386" s="121"/>
      <c r="S386" s="121"/>
      <c r="T386" s="121"/>
      <c r="U386" s="121"/>
      <c r="V386" s="121"/>
      <c r="W386" s="121"/>
      <c r="X386" s="121"/>
      <c r="Y386" s="121"/>
      <c r="Z386" s="121"/>
      <c r="AA386" s="121"/>
    </row>
    <row r="387" ht="12.75" customHeight="1">
      <c r="A387" s="205"/>
      <c r="B387" s="205"/>
      <c r="C387" s="205"/>
      <c r="D387" s="205"/>
      <c r="E387" s="205"/>
      <c r="F387" s="205"/>
      <c r="G387" s="205"/>
      <c r="H387" s="205"/>
      <c r="I387" s="205"/>
      <c r="J387" s="205"/>
      <c r="K387" s="205"/>
      <c r="L387" s="121"/>
      <c r="M387" s="121"/>
      <c r="N387" s="121"/>
      <c r="O387" s="121"/>
      <c r="P387" s="121"/>
      <c r="Q387" s="121"/>
      <c r="R387" s="121"/>
      <c r="S387" s="121"/>
      <c r="T387" s="121"/>
      <c r="U387" s="121"/>
      <c r="V387" s="121"/>
      <c r="W387" s="121"/>
      <c r="X387" s="121"/>
      <c r="Y387" s="121"/>
      <c r="Z387" s="121"/>
      <c r="AA387" s="121"/>
    </row>
    <row r="388" ht="12.75" customHeight="1">
      <c r="A388" s="205"/>
      <c r="B388" s="205"/>
      <c r="C388" s="205"/>
      <c r="D388" s="205"/>
      <c r="E388" s="205"/>
      <c r="F388" s="205"/>
      <c r="G388" s="205"/>
      <c r="H388" s="205"/>
      <c r="I388" s="205"/>
      <c r="J388" s="205"/>
      <c r="K388" s="205"/>
      <c r="L388" s="121"/>
      <c r="M388" s="121"/>
      <c r="N388" s="121"/>
      <c r="O388" s="121"/>
      <c r="P388" s="121"/>
      <c r="Q388" s="121"/>
      <c r="R388" s="121"/>
      <c r="S388" s="121"/>
      <c r="T388" s="121"/>
      <c r="U388" s="121"/>
      <c r="V388" s="121"/>
      <c r="W388" s="121"/>
      <c r="X388" s="121"/>
      <c r="Y388" s="121"/>
      <c r="Z388" s="121"/>
      <c r="AA388" s="121"/>
    </row>
    <row r="389" ht="12.75" customHeight="1">
      <c r="A389" s="205"/>
      <c r="B389" s="205"/>
      <c r="C389" s="205"/>
      <c r="D389" s="205"/>
      <c r="E389" s="205"/>
      <c r="F389" s="205"/>
      <c r="G389" s="205"/>
      <c r="H389" s="205"/>
      <c r="I389" s="205"/>
      <c r="J389" s="205"/>
      <c r="K389" s="205"/>
      <c r="L389" s="121"/>
      <c r="M389" s="121"/>
      <c r="N389" s="121"/>
      <c r="O389" s="121"/>
      <c r="P389" s="121"/>
      <c r="Q389" s="121"/>
      <c r="R389" s="121"/>
      <c r="S389" s="121"/>
      <c r="T389" s="121"/>
      <c r="U389" s="121"/>
      <c r="V389" s="121"/>
      <c r="W389" s="121"/>
      <c r="X389" s="121"/>
      <c r="Y389" s="121"/>
      <c r="Z389" s="121"/>
      <c r="AA389" s="121"/>
    </row>
    <row r="390" ht="12.75" customHeight="1">
      <c r="A390" s="205"/>
      <c r="B390" s="205"/>
      <c r="C390" s="205"/>
      <c r="D390" s="205"/>
      <c r="E390" s="205"/>
      <c r="F390" s="205"/>
      <c r="G390" s="205"/>
      <c r="H390" s="205"/>
      <c r="I390" s="205"/>
      <c r="J390" s="205"/>
      <c r="K390" s="205"/>
      <c r="L390" s="121"/>
      <c r="M390" s="121"/>
      <c r="N390" s="121"/>
      <c r="O390" s="121"/>
      <c r="P390" s="121"/>
      <c r="Q390" s="121"/>
      <c r="R390" s="121"/>
      <c r="S390" s="121"/>
      <c r="T390" s="121"/>
      <c r="U390" s="121"/>
      <c r="V390" s="121"/>
      <c r="W390" s="121"/>
      <c r="X390" s="121"/>
      <c r="Y390" s="121"/>
      <c r="Z390" s="121"/>
      <c r="AA390" s="121"/>
    </row>
    <row r="391" ht="12.75" customHeight="1">
      <c r="A391" s="205"/>
      <c r="B391" s="205"/>
      <c r="C391" s="205"/>
      <c r="D391" s="205"/>
      <c r="E391" s="205"/>
      <c r="F391" s="205"/>
      <c r="G391" s="205"/>
      <c r="H391" s="205"/>
      <c r="I391" s="205"/>
      <c r="J391" s="205"/>
      <c r="K391" s="205"/>
      <c r="L391" s="121"/>
      <c r="M391" s="121"/>
      <c r="N391" s="121"/>
      <c r="O391" s="121"/>
      <c r="P391" s="121"/>
      <c r="Q391" s="121"/>
      <c r="R391" s="121"/>
      <c r="S391" s="121"/>
      <c r="T391" s="121"/>
      <c r="U391" s="121"/>
      <c r="V391" s="121"/>
      <c r="W391" s="121"/>
      <c r="X391" s="121"/>
      <c r="Y391" s="121"/>
      <c r="Z391" s="121"/>
      <c r="AA391" s="121"/>
    </row>
    <row r="392" ht="12.75" customHeight="1">
      <c r="A392" s="205"/>
      <c r="B392" s="205"/>
      <c r="C392" s="205"/>
      <c r="D392" s="205"/>
      <c r="E392" s="205"/>
      <c r="F392" s="205"/>
      <c r="G392" s="205"/>
      <c r="H392" s="205"/>
      <c r="I392" s="205"/>
      <c r="J392" s="205"/>
      <c r="K392" s="205"/>
      <c r="L392" s="121"/>
      <c r="M392" s="121"/>
      <c r="N392" s="121"/>
      <c r="O392" s="121"/>
      <c r="P392" s="121"/>
      <c r="Q392" s="121"/>
      <c r="R392" s="121"/>
      <c r="S392" s="121"/>
      <c r="T392" s="121"/>
      <c r="U392" s="121"/>
      <c r="V392" s="121"/>
      <c r="W392" s="121"/>
      <c r="X392" s="121"/>
      <c r="Y392" s="121"/>
      <c r="Z392" s="121"/>
      <c r="AA392" s="121"/>
    </row>
    <row r="393" ht="12.75" customHeight="1">
      <c r="A393" s="205"/>
      <c r="B393" s="205"/>
      <c r="C393" s="205"/>
      <c r="D393" s="205"/>
      <c r="E393" s="205"/>
      <c r="F393" s="205"/>
      <c r="G393" s="205"/>
      <c r="H393" s="205"/>
      <c r="I393" s="205"/>
      <c r="J393" s="205"/>
      <c r="K393" s="205"/>
      <c r="L393" s="121"/>
      <c r="M393" s="121"/>
      <c r="N393" s="121"/>
      <c r="O393" s="121"/>
      <c r="P393" s="121"/>
      <c r="Q393" s="121"/>
      <c r="R393" s="121"/>
      <c r="S393" s="121"/>
      <c r="T393" s="121"/>
      <c r="U393" s="121"/>
      <c r="V393" s="121"/>
      <c r="W393" s="121"/>
      <c r="X393" s="121"/>
      <c r="Y393" s="121"/>
      <c r="Z393" s="121"/>
      <c r="AA393" s="121"/>
    </row>
    <row r="394" ht="12.75" customHeight="1">
      <c r="A394" s="205"/>
      <c r="B394" s="205"/>
      <c r="C394" s="205"/>
      <c r="D394" s="205"/>
      <c r="E394" s="205"/>
      <c r="F394" s="205"/>
      <c r="G394" s="205"/>
      <c r="H394" s="205"/>
      <c r="I394" s="205"/>
      <c r="J394" s="205"/>
      <c r="K394" s="205"/>
      <c r="L394" s="121"/>
      <c r="M394" s="121"/>
      <c r="N394" s="121"/>
      <c r="O394" s="121"/>
      <c r="P394" s="121"/>
      <c r="Q394" s="121"/>
      <c r="R394" s="121"/>
      <c r="S394" s="121"/>
      <c r="T394" s="121"/>
      <c r="U394" s="121"/>
      <c r="V394" s="121"/>
      <c r="W394" s="121"/>
      <c r="X394" s="121"/>
      <c r="Y394" s="121"/>
      <c r="Z394" s="121"/>
      <c r="AA394" s="121"/>
    </row>
    <row r="395" ht="12.75" customHeight="1">
      <c r="A395" s="205"/>
      <c r="B395" s="205"/>
      <c r="C395" s="205"/>
      <c r="D395" s="205"/>
      <c r="E395" s="205"/>
      <c r="F395" s="205"/>
      <c r="G395" s="205"/>
      <c r="H395" s="205"/>
      <c r="I395" s="205"/>
      <c r="J395" s="205"/>
      <c r="K395" s="205"/>
      <c r="L395" s="121"/>
      <c r="M395" s="121"/>
      <c r="N395" s="121"/>
      <c r="O395" s="121"/>
      <c r="P395" s="121"/>
      <c r="Q395" s="121"/>
      <c r="R395" s="121"/>
      <c r="S395" s="121"/>
      <c r="T395" s="121"/>
      <c r="U395" s="121"/>
      <c r="V395" s="121"/>
      <c r="W395" s="121"/>
      <c r="X395" s="121"/>
      <c r="Y395" s="121"/>
      <c r="Z395" s="121"/>
      <c r="AA395" s="121"/>
    </row>
    <row r="396" ht="12.75" customHeight="1">
      <c r="A396" s="205"/>
      <c r="B396" s="205"/>
      <c r="C396" s="205"/>
      <c r="D396" s="205"/>
      <c r="E396" s="205"/>
      <c r="F396" s="205"/>
      <c r="G396" s="205"/>
      <c r="H396" s="205"/>
      <c r="I396" s="205"/>
      <c r="J396" s="205"/>
      <c r="K396" s="205"/>
      <c r="L396" s="121"/>
      <c r="M396" s="121"/>
      <c r="N396" s="121"/>
      <c r="O396" s="121"/>
      <c r="P396" s="121"/>
      <c r="Q396" s="121"/>
      <c r="R396" s="121"/>
      <c r="S396" s="121"/>
      <c r="T396" s="121"/>
      <c r="U396" s="121"/>
      <c r="V396" s="121"/>
      <c r="W396" s="121"/>
      <c r="X396" s="121"/>
      <c r="Y396" s="121"/>
      <c r="Z396" s="121"/>
      <c r="AA396" s="121"/>
    </row>
    <row r="397" ht="12.75" customHeight="1">
      <c r="A397" s="205"/>
      <c r="B397" s="205"/>
      <c r="C397" s="205"/>
      <c r="D397" s="205"/>
      <c r="E397" s="205"/>
      <c r="F397" s="205"/>
      <c r="G397" s="205"/>
      <c r="H397" s="205"/>
      <c r="I397" s="205"/>
      <c r="J397" s="205"/>
      <c r="K397" s="205"/>
      <c r="L397" s="121"/>
      <c r="M397" s="121"/>
      <c r="N397" s="121"/>
      <c r="O397" s="121"/>
      <c r="P397" s="121"/>
      <c r="Q397" s="121"/>
      <c r="R397" s="121"/>
      <c r="S397" s="121"/>
      <c r="T397" s="121"/>
      <c r="U397" s="121"/>
      <c r="V397" s="121"/>
      <c r="W397" s="121"/>
      <c r="X397" s="121"/>
      <c r="Y397" s="121"/>
      <c r="Z397" s="121"/>
      <c r="AA397" s="121"/>
    </row>
    <row r="398" ht="12.75" customHeight="1">
      <c r="A398" s="205"/>
      <c r="B398" s="205"/>
      <c r="C398" s="205"/>
      <c r="D398" s="205"/>
      <c r="E398" s="205"/>
      <c r="F398" s="205"/>
      <c r="G398" s="205"/>
      <c r="H398" s="205"/>
      <c r="I398" s="205"/>
      <c r="J398" s="205"/>
      <c r="K398" s="205"/>
      <c r="L398" s="121"/>
      <c r="M398" s="121"/>
      <c r="N398" s="121"/>
      <c r="O398" s="121"/>
      <c r="P398" s="121"/>
      <c r="Q398" s="121"/>
      <c r="R398" s="121"/>
      <c r="S398" s="121"/>
      <c r="T398" s="121"/>
      <c r="U398" s="121"/>
      <c r="V398" s="121"/>
      <c r="W398" s="121"/>
      <c r="X398" s="121"/>
      <c r="Y398" s="121"/>
      <c r="Z398" s="121"/>
      <c r="AA398" s="121"/>
    </row>
    <row r="399" ht="12.75" customHeight="1">
      <c r="A399" s="205"/>
      <c r="B399" s="205"/>
      <c r="C399" s="205"/>
      <c r="D399" s="205"/>
      <c r="E399" s="205"/>
      <c r="F399" s="205"/>
      <c r="G399" s="205"/>
      <c r="H399" s="205"/>
      <c r="I399" s="205"/>
      <c r="J399" s="205"/>
      <c r="K399" s="205"/>
      <c r="L399" s="121"/>
      <c r="M399" s="121"/>
      <c r="N399" s="121"/>
      <c r="O399" s="121"/>
      <c r="P399" s="121"/>
      <c r="Q399" s="121"/>
      <c r="R399" s="121"/>
      <c r="S399" s="121"/>
      <c r="T399" s="121"/>
      <c r="U399" s="121"/>
      <c r="V399" s="121"/>
      <c r="W399" s="121"/>
      <c r="X399" s="121"/>
      <c r="Y399" s="121"/>
      <c r="Z399" s="121"/>
      <c r="AA399" s="121"/>
    </row>
    <row r="400" ht="12.75" customHeight="1">
      <c r="A400" s="205"/>
      <c r="B400" s="205"/>
      <c r="C400" s="205"/>
      <c r="D400" s="205"/>
      <c r="E400" s="205"/>
      <c r="F400" s="205"/>
      <c r="G400" s="205"/>
      <c r="H400" s="205"/>
      <c r="I400" s="205"/>
      <c r="J400" s="205"/>
      <c r="K400" s="205"/>
      <c r="L400" s="121"/>
      <c r="M400" s="121"/>
      <c r="N400" s="121"/>
      <c r="O400" s="121"/>
      <c r="P400" s="121"/>
      <c r="Q400" s="121"/>
      <c r="R400" s="121"/>
      <c r="S400" s="121"/>
      <c r="T400" s="121"/>
      <c r="U400" s="121"/>
      <c r="V400" s="121"/>
      <c r="W400" s="121"/>
      <c r="X400" s="121"/>
      <c r="Y400" s="121"/>
      <c r="Z400" s="121"/>
      <c r="AA400" s="121"/>
    </row>
    <row r="401" ht="12.75" customHeight="1">
      <c r="A401" s="205"/>
      <c r="B401" s="205"/>
      <c r="C401" s="205"/>
      <c r="D401" s="205"/>
      <c r="E401" s="205"/>
      <c r="F401" s="205"/>
      <c r="G401" s="205"/>
      <c r="H401" s="205"/>
      <c r="I401" s="205"/>
      <c r="J401" s="205"/>
      <c r="K401" s="205"/>
      <c r="L401" s="121"/>
      <c r="M401" s="121"/>
      <c r="N401" s="121"/>
      <c r="O401" s="121"/>
      <c r="P401" s="121"/>
      <c r="Q401" s="121"/>
      <c r="R401" s="121"/>
      <c r="S401" s="121"/>
      <c r="T401" s="121"/>
      <c r="U401" s="121"/>
      <c r="V401" s="121"/>
      <c r="W401" s="121"/>
      <c r="X401" s="121"/>
      <c r="Y401" s="121"/>
      <c r="Z401" s="121"/>
      <c r="AA401" s="121"/>
    </row>
    <row r="402" ht="12.75" customHeight="1">
      <c r="A402" s="205"/>
      <c r="B402" s="205"/>
      <c r="C402" s="205"/>
      <c r="D402" s="205"/>
      <c r="E402" s="205"/>
      <c r="F402" s="205"/>
      <c r="G402" s="205"/>
      <c r="H402" s="205"/>
      <c r="I402" s="205"/>
      <c r="J402" s="205"/>
      <c r="K402" s="205"/>
      <c r="L402" s="121"/>
      <c r="M402" s="121"/>
      <c r="N402" s="121"/>
      <c r="O402" s="121"/>
      <c r="P402" s="121"/>
      <c r="Q402" s="121"/>
      <c r="R402" s="121"/>
      <c r="S402" s="121"/>
      <c r="T402" s="121"/>
      <c r="U402" s="121"/>
      <c r="V402" s="121"/>
      <c r="W402" s="121"/>
      <c r="X402" s="121"/>
      <c r="Y402" s="121"/>
      <c r="Z402" s="121"/>
      <c r="AA402" s="121"/>
    </row>
    <row r="403" ht="12.75" customHeight="1">
      <c r="A403" s="205"/>
      <c r="B403" s="205"/>
      <c r="C403" s="205"/>
      <c r="D403" s="205"/>
      <c r="E403" s="205"/>
      <c r="F403" s="205"/>
      <c r="G403" s="205"/>
      <c r="H403" s="205"/>
      <c r="I403" s="205"/>
      <c r="J403" s="205"/>
      <c r="K403" s="205"/>
      <c r="L403" s="121"/>
      <c r="M403" s="121"/>
      <c r="N403" s="121"/>
      <c r="O403" s="121"/>
      <c r="P403" s="121"/>
      <c r="Q403" s="121"/>
      <c r="R403" s="121"/>
      <c r="S403" s="121"/>
      <c r="T403" s="121"/>
      <c r="U403" s="121"/>
      <c r="V403" s="121"/>
      <c r="W403" s="121"/>
      <c r="X403" s="121"/>
      <c r="Y403" s="121"/>
      <c r="Z403" s="121"/>
      <c r="AA403" s="121"/>
    </row>
    <row r="404" ht="12.75" customHeight="1">
      <c r="A404" s="205"/>
      <c r="B404" s="205"/>
      <c r="C404" s="205"/>
      <c r="D404" s="205"/>
      <c r="E404" s="205"/>
      <c r="F404" s="205"/>
      <c r="G404" s="205"/>
      <c r="H404" s="205"/>
      <c r="I404" s="205"/>
      <c r="J404" s="205"/>
      <c r="K404" s="205"/>
      <c r="L404" s="121"/>
      <c r="M404" s="121"/>
      <c r="N404" s="121"/>
      <c r="O404" s="121"/>
      <c r="P404" s="121"/>
      <c r="Q404" s="121"/>
      <c r="R404" s="121"/>
      <c r="S404" s="121"/>
      <c r="T404" s="121"/>
      <c r="U404" s="121"/>
      <c r="V404" s="121"/>
      <c r="W404" s="121"/>
      <c r="X404" s="121"/>
      <c r="Y404" s="121"/>
      <c r="Z404" s="121"/>
      <c r="AA404" s="121"/>
    </row>
    <row r="405" ht="12.75" customHeight="1">
      <c r="A405" s="205"/>
      <c r="B405" s="205"/>
      <c r="C405" s="205"/>
      <c r="D405" s="205"/>
      <c r="E405" s="205"/>
      <c r="F405" s="205"/>
      <c r="G405" s="205"/>
      <c r="H405" s="205"/>
      <c r="I405" s="205"/>
      <c r="J405" s="205"/>
      <c r="K405" s="205"/>
      <c r="L405" s="121"/>
      <c r="M405" s="121"/>
      <c r="N405" s="121"/>
      <c r="O405" s="121"/>
      <c r="P405" s="121"/>
      <c r="Q405" s="121"/>
      <c r="R405" s="121"/>
      <c r="S405" s="121"/>
      <c r="T405" s="121"/>
      <c r="U405" s="121"/>
      <c r="V405" s="121"/>
      <c r="W405" s="121"/>
      <c r="X405" s="121"/>
      <c r="Y405" s="121"/>
      <c r="Z405" s="121"/>
      <c r="AA405" s="121"/>
    </row>
    <row r="406" ht="12.75" customHeight="1">
      <c r="A406" s="205"/>
      <c r="B406" s="205"/>
      <c r="C406" s="205"/>
      <c r="D406" s="205"/>
      <c r="E406" s="205"/>
      <c r="F406" s="205"/>
      <c r="G406" s="205"/>
      <c r="H406" s="205"/>
      <c r="I406" s="205"/>
      <c r="J406" s="205"/>
      <c r="K406" s="205"/>
      <c r="L406" s="121"/>
      <c r="M406" s="121"/>
      <c r="N406" s="121"/>
      <c r="O406" s="121"/>
      <c r="P406" s="121"/>
      <c r="Q406" s="121"/>
      <c r="R406" s="121"/>
      <c r="S406" s="121"/>
      <c r="T406" s="121"/>
      <c r="U406" s="121"/>
      <c r="V406" s="121"/>
      <c r="W406" s="121"/>
      <c r="X406" s="121"/>
      <c r="Y406" s="121"/>
      <c r="Z406" s="121"/>
      <c r="AA406" s="121"/>
    </row>
    <row r="407" ht="12.75" customHeight="1">
      <c r="A407" s="205"/>
      <c r="B407" s="205"/>
      <c r="C407" s="205"/>
      <c r="D407" s="205"/>
      <c r="E407" s="205"/>
      <c r="F407" s="205"/>
      <c r="G407" s="205"/>
      <c r="H407" s="205"/>
      <c r="I407" s="205"/>
      <c r="J407" s="205"/>
      <c r="K407" s="205"/>
      <c r="L407" s="121"/>
      <c r="M407" s="121"/>
      <c r="N407" s="121"/>
      <c r="O407" s="121"/>
      <c r="P407" s="121"/>
      <c r="Q407" s="121"/>
      <c r="R407" s="121"/>
      <c r="S407" s="121"/>
      <c r="T407" s="121"/>
      <c r="U407" s="121"/>
      <c r="V407" s="121"/>
      <c r="W407" s="121"/>
      <c r="X407" s="121"/>
      <c r="Y407" s="121"/>
      <c r="Z407" s="121"/>
      <c r="AA407" s="121"/>
    </row>
    <row r="408" ht="12.75" customHeight="1">
      <c r="A408" s="205"/>
      <c r="B408" s="205"/>
      <c r="C408" s="205"/>
      <c r="D408" s="205"/>
      <c r="E408" s="205"/>
      <c r="F408" s="205"/>
      <c r="G408" s="205"/>
      <c r="H408" s="205"/>
      <c r="I408" s="205"/>
      <c r="J408" s="205"/>
      <c r="K408" s="205"/>
      <c r="L408" s="121"/>
      <c r="M408" s="121"/>
      <c r="N408" s="121"/>
      <c r="O408" s="121"/>
      <c r="P408" s="121"/>
      <c r="Q408" s="121"/>
      <c r="R408" s="121"/>
      <c r="S408" s="121"/>
      <c r="T408" s="121"/>
      <c r="U408" s="121"/>
      <c r="V408" s="121"/>
      <c r="W408" s="121"/>
      <c r="X408" s="121"/>
      <c r="Y408" s="121"/>
      <c r="Z408" s="121"/>
      <c r="AA408" s="121"/>
    </row>
    <row r="409" ht="12.75" customHeight="1">
      <c r="A409" s="205"/>
      <c r="B409" s="205"/>
      <c r="C409" s="205"/>
      <c r="D409" s="205"/>
      <c r="E409" s="205"/>
      <c r="F409" s="205"/>
      <c r="G409" s="205"/>
      <c r="H409" s="205"/>
      <c r="I409" s="205"/>
      <c r="J409" s="205"/>
      <c r="K409" s="205"/>
      <c r="L409" s="121"/>
      <c r="M409" s="121"/>
      <c r="N409" s="121"/>
      <c r="O409" s="121"/>
      <c r="P409" s="121"/>
      <c r="Q409" s="121"/>
      <c r="R409" s="121"/>
      <c r="S409" s="121"/>
      <c r="T409" s="121"/>
      <c r="U409" s="121"/>
      <c r="V409" s="121"/>
      <c r="W409" s="121"/>
      <c r="X409" s="121"/>
      <c r="Y409" s="121"/>
      <c r="Z409" s="121"/>
      <c r="AA409" s="121"/>
    </row>
    <row r="410" ht="12.75" customHeight="1">
      <c r="A410" s="205"/>
      <c r="B410" s="205"/>
      <c r="C410" s="205"/>
      <c r="D410" s="205"/>
      <c r="E410" s="205"/>
      <c r="F410" s="205"/>
      <c r="G410" s="205"/>
      <c r="H410" s="205"/>
      <c r="I410" s="205"/>
      <c r="J410" s="205"/>
      <c r="K410" s="205"/>
      <c r="L410" s="121"/>
      <c r="M410" s="121"/>
      <c r="N410" s="121"/>
      <c r="O410" s="121"/>
      <c r="P410" s="121"/>
      <c r="Q410" s="121"/>
      <c r="R410" s="121"/>
      <c r="S410" s="121"/>
      <c r="T410" s="121"/>
      <c r="U410" s="121"/>
      <c r="V410" s="121"/>
      <c r="W410" s="121"/>
      <c r="X410" s="121"/>
      <c r="Y410" s="121"/>
      <c r="Z410" s="121"/>
      <c r="AA410" s="121"/>
    </row>
    <row r="411" ht="12.75" customHeight="1">
      <c r="A411" s="205"/>
      <c r="B411" s="205"/>
      <c r="C411" s="205"/>
      <c r="D411" s="205"/>
      <c r="E411" s="205"/>
      <c r="F411" s="205"/>
      <c r="G411" s="205"/>
      <c r="H411" s="205"/>
      <c r="I411" s="205"/>
      <c r="J411" s="205"/>
      <c r="K411" s="205"/>
      <c r="L411" s="121"/>
      <c r="M411" s="121"/>
      <c r="N411" s="121"/>
      <c r="O411" s="121"/>
      <c r="P411" s="121"/>
      <c r="Q411" s="121"/>
      <c r="R411" s="121"/>
      <c r="S411" s="121"/>
      <c r="T411" s="121"/>
      <c r="U411" s="121"/>
      <c r="V411" s="121"/>
      <c r="W411" s="121"/>
      <c r="X411" s="121"/>
      <c r="Y411" s="121"/>
      <c r="Z411" s="121"/>
      <c r="AA411" s="121"/>
    </row>
    <row r="412" ht="12.75" customHeight="1">
      <c r="A412" s="205"/>
      <c r="B412" s="205"/>
      <c r="C412" s="205"/>
      <c r="D412" s="205"/>
      <c r="E412" s="205"/>
      <c r="F412" s="205"/>
      <c r="G412" s="205"/>
      <c r="H412" s="205"/>
      <c r="I412" s="205"/>
      <c r="J412" s="205"/>
      <c r="K412" s="205"/>
      <c r="L412" s="121"/>
      <c r="M412" s="121"/>
      <c r="N412" s="121"/>
      <c r="O412" s="121"/>
      <c r="P412" s="121"/>
      <c r="Q412" s="121"/>
      <c r="R412" s="121"/>
      <c r="S412" s="121"/>
      <c r="T412" s="121"/>
      <c r="U412" s="121"/>
      <c r="V412" s="121"/>
      <c r="W412" s="121"/>
      <c r="X412" s="121"/>
      <c r="Y412" s="121"/>
      <c r="Z412" s="121"/>
      <c r="AA412" s="121"/>
    </row>
    <row r="413" ht="12.75" customHeight="1">
      <c r="A413" s="205"/>
      <c r="B413" s="205"/>
      <c r="C413" s="205"/>
      <c r="D413" s="205"/>
      <c r="E413" s="205"/>
      <c r="F413" s="205"/>
      <c r="G413" s="205"/>
      <c r="H413" s="205"/>
      <c r="I413" s="205"/>
      <c r="J413" s="205"/>
      <c r="K413" s="205"/>
      <c r="L413" s="121"/>
      <c r="M413" s="121"/>
      <c r="N413" s="121"/>
      <c r="O413" s="121"/>
      <c r="P413" s="121"/>
      <c r="Q413" s="121"/>
      <c r="R413" s="121"/>
      <c r="S413" s="121"/>
      <c r="T413" s="121"/>
      <c r="U413" s="121"/>
      <c r="V413" s="121"/>
      <c r="W413" s="121"/>
      <c r="X413" s="121"/>
      <c r="Y413" s="121"/>
      <c r="Z413" s="121"/>
      <c r="AA413" s="121"/>
    </row>
    <row r="414" ht="12.75" customHeight="1">
      <c r="A414" s="205"/>
      <c r="B414" s="205"/>
      <c r="C414" s="205"/>
      <c r="D414" s="205"/>
      <c r="E414" s="205"/>
      <c r="F414" s="205"/>
      <c r="G414" s="205"/>
      <c r="H414" s="205"/>
      <c r="I414" s="205"/>
      <c r="J414" s="205"/>
      <c r="K414" s="205"/>
      <c r="L414" s="121"/>
      <c r="M414" s="121"/>
      <c r="N414" s="121"/>
      <c r="O414" s="121"/>
      <c r="P414" s="121"/>
      <c r="Q414" s="121"/>
      <c r="R414" s="121"/>
      <c r="S414" s="121"/>
      <c r="T414" s="121"/>
      <c r="U414" s="121"/>
      <c r="V414" s="121"/>
      <c r="W414" s="121"/>
      <c r="X414" s="121"/>
      <c r="Y414" s="121"/>
      <c r="Z414" s="121"/>
      <c r="AA414" s="121"/>
    </row>
    <row r="415" ht="12.75" customHeight="1">
      <c r="A415" s="205"/>
      <c r="B415" s="205"/>
      <c r="C415" s="205"/>
      <c r="D415" s="205"/>
      <c r="E415" s="205"/>
      <c r="F415" s="205"/>
      <c r="G415" s="205"/>
      <c r="H415" s="205"/>
      <c r="I415" s="205"/>
      <c r="J415" s="205"/>
      <c r="K415" s="205"/>
      <c r="L415" s="121"/>
      <c r="M415" s="121"/>
      <c r="N415" s="121"/>
      <c r="O415" s="121"/>
      <c r="P415" s="121"/>
      <c r="Q415" s="121"/>
      <c r="R415" s="121"/>
      <c r="S415" s="121"/>
      <c r="T415" s="121"/>
      <c r="U415" s="121"/>
      <c r="V415" s="121"/>
      <c r="W415" s="121"/>
      <c r="X415" s="121"/>
      <c r="Y415" s="121"/>
      <c r="Z415" s="121"/>
      <c r="AA415" s="121"/>
    </row>
    <row r="416" ht="12.75" customHeight="1">
      <c r="A416" s="205"/>
      <c r="B416" s="205"/>
      <c r="C416" s="205"/>
      <c r="D416" s="205"/>
      <c r="E416" s="205"/>
      <c r="F416" s="205"/>
      <c r="G416" s="205"/>
      <c r="H416" s="205"/>
      <c r="I416" s="205"/>
      <c r="J416" s="205"/>
      <c r="K416" s="205"/>
      <c r="L416" s="121"/>
      <c r="M416" s="121"/>
      <c r="N416" s="121"/>
      <c r="O416" s="121"/>
      <c r="P416" s="121"/>
      <c r="Q416" s="121"/>
      <c r="R416" s="121"/>
      <c r="S416" s="121"/>
      <c r="T416" s="121"/>
      <c r="U416" s="121"/>
      <c r="V416" s="121"/>
      <c r="W416" s="121"/>
      <c r="X416" s="121"/>
      <c r="Y416" s="121"/>
      <c r="Z416" s="121"/>
      <c r="AA416" s="121"/>
    </row>
    <row r="417" ht="12.75" customHeight="1">
      <c r="A417" s="205"/>
      <c r="B417" s="205"/>
      <c r="C417" s="205"/>
      <c r="D417" s="205"/>
      <c r="E417" s="205"/>
      <c r="F417" s="205"/>
      <c r="G417" s="205"/>
      <c r="H417" s="205"/>
      <c r="I417" s="205"/>
      <c r="J417" s="205"/>
      <c r="K417" s="205"/>
      <c r="L417" s="121"/>
      <c r="M417" s="121"/>
      <c r="N417" s="121"/>
      <c r="O417" s="121"/>
      <c r="P417" s="121"/>
      <c r="Q417" s="121"/>
      <c r="R417" s="121"/>
      <c r="S417" s="121"/>
      <c r="T417" s="121"/>
      <c r="U417" s="121"/>
      <c r="V417" s="121"/>
      <c r="W417" s="121"/>
      <c r="X417" s="121"/>
      <c r="Y417" s="121"/>
      <c r="Z417" s="121"/>
      <c r="AA417" s="121"/>
    </row>
    <row r="418" ht="12.75" customHeight="1">
      <c r="A418" s="205"/>
      <c r="B418" s="205"/>
      <c r="C418" s="205"/>
      <c r="D418" s="205"/>
      <c r="E418" s="205"/>
      <c r="F418" s="205"/>
      <c r="G418" s="205"/>
      <c r="H418" s="205"/>
      <c r="I418" s="205"/>
      <c r="J418" s="205"/>
      <c r="K418" s="205"/>
      <c r="L418" s="121"/>
      <c r="M418" s="121"/>
      <c r="N418" s="121"/>
      <c r="O418" s="121"/>
      <c r="P418" s="121"/>
      <c r="Q418" s="121"/>
      <c r="R418" s="121"/>
      <c r="S418" s="121"/>
      <c r="T418" s="121"/>
      <c r="U418" s="121"/>
      <c r="V418" s="121"/>
      <c r="W418" s="121"/>
      <c r="X418" s="121"/>
      <c r="Y418" s="121"/>
      <c r="Z418" s="121"/>
      <c r="AA418" s="121"/>
    </row>
    <row r="419" ht="12.75" customHeight="1">
      <c r="A419" s="205"/>
      <c r="B419" s="205"/>
      <c r="C419" s="205"/>
      <c r="D419" s="205"/>
      <c r="E419" s="205"/>
      <c r="F419" s="205"/>
      <c r="G419" s="205"/>
      <c r="H419" s="205"/>
      <c r="I419" s="205"/>
      <c r="J419" s="205"/>
      <c r="K419" s="205"/>
      <c r="L419" s="121"/>
      <c r="M419" s="121"/>
      <c r="N419" s="121"/>
      <c r="O419" s="121"/>
      <c r="P419" s="121"/>
      <c r="Q419" s="121"/>
      <c r="R419" s="121"/>
      <c r="S419" s="121"/>
      <c r="T419" s="121"/>
      <c r="U419" s="121"/>
      <c r="V419" s="121"/>
      <c r="W419" s="121"/>
      <c r="X419" s="121"/>
      <c r="Y419" s="121"/>
      <c r="Z419" s="121"/>
      <c r="AA419" s="121"/>
    </row>
    <row r="420" ht="12.75" customHeight="1">
      <c r="A420" s="205"/>
      <c r="B420" s="205"/>
      <c r="C420" s="205"/>
      <c r="D420" s="205"/>
      <c r="E420" s="205"/>
      <c r="F420" s="205"/>
      <c r="G420" s="205"/>
      <c r="H420" s="205"/>
      <c r="I420" s="205"/>
      <c r="J420" s="205"/>
      <c r="K420" s="205"/>
      <c r="L420" s="121"/>
      <c r="M420" s="121"/>
      <c r="N420" s="121"/>
      <c r="O420" s="121"/>
      <c r="P420" s="121"/>
      <c r="Q420" s="121"/>
      <c r="R420" s="121"/>
      <c r="S420" s="121"/>
      <c r="T420" s="121"/>
      <c r="U420" s="121"/>
      <c r="V420" s="121"/>
      <c r="W420" s="121"/>
      <c r="X420" s="121"/>
      <c r="Y420" s="121"/>
      <c r="Z420" s="121"/>
      <c r="AA420" s="121"/>
    </row>
    <row r="421" ht="12.75" customHeight="1">
      <c r="A421" s="205"/>
      <c r="B421" s="205"/>
      <c r="C421" s="205"/>
      <c r="D421" s="205"/>
      <c r="E421" s="205"/>
      <c r="F421" s="205"/>
      <c r="G421" s="205"/>
      <c r="H421" s="205"/>
      <c r="I421" s="205"/>
      <c r="J421" s="205"/>
      <c r="K421" s="205"/>
      <c r="L421" s="121"/>
      <c r="M421" s="121"/>
      <c r="N421" s="121"/>
      <c r="O421" s="121"/>
      <c r="P421" s="121"/>
      <c r="Q421" s="121"/>
      <c r="R421" s="121"/>
      <c r="S421" s="121"/>
      <c r="T421" s="121"/>
      <c r="U421" s="121"/>
      <c r="V421" s="121"/>
      <c r="W421" s="121"/>
      <c r="X421" s="121"/>
      <c r="Y421" s="121"/>
      <c r="Z421" s="121"/>
      <c r="AA421" s="121"/>
    </row>
    <row r="422" ht="12.75" customHeight="1">
      <c r="A422" s="205"/>
      <c r="B422" s="205"/>
      <c r="C422" s="205"/>
      <c r="D422" s="205"/>
      <c r="E422" s="205"/>
      <c r="F422" s="205"/>
      <c r="G422" s="205"/>
      <c r="H422" s="205"/>
      <c r="I422" s="205"/>
      <c r="J422" s="205"/>
      <c r="K422" s="205"/>
      <c r="L422" s="121"/>
      <c r="M422" s="121"/>
      <c r="N422" s="121"/>
      <c r="O422" s="121"/>
      <c r="P422" s="121"/>
      <c r="Q422" s="121"/>
      <c r="R422" s="121"/>
      <c r="S422" s="121"/>
      <c r="T422" s="121"/>
      <c r="U422" s="121"/>
      <c r="V422" s="121"/>
      <c r="W422" s="121"/>
      <c r="X422" s="121"/>
      <c r="Y422" s="121"/>
      <c r="Z422" s="121"/>
      <c r="AA422" s="121"/>
    </row>
    <row r="423" ht="12.75" customHeight="1">
      <c r="A423" s="205"/>
      <c r="B423" s="205"/>
      <c r="C423" s="205"/>
      <c r="D423" s="205"/>
      <c r="E423" s="205"/>
      <c r="F423" s="205"/>
      <c r="G423" s="205"/>
      <c r="H423" s="205"/>
      <c r="I423" s="205"/>
      <c r="J423" s="205"/>
      <c r="K423" s="205"/>
      <c r="L423" s="121"/>
      <c r="M423" s="121"/>
      <c r="N423" s="121"/>
      <c r="O423" s="121"/>
      <c r="P423" s="121"/>
      <c r="Q423" s="121"/>
      <c r="R423" s="121"/>
      <c r="S423" s="121"/>
      <c r="T423" s="121"/>
      <c r="U423" s="121"/>
      <c r="V423" s="121"/>
      <c r="W423" s="121"/>
      <c r="X423" s="121"/>
      <c r="Y423" s="121"/>
      <c r="Z423" s="121"/>
      <c r="AA423" s="121"/>
    </row>
    <row r="424" ht="12.75" customHeight="1">
      <c r="A424" s="205"/>
      <c r="B424" s="205"/>
      <c r="C424" s="205"/>
      <c r="D424" s="205"/>
      <c r="E424" s="205"/>
      <c r="F424" s="205"/>
      <c r="G424" s="205"/>
      <c r="H424" s="205"/>
      <c r="I424" s="205"/>
      <c r="J424" s="205"/>
      <c r="K424" s="205"/>
      <c r="L424" s="121"/>
      <c r="M424" s="121"/>
      <c r="N424" s="121"/>
      <c r="O424" s="121"/>
      <c r="P424" s="121"/>
      <c r="Q424" s="121"/>
      <c r="R424" s="121"/>
      <c r="S424" s="121"/>
      <c r="T424" s="121"/>
      <c r="U424" s="121"/>
      <c r="V424" s="121"/>
      <c r="W424" s="121"/>
      <c r="X424" s="121"/>
      <c r="Y424" s="121"/>
      <c r="Z424" s="121"/>
      <c r="AA424" s="121"/>
    </row>
    <row r="425" ht="12.75" customHeight="1">
      <c r="A425" s="205"/>
      <c r="B425" s="205"/>
      <c r="C425" s="205"/>
      <c r="D425" s="205"/>
      <c r="E425" s="205"/>
      <c r="F425" s="205"/>
      <c r="G425" s="205"/>
      <c r="H425" s="205"/>
      <c r="I425" s="205"/>
      <c r="J425" s="205"/>
      <c r="K425" s="205"/>
      <c r="L425" s="121"/>
      <c r="M425" s="121"/>
      <c r="N425" s="121"/>
      <c r="O425" s="121"/>
      <c r="P425" s="121"/>
      <c r="Q425" s="121"/>
      <c r="R425" s="121"/>
      <c r="S425" s="121"/>
      <c r="T425" s="121"/>
      <c r="U425" s="121"/>
      <c r="V425" s="121"/>
      <c r="W425" s="121"/>
      <c r="X425" s="121"/>
      <c r="Y425" s="121"/>
      <c r="Z425" s="121"/>
      <c r="AA425" s="121"/>
    </row>
    <row r="426" ht="12.75" customHeight="1">
      <c r="A426" s="205"/>
      <c r="B426" s="205"/>
      <c r="C426" s="205"/>
      <c r="D426" s="205"/>
      <c r="E426" s="205"/>
      <c r="F426" s="205"/>
      <c r="G426" s="205"/>
      <c r="H426" s="205"/>
      <c r="I426" s="205"/>
      <c r="J426" s="205"/>
      <c r="K426" s="205"/>
      <c r="L426" s="121"/>
      <c r="M426" s="121"/>
      <c r="N426" s="121"/>
      <c r="O426" s="121"/>
      <c r="P426" s="121"/>
      <c r="Q426" s="121"/>
      <c r="R426" s="121"/>
      <c r="S426" s="121"/>
      <c r="T426" s="121"/>
      <c r="U426" s="121"/>
      <c r="V426" s="121"/>
      <c r="W426" s="121"/>
      <c r="X426" s="121"/>
      <c r="Y426" s="121"/>
      <c r="Z426" s="121"/>
      <c r="AA426" s="121"/>
    </row>
    <row r="427" ht="12.75" customHeight="1">
      <c r="A427" s="205"/>
      <c r="B427" s="205"/>
      <c r="C427" s="205"/>
      <c r="D427" s="205"/>
      <c r="E427" s="205"/>
      <c r="F427" s="205"/>
      <c r="G427" s="205"/>
      <c r="H427" s="205"/>
      <c r="I427" s="205"/>
      <c r="J427" s="205"/>
      <c r="K427" s="205"/>
      <c r="L427" s="121"/>
      <c r="M427" s="121"/>
      <c r="N427" s="121"/>
      <c r="O427" s="121"/>
      <c r="P427" s="121"/>
      <c r="Q427" s="121"/>
      <c r="R427" s="121"/>
      <c r="S427" s="121"/>
      <c r="T427" s="121"/>
      <c r="U427" s="121"/>
      <c r="V427" s="121"/>
      <c r="W427" s="121"/>
      <c r="X427" s="121"/>
      <c r="Y427" s="121"/>
      <c r="Z427" s="121"/>
      <c r="AA427" s="121"/>
    </row>
    <row r="428" ht="12.75" customHeight="1">
      <c r="A428" s="205"/>
      <c r="B428" s="205"/>
      <c r="C428" s="205"/>
      <c r="D428" s="205"/>
      <c r="E428" s="205"/>
      <c r="F428" s="205"/>
      <c r="G428" s="205"/>
      <c r="H428" s="205"/>
      <c r="I428" s="205"/>
      <c r="J428" s="205"/>
      <c r="K428" s="205"/>
      <c r="L428" s="121"/>
      <c r="M428" s="121"/>
      <c r="N428" s="121"/>
      <c r="O428" s="121"/>
      <c r="P428" s="121"/>
      <c r="Q428" s="121"/>
      <c r="R428" s="121"/>
      <c r="S428" s="121"/>
      <c r="T428" s="121"/>
      <c r="U428" s="121"/>
      <c r="V428" s="121"/>
      <c r="W428" s="121"/>
      <c r="X428" s="121"/>
      <c r="Y428" s="121"/>
      <c r="Z428" s="121"/>
      <c r="AA428" s="121"/>
    </row>
    <row r="429" ht="12.75" customHeight="1">
      <c r="A429" s="205"/>
      <c r="B429" s="205"/>
      <c r="C429" s="205"/>
      <c r="D429" s="205"/>
      <c r="E429" s="205"/>
      <c r="F429" s="205"/>
      <c r="G429" s="205"/>
      <c r="H429" s="205"/>
      <c r="I429" s="205"/>
      <c r="J429" s="205"/>
      <c r="K429" s="205"/>
      <c r="L429" s="121"/>
      <c r="M429" s="121"/>
      <c r="N429" s="121"/>
      <c r="O429" s="121"/>
      <c r="P429" s="121"/>
      <c r="Q429" s="121"/>
      <c r="R429" s="121"/>
      <c r="S429" s="121"/>
      <c r="T429" s="121"/>
      <c r="U429" s="121"/>
      <c r="V429" s="121"/>
      <c r="W429" s="121"/>
      <c r="X429" s="121"/>
      <c r="Y429" s="121"/>
      <c r="Z429" s="121"/>
      <c r="AA429" s="121"/>
    </row>
    <row r="430" ht="12.75" customHeight="1">
      <c r="A430" s="205"/>
      <c r="B430" s="205"/>
      <c r="C430" s="205"/>
      <c r="D430" s="205"/>
      <c r="E430" s="205"/>
      <c r="F430" s="205"/>
      <c r="G430" s="205"/>
      <c r="H430" s="205"/>
      <c r="I430" s="205"/>
      <c r="J430" s="205"/>
      <c r="K430" s="205"/>
      <c r="L430" s="121"/>
      <c r="M430" s="121"/>
      <c r="N430" s="121"/>
      <c r="O430" s="121"/>
      <c r="P430" s="121"/>
      <c r="Q430" s="121"/>
      <c r="R430" s="121"/>
      <c r="S430" s="121"/>
      <c r="T430" s="121"/>
      <c r="U430" s="121"/>
      <c r="V430" s="121"/>
      <c r="W430" s="121"/>
      <c r="X430" s="121"/>
      <c r="Y430" s="121"/>
      <c r="Z430" s="121"/>
      <c r="AA430" s="121"/>
    </row>
    <row r="431" ht="12.75" customHeight="1">
      <c r="A431" s="205"/>
      <c r="B431" s="205"/>
      <c r="C431" s="205"/>
      <c r="D431" s="205"/>
      <c r="E431" s="205"/>
      <c r="F431" s="205"/>
      <c r="G431" s="205"/>
      <c r="H431" s="205"/>
      <c r="I431" s="205"/>
      <c r="J431" s="205"/>
      <c r="K431" s="205"/>
      <c r="L431" s="121"/>
      <c r="M431" s="121"/>
      <c r="N431" s="121"/>
      <c r="O431" s="121"/>
      <c r="P431" s="121"/>
      <c r="Q431" s="121"/>
      <c r="R431" s="121"/>
      <c r="S431" s="121"/>
      <c r="T431" s="121"/>
      <c r="U431" s="121"/>
      <c r="V431" s="121"/>
      <c r="W431" s="121"/>
      <c r="X431" s="121"/>
      <c r="Y431" s="121"/>
      <c r="Z431" s="121"/>
      <c r="AA431" s="121"/>
    </row>
    <row r="432" ht="12.75" customHeight="1">
      <c r="A432" s="205"/>
      <c r="B432" s="205"/>
      <c r="C432" s="205"/>
      <c r="D432" s="205"/>
      <c r="E432" s="205"/>
      <c r="F432" s="205"/>
      <c r="G432" s="205"/>
      <c r="H432" s="205"/>
      <c r="I432" s="205"/>
      <c r="J432" s="205"/>
      <c r="K432" s="205"/>
      <c r="L432" s="121"/>
      <c r="M432" s="121"/>
      <c r="N432" s="121"/>
      <c r="O432" s="121"/>
      <c r="P432" s="121"/>
      <c r="Q432" s="121"/>
      <c r="R432" s="121"/>
      <c r="S432" s="121"/>
      <c r="T432" s="121"/>
      <c r="U432" s="121"/>
      <c r="V432" s="121"/>
      <c r="W432" s="121"/>
      <c r="X432" s="121"/>
      <c r="Y432" s="121"/>
      <c r="Z432" s="121"/>
      <c r="AA432" s="121"/>
    </row>
    <row r="433" ht="12.75" customHeight="1">
      <c r="A433" s="205"/>
      <c r="B433" s="205"/>
      <c r="C433" s="205"/>
      <c r="D433" s="205"/>
      <c r="E433" s="205"/>
      <c r="F433" s="205"/>
      <c r="G433" s="205"/>
      <c r="H433" s="205"/>
      <c r="I433" s="205"/>
      <c r="J433" s="205"/>
      <c r="K433" s="205"/>
      <c r="L433" s="121"/>
      <c r="M433" s="121"/>
      <c r="N433" s="121"/>
      <c r="O433" s="121"/>
      <c r="P433" s="121"/>
      <c r="Q433" s="121"/>
      <c r="R433" s="121"/>
      <c r="S433" s="121"/>
      <c r="T433" s="121"/>
      <c r="U433" s="121"/>
      <c r="V433" s="121"/>
      <c r="W433" s="121"/>
      <c r="X433" s="121"/>
      <c r="Y433" s="121"/>
      <c r="Z433" s="121"/>
      <c r="AA433" s="121"/>
    </row>
    <row r="434" ht="12.75" customHeight="1">
      <c r="A434" s="205"/>
      <c r="B434" s="205"/>
      <c r="C434" s="205"/>
      <c r="D434" s="205"/>
      <c r="E434" s="205"/>
      <c r="F434" s="205"/>
      <c r="G434" s="205"/>
      <c r="H434" s="205"/>
      <c r="I434" s="205"/>
      <c r="J434" s="205"/>
      <c r="K434" s="205"/>
      <c r="L434" s="121"/>
      <c r="M434" s="121"/>
      <c r="N434" s="121"/>
      <c r="O434" s="121"/>
      <c r="P434" s="121"/>
      <c r="Q434" s="121"/>
      <c r="R434" s="121"/>
      <c r="S434" s="121"/>
      <c r="T434" s="121"/>
      <c r="U434" s="121"/>
      <c r="V434" s="121"/>
      <c r="W434" s="121"/>
      <c r="X434" s="121"/>
      <c r="Y434" s="121"/>
      <c r="Z434" s="121"/>
      <c r="AA434" s="121"/>
    </row>
    <row r="435" ht="12.75" customHeight="1">
      <c r="A435" s="205"/>
      <c r="B435" s="205"/>
      <c r="C435" s="205"/>
      <c r="D435" s="205"/>
      <c r="E435" s="205"/>
      <c r="F435" s="205"/>
      <c r="G435" s="205"/>
      <c r="H435" s="205"/>
      <c r="I435" s="205"/>
      <c r="J435" s="205"/>
      <c r="K435" s="205"/>
      <c r="L435" s="121"/>
      <c r="M435" s="121"/>
      <c r="N435" s="121"/>
      <c r="O435" s="121"/>
      <c r="P435" s="121"/>
      <c r="Q435" s="121"/>
      <c r="R435" s="121"/>
      <c r="S435" s="121"/>
      <c r="T435" s="121"/>
      <c r="U435" s="121"/>
      <c r="V435" s="121"/>
      <c r="W435" s="121"/>
      <c r="X435" s="121"/>
      <c r="Y435" s="121"/>
      <c r="Z435" s="121"/>
      <c r="AA435" s="121"/>
    </row>
    <row r="436" ht="12.75" customHeight="1">
      <c r="A436" s="205"/>
      <c r="B436" s="205"/>
      <c r="C436" s="205"/>
      <c r="D436" s="205"/>
      <c r="E436" s="205"/>
      <c r="F436" s="205"/>
      <c r="G436" s="205"/>
      <c r="H436" s="205"/>
      <c r="I436" s="205"/>
      <c r="J436" s="205"/>
      <c r="K436" s="205"/>
      <c r="L436" s="121"/>
      <c r="M436" s="121"/>
      <c r="N436" s="121"/>
      <c r="O436" s="121"/>
      <c r="P436" s="121"/>
      <c r="Q436" s="121"/>
      <c r="R436" s="121"/>
      <c r="S436" s="121"/>
      <c r="T436" s="121"/>
      <c r="U436" s="121"/>
      <c r="V436" s="121"/>
      <c r="W436" s="121"/>
      <c r="X436" s="121"/>
      <c r="Y436" s="121"/>
      <c r="Z436" s="121"/>
      <c r="AA436" s="121"/>
    </row>
    <row r="437" ht="12.75" customHeight="1">
      <c r="A437" s="205"/>
      <c r="B437" s="205"/>
      <c r="C437" s="205"/>
      <c r="D437" s="205"/>
      <c r="E437" s="205"/>
      <c r="F437" s="205"/>
      <c r="G437" s="205"/>
      <c r="H437" s="205"/>
      <c r="I437" s="205"/>
      <c r="J437" s="205"/>
      <c r="K437" s="205"/>
      <c r="L437" s="121"/>
      <c r="M437" s="121"/>
      <c r="N437" s="121"/>
      <c r="O437" s="121"/>
      <c r="P437" s="121"/>
      <c r="Q437" s="121"/>
      <c r="R437" s="121"/>
      <c r="S437" s="121"/>
      <c r="T437" s="121"/>
      <c r="U437" s="121"/>
      <c r="V437" s="121"/>
      <c r="W437" s="121"/>
      <c r="X437" s="121"/>
      <c r="Y437" s="121"/>
      <c r="Z437" s="121"/>
      <c r="AA437" s="121"/>
    </row>
    <row r="438" ht="12.75" customHeight="1">
      <c r="A438" s="205"/>
      <c r="B438" s="205"/>
      <c r="C438" s="205"/>
      <c r="D438" s="205"/>
      <c r="E438" s="205"/>
      <c r="F438" s="205"/>
      <c r="G438" s="205"/>
      <c r="H438" s="205"/>
      <c r="I438" s="205"/>
      <c r="J438" s="205"/>
      <c r="K438" s="205"/>
      <c r="L438" s="121"/>
      <c r="M438" s="121"/>
      <c r="N438" s="121"/>
      <c r="O438" s="121"/>
      <c r="P438" s="121"/>
      <c r="Q438" s="121"/>
      <c r="R438" s="121"/>
      <c r="S438" s="121"/>
      <c r="T438" s="121"/>
      <c r="U438" s="121"/>
      <c r="V438" s="121"/>
      <c r="W438" s="121"/>
      <c r="X438" s="121"/>
      <c r="Y438" s="121"/>
      <c r="Z438" s="121"/>
      <c r="AA438" s="121"/>
    </row>
    <row r="439" ht="12.75" customHeight="1">
      <c r="A439" s="205"/>
      <c r="B439" s="205"/>
      <c r="C439" s="205"/>
      <c r="D439" s="205"/>
      <c r="E439" s="205"/>
      <c r="F439" s="205"/>
      <c r="G439" s="205"/>
      <c r="H439" s="205"/>
      <c r="I439" s="205"/>
      <c r="J439" s="205"/>
      <c r="K439" s="205"/>
      <c r="L439" s="121"/>
      <c r="M439" s="121"/>
      <c r="N439" s="121"/>
      <c r="O439" s="121"/>
      <c r="P439" s="121"/>
      <c r="Q439" s="121"/>
      <c r="R439" s="121"/>
      <c r="S439" s="121"/>
      <c r="T439" s="121"/>
      <c r="U439" s="121"/>
      <c r="V439" s="121"/>
      <c r="W439" s="121"/>
      <c r="X439" s="121"/>
      <c r="Y439" s="121"/>
      <c r="Z439" s="121"/>
      <c r="AA439" s="121"/>
    </row>
    <row r="440" ht="12.75" customHeight="1">
      <c r="A440" s="205"/>
      <c r="B440" s="205"/>
      <c r="C440" s="205"/>
      <c r="D440" s="205"/>
      <c r="E440" s="205"/>
      <c r="F440" s="205"/>
      <c r="G440" s="205"/>
      <c r="H440" s="205"/>
      <c r="I440" s="205"/>
      <c r="J440" s="205"/>
      <c r="K440" s="205"/>
      <c r="L440" s="121"/>
      <c r="M440" s="121"/>
      <c r="N440" s="121"/>
      <c r="O440" s="121"/>
      <c r="P440" s="121"/>
      <c r="Q440" s="121"/>
      <c r="R440" s="121"/>
      <c r="S440" s="121"/>
      <c r="T440" s="121"/>
      <c r="U440" s="121"/>
      <c r="V440" s="121"/>
      <c r="W440" s="121"/>
      <c r="X440" s="121"/>
      <c r="Y440" s="121"/>
      <c r="Z440" s="121"/>
      <c r="AA440" s="121"/>
    </row>
    <row r="441" ht="12.75" customHeight="1">
      <c r="A441" s="205"/>
      <c r="B441" s="205"/>
      <c r="C441" s="205"/>
      <c r="D441" s="205"/>
      <c r="E441" s="205"/>
      <c r="F441" s="205"/>
      <c r="G441" s="205"/>
      <c r="H441" s="205"/>
      <c r="I441" s="205"/>
      <c r="J441" s="205"/>
      <c r="K441" s="205"/>
      <c r="L441" s="121"/>
      <c r="M441" s="121"/>
      <c r="N441" s="121"/>
      <c r="O441" s="121"/>
      <c r="P441" s="121"/>
      <c r="Q441" s="121"/>
      <c r="R441" s="121"/>
      <c r="S441" s="121"/>
      <c r="T441" s="121"/>
      <c r="U441" s="121"/>
      <c r="V441" s="121"/>
      <c r="W441" s="121"/>
      <c r="X441" s="121"/>
      <c r="Y441" s="121"/>
      <c r="Z441" s="121"/>
      <c r="AA441" s="121"/>
    </row>
    <row r="442" ht="12.75" customHeight="1">
      <c r="A442" s="205"/>
      <c r="B442" s="205"/>
      <c r="C442" s="205"/>
      <c r="D442" s="205"/>
      <c r="E442" s="205"/>
      <c r="F442" s="205"/>
      <c r="G442" s="205"/>
      <c r="H442" s="205"/>
      <c r="I442" s="205"/>
      <c r="J442" s="205"/>
      <c r="K442" s="205"/>
      <c r="L442" s="121"/>
      <c r="M442" s="121"/>
      <c r="N442" s="121"/>
      <c r="O442" s="121"/>
      <c r="P442" s="121"/>
      <c r="Q442" s="121"/>
      <c r="R442" s="121"/>
      <c r="S442" s="121"/>
      <c r="T442" s="121"/>
      <c r="U442" s="121"/>
      <c r="V442" s="121"/>
      <c r="W442" s="121"/>
      <c r="X442" s="121"/>
      <c r="Y442" s="121"/>
      <c r="Z442" s="121"/>
      <c r="AA442" s="121"/>
    </row>
    <row r="443" ht="12.75" customHeight="1">
      <c r="A443" s="205"/>
      <c r="B443" s="205"/>
      <c r="C443" s="205"/>
      <c r="D443" s="205"/>
      <c r="E443" s="205"/>
      <c r="F443" s="205"/>
      <c r="G443" s="205"/>
      <c r="H443" s="205"/>
      <c r="I443" s="205"/>
      <c r="J443" s="205"/>
      <c r="K443" s="205"/>
      <c r="L443" s="121"/>
      <c r="M443" s="121"/>
      <c r="N443" s="121"/>
      <c r="O443" s="121"/>
      <c r="P443" s="121"/>
      <c r="Q443" s="121"/>
      <c r="R443" s="121"/>
      <c r="S443" s="121"/>
      <c r="T443" s="121"/>
      <c r="U443" s="121"/>
      <c r="V443" s="121"/>
      <c r="W443" s="121"/>
      <c r="X443" s="121"/>
      <c r="Y443" s="121"/>
      <c r="Z443" s="121"/>
      <c r="AA443" s="121"/>
    </row>
    <row r="444" ht="12.75" customHeight="1">
      <c r="A444" s="205"/>
      <c r="B444" s="205"/>
      <c r="C444" s="205"/>
      <c r="D444" s="205"/>
      <c r="E444" s="205"/>
      <c r="F444" s="205"/>
      <c r="G444" s="205"/>
      <c r="H444" s="205"/>
      <c r="I444" s="205"/>
      <c r="J444" s="205"/>
      <c r="K444" s="205"/>
      <c r="L444" s="121"/>
      <c r="M444" s="121"/>
      <c r="N444" s="121"/>
      <c r="O444" s="121"/>
      <c r="P444" s="121"/>
      <c r="Q444" s="121"/>
      <c r="R444" s="121"/>
      <c r="S444" s="121"/>
      <c r="T444" s="121"/>
      <c r="U444" s="121"/>
      <c r="V444" s="121"/>
      <c r="W444" s="121"/>
      <c r="X444" s="121"/>
      <c r="Y444" s="121"/>
      <c r="Z444" s="121"/>
      <c r="AA444" s="121"/>
    </row>
    <row r="445" ht="12.75" customHeight="1">
      <c r="A445" s="205"/>
      <c r="B445" s="205"/>
      <c r="C445" s="205"/>
      <c r="D445" s="205"/>
      <c r="E445" s="205"/>
      <c r="F445" s="205"/>
      <c r="G445" s="205"/>
      <c r="H445" s="205"/>
      <c r="I445" s="205"/>
      <c r="J445" s="205"/>
      <c r="K445" s="205"/>
      <c r="L445" s="121"/>
      <c r="M445" s="121"/>
      <c r="N445" s="121"/>
      <c r="O445" s="121"/>
      <c r="P445" s="121"/>
      <c r="Q445" s="121"/>
      <c r="R445" s="121"/>
      <c r="S445" s="121"/>
      <c r="T445" s="121"/>
      <c r="U445" s="121"/>
      <c r="V445" s="121"/>
      <c r="W445" s="121"/>
      <c r="X445" s="121"/>
      <c r="Y445" s="121"/>
      <c r="Z445" s="121"/>
      <c r="AA445" s="121"/>
    </row>
    <row r="446" ht="12.75" customHeight="1">
      <c r="A446" s="205"/>
      <c r="B446" s="205"/>
      <c r="C446" s="205"/>
      <c r="D446" s="205"/>
      <c r="E446" s="205"/>
      <c r="F446" s="205"/>
      <c r="G446" s="205"/>
      <c r="H446" s="205"/>
      <c r="I446" s="205"/>
      <c r="J446" s="205"/>
      <c r="K446" s="205"/>
      <c r="L446" s="121"/>
      <c r="M446" s="121"/>
      <c r="N446" s="121"/>
      <c r="O446" s="121"/>
      <c r="P446" s="121"/>
      <c r="Q446" s="121"/>
      <c r="R446" s="121"/>
      <c r="S446" s="121"/>
      <c r="T446" s="121"/>
      <c r="U446" s="121"/>
      <c r="V446" s="121"/>
      <c r="W446" s="121"/>
      <c r="X446" s="121"/>
      <c r="Y446" s="121"/>
      <c r="Z446" s="121"/>
      <c r="AA446" s="121"/>
    </row>
    <row r="447" ht="12.75" customHeight="1">
      <c r="A447" s="205"/>
      <c r="B447" s="205"/>
      <c r="C447" s="205"/>
      <c r="D447" s="205"/>
      <c r="E447" s="205"/>
      <c r="F447" s="205"/>
      <c r="G447" s="205"/>
      <c r="H447" s="205"/>
      <c r="I447" s="205"/>
      <c r="J447" s="205"/>
      <c r="K447" s="205"/>
      <c r="L447" s="121"/>
      <c r="M447" s="121"/>
      <c r="N447" s="121"/>
      <c r="O447" s="121"/>
      <c r="P447" s="121"/>
      <c r="Q447" s="121"/>
      <c r="R447" s="121"/>
      <c r="S447" s="121"/>
      <c r="T447" s="121"/>
      <c r="U447" s="121"/>
      <c r="V447" s="121"/>
      <c r="W447" s="121"/>
      <c r="X447" s="121"/>
      <c r="Y447" s="121"/>
      <c r="Z447" s="121"/>
      <c r="AA447" s="121"/>
    </row>
    <row r="448" ht="12.75" customHeight="1">
      <c r="A448" s="205"/>
      <c r="B448" s="205"/>
      <c r="C448" s="205"/>
      <c r="D448" s="205"/>
      <c r="E448" s="205"/>
      <c r="F448" s="205"/>
      <c r="G448" s="205"/>
      <c r="H448" s="205"/>
      <c r="I448" s="205"/>
      <c r="J448" s="205"/>
      <c r="K448" s="205"/>
      <c r="L448" s="121"/>
      <c r="M448" s="121"/>
      <c r="N448" s="121"/>
      <c r="O448" s="121"/>
      <c r="P448" s="121"/>
      <c r="Q448" s="121"/>
      <c r="R448" s="121"/>
      <c r="S448" s="121"/>
      <c r="T448" s="121"/>
      <c r="U448" s="121"/>
      <c r="V448" s="121"/>
      <c r="W448" s="121"/>
      <c r="X448" s="121"/>
      <c r="Y448" s="121"/>
      <c r="Z448" s="121"/>
      <c r="AA448" s="121"/>
    </row>
    <row r="449" ht="12.75" customHeight="1">
      <c r="A449" s="205"/>
      <c r="B449" s="205"/>
      <c r="C449" s="205"/>
      <c r="D449" s="205"/>
      <c r="E449" s="205"/>
      <c r="F449" s="205"/>
      <c r="G449" s="205"/>
      <c r="H449" s="205"/>
      <c r="I449" s="205"/>
      <c r="J449" s="205"/>
      <c r="K449" s="205"/>
      <c r="L449" s="121"/>
      <c r="M449" s="121"/>
      <c r="N449" s="121"/>
      <c r="O449" s="121"/>
      <c r="P449" s="121"/>
      <c r="Q449" s="121"/>
      <c r="R449" s="121"/>
      <c r="S449" s="121"/>
      <c r="T449" s="121"/>
      <c r="U449" s="121"/>
      <c r="V449" s="121"/>
      <c r="W449" s="121"/>
      <c r="X449" s="121"/>
      <c r="Y449" s="121"/>
      <c r="Z449" s="121"/>
      <c r="AA449" s="121"/>
    </row>
    <row r="450" ht="12.75" customHeight="1">
      <c r="A450" s="205"/>
      <c r="B450" s="205"/>
      <c r="C450" s="205"/>
      <c r="D450" s="205"/>
      <c r="E450" s="205"/>
      <c r="F450" s="205"/>
      <c r="G450" s="205"/>
      <c r="H450" s="205"/>
      <c r="I450" s="205"/>
      <c r="J450" s="205"/>
      <c r="K450" s="205"/>
      <c r="L450" s="121"/>
      <c r="M450" s="121"/>
      <c r="N450" s="121"/>
      <c r="O450" s="121"/>
      <c r="P450" s="121"/>
      <c r="Q450" s="121"/>
      <c r="R450" s="121"/>
      <c r="S450" s="121"/>
      <c r="T450" s="121"/>
      <c r="U450" s="121"/>
      <c r="V450" s="121"/>
      <c r="W450" s="121"/>
      <c r="X450" s="121"/>
      <c r="Y450" s="121"/>
      <c r="Z450" s="121"/>
      <c r="AA450" s="121"/>
    </row>
    <row r="451" ht="12.75" customHeight="1">
      <c r="A451" s="205"/>
      <c r="B451" s="205"/>
      <c r="C451" s="205"/>
      <c r="D451" s="205"/>
      <c r="E451" s="205"/>
      <c r="F451" s="205"/>
      <c r="G451" s="205"/>
      <c r="H451" s="205"/>
      <c r="I451" s="205"/>
      <c r="J451" s="205"/>
      <c r="K451" s="205"/>
      <c r="L451" s="121"/>
      <c r="M451" s="121"/>
      <c r="N451" s="121"/>
      <c r="O451" s="121"/>
      <c r="P451" s="121"/>
      <c r="Q451" s="121"/>
      <c r="R451" s="121"/>
      <c r="S451" s="121"/>
      <c r="T451" s="121"/>
      <c r="U451" s="121"/>
      <c r="V451" s="121"/>
      <c r="W451" s="121"/>
      <c r="X451" s="121"/>
      <c r="Y451" s="121"/>
      <c r="Z451" s="121"/>
      <c r="AA451" s="121"/>
    </row>
    <row r="452" ht="12.75" customHeight="1">
      <c r="A452" s="205"/>
      <c r="B452" s="205"/>
      <c r="C452" s="205"/>
      <c r="D452" s="205"/>
      <c r="E452" s="205"/>
      <c r="F452" s="205"/>
      <c r="G452" s="205"/>
      <c r="H452" s="205"/>
      <c r="I452" s="205"/>
      <c r="J452" s="205"/>
      <c r="K452" s="205"/>
      <c r="L452" s="121"/>
      <c r="M452" s="121"/>
      <c r="N452" s="121"/>
      <c r="O452" s="121"/>
      <c r="P452" s="121"/>
      <c r="Q452" s="121"/>
      <c r="R452" s="121"/>
      <c r="S452" s="121"/>
      <c r="T452" s="121"/>
      <c r="U452" s="121"/>
      <c r="V452" s="121"/>
      <c r="W452" s="121"/>
      <c r="X452" s="121"/>
      <c r="Y452" s="121"/>
      <c r="Z452" s="121"/>
      <c r="AA452" s="121"/>
    </row>
    <row r="453" ht="12.75" customHeight="1">
      <c r="A453" s="205"/>
      <c r="B453" s="205"/>
      <c r="C453" s="205"/>
      <c r="D453" s="205"/>
      <c r="E453" s="205"/>
      <c r="F453" s="205"/>
      <c r="G453" s="205"/>
      <c r="H453" s="205"/>
      <c r="I453" s="205"/>
      <c r="J453" s="205"/>
      <c r="K453" s="205"/>
      <c r="L453" s="121"/>
      <c r="M453" s="121"/>
      <c r="N453" s="121"/>
      <c r="O453" s="121"/>
      <c r="P453" s="121"/>
      <c r="Q453" s="121"/>
      <c r="R453" s="121"/>
      <c r="S453" s="121"/>
      <c r="T453" s="121"/>
      <c r="U453" s="121"/>
      <c r="V453" s="121"/>
      <c r="W453" s="121"/>
      <c r="X453" s="121"/>
      <c r="Y453" s="121"/>
      <c r="Z453" s="121"/>
      <c r="AA453" s="121"/>
    </row>
    <row r="454" ht="12.75" customHeight="1">
      <c r="A454" s="205"/>
      <c r="B454" s="205"/>
      <c r="C454" s="205"/>
      <c r="D454" s="205"/>
      <c r="E454" s="205"/>
      <c r="F454" s="205"/>
      <c r="G454" s="205"/>
      <c r="H454" s="205"/>
      <c r="I454" s="205"/>
      <c r="J454" s="205"/>
      <c r="K454" s="205"/>
      <c r="L454" s="121"/>
      <c r="M454" s="121"/>
      <c r="N454" s="121"/>
      <c r="O454" s="121"/>
      <c r="P454" s="121"/>
      <c r="Q454" s="121"/>
      <c r="R454" s="121"/>
      <c r="S454" s="121"/>
      <c r="T454" s="121"/>
      <c r="U454" s="121"/>
      <c r="V454" s="121"/>
      <c r="W454" s="121"/>
      <c r="X454" s="121"/>
      <c r="Y454" s="121"/>
      <c r="Z454" s="121"/>
      <c r="AA454" s="121"/>
    </row>
    <row r="455" ht="12.75" customHeight="1">
      <c r="A455" s="205"/>
      <c r="B455" s="205"/>
      <c r="C455" s="205"/>
      <c r="D455" s="205"/>
      <c r="E455" s="205"/>
      <c r="F455" s="205"/>
      <c r="G455" s="205"/>
      <c r="H455" s="205"/>
      <c r="I455" s="205"/>
      <c r="J455" s="205"/>
      <c r="K455" s="205"/>
      <c r="L455" s="121"/>
      <c r="M455" s="121"/>
      <c r="N455" s="121"/>
      <c r="O455" s="121"/>
      <c r="P455" s="121"/>
      <c r="Q455" s="121"/>
      <c r="R455" s="121"/>
      <c r="S455" s="121"/>
      <c r="T455" s="121"/>
      <c r="U455" s="121"/>
      <c r="V455" s="121"/>
      <c r="W455" s="121"/>
      <c r="X455" s="121"/>
      <c r="Y455" s="121"/>
      <c r="Z455" s="121"/>
      <c r="AA455" s="121"/>
    </row>
    <row r="456" ht="12.75" customHeight="1">
      <c r="A456" s="205"/>
      <c r="B456" s="205"/>
      <c r="C456" s="205"/>
      <c r="D456" s="205"/>
      <c r="E456" s="205"/>
      <c r="F456" s="205"/>
      <c r="G456" s="205"/>
      <c r="H456" s="205"/>
      <c r="I456" s="205"/>
      <c r="J456" s="205"/>
      <c r="K456" s="205"/>
      <c r="L456" s="121"/>
      <c r="M456" s="121"/>
      <c r="N456" s="121"/>
      <c r="O456" s="121"/>
      <c r="P456" s="121"/>
      <c r="Q456" s="121"/>
      <c r="R456" s="121"/>
      <c r="S456" s="121"/>
      <c r="T456" s="121"/>
      <c r="U456" s="121"/>
      <c r="V456" s="121"/>
      <c r="W456" s="121"/>
      <c r="X456" s="121"/>
      <c r="Y456" s="121"/>
      <c r="Z456" s="121"/>
      <c r="AA456" s="121"/>
    </row>
    <row r="457" ht="12.75" customHeight="1">
      <c r="A457" s="205"/>
      <c r="B457" s="205"/>
      <c r="C457" s="205"/>
      <c r="D457" s="205"/>
      <c r="E457" s="205"/>
      <c r="F457" s="205"/>
      <c r="G457" s="205"/>
      <c r="H457" s="205"/>
      <c r="I457" s="205"/>
      <c r="J457" s="205"/>
      <c r="K457" s="205"/>
      <c r="L457" s="121"/>
      <c r="M457" s="121"/>
      <c r="N457" s="121"/>
      <c r="O457" s="121"/>
      <c r="P457" s="121"/>
      <c r="Q457" s="121"/>
      <c r="R457" s="121"/>
      <c r="S457" s="121"/>
      <c r="T457" s="121"/>
      <c r="U457" s="121"/>
      <c r="V457" s="121"/>
      <c r="W457" s="121"/>
      <c r="X457" s="121"/>
      <c r="Y457" s="121"/>
      <c r="Z457" s="121"/>
      <c r="AA457" s="121"/>
    </row>
    <row r="458" ht="12.75" customHeight="1">
      <c r="A458" s="205"/>
      <c r="B458" s="205"/>
      <c r="C458" s="205"/>
      <c r="D458" s="205"/>
      <c r="E458" s="205"/>
      <c r="F458" s="205"/>
      <c r="G458" s="205"/>
      <c r="H458" s="205"/>
      <c r="I458" s="205"/>
      <c r="J458" s="205"/>
      <c r="K458" s="205"/>
      <c r="L458" s="121"/>
      <c r="M458" s="121"/>
      <c r="N458" s="121"/>
      <c r="O458" s="121"/>
      <c r="P458" s="121"/>
      <c r="Q458" s="121"/>
      <c r="R458" s="121"/>
      <c r="S458" s="121"/>
      <c r="T458" s="121"/>
      <c r="U458" s="121"/>
      <c r="V458" s="121"/>
      <c r="W458" s="121"/>
      <c r="X458" s="121"/>
      <c r="Y458" s="121"/>
      <c r="Z458" s="121"/>
      <c r="AA458" s="121"/>
    </row>
    <row r="459" ht="12.75" customHeight="1">
      <c r="A459" s="205"/>
      <c r="B459" s="205"/>
      <c r="C459" s="205"/>
      <c r="D459" s="205"/>
      <c r="E459" s="205"/>
      <c r="F459" s="205"/>
      <c r="G459" s="205"/>
      <c r="H459" s="205"/>
      <c r="I459" s="205"/>
      <c r="J459" s="205"/>
      <c r="K459" s="205"/>
      <c r="L459" s="121"/>
      <c r="M459" s="121"/>
      <c r="N459" s="121"/>
      <c r="O459" s="121"/>
      <c r="P459" s="121"/>
      <c r="Q459" s="121"/>
      <c r="R459" s="121"/>
      <c r="S459" s="121"/>
      <c r="T459" s="121"/>
      <c r="U459" s="121"/>
      <c r="V459" s="121"/>
      <c r="W459" s="121"/>
      <c r="X459" s="121"/>
      <c r="Y459" s="121"/>
      <c r="Z459" s="121"/>
      <c r="AA459" s="121"/>
    </row>
    <row r="460" ht="12.75" customHeight="1">
      <c r="A460" s="205"/>
      <c r="B460" s="205"/>
      <c r="C460" s="205"/>
      <c r="D460" s="205"/>
      <c r="E460" s="205"/>
      <c r="F460" s="205"/>
      <c r="G460" s="205"/>
      <c r="H460" s="205"/>
      <c r="I460" s="205"/>
      <c r="J460" s="205"/>
      <c r="K460" s="205"/>
      <c r="L460" s="121"/>
      <c r="M460" s="121"/>
      <c r="N460" s="121"/>
      <c r="O460" s="121"/>
      <c r="P460" s="121"/>
      <c r="Q460" s="121"/>
      <c r="R460" s="121"/>
      <c r="S460" s="121"/>
      <c r="T460" s="121"/>
      <c r="U460" s="121"/>
      <c r="V460" s="121"/>
      <c r="W460" s="121"/>
      <c r="X460" s="121"/>
      <c r="Y460" s="121"/>
      <c r="Z460" s="121"/>
      <c r="AA460" s="121"/>
    </row>
    <row r="461" ht="12.75" customHeight="1">
      <c r="A461" s="205"/>
      <c r="B461" s="205"/>
      <c r="C461" s="205"/>
      <c r="D461" s="205"/>
      <c r="E461" s="205"/>
      <c r="F461" s="205"/>
      <c r="G461" s="205"/>
      <c r="H461" s="205"/>
      <c r="I461" s="205"/>
      <c r="J461" s="205"/>
      <c r="K461" s="205"/>
      <c r="L461" s="121"/>
      <c r="M461" s="121"/>
      <c r="N461" s="121"/>
      <c r="O461" s="121"/>
      <c r="P461" s="121"/>
      <c r="Q461" s="121"/>
      <c r="R461" s="121"/>
      <c r="S461" s="121"/>
      <c r="T461" s="121"/>
      <c r="U461" s="121"/>
      <c r="V461" s="121"/>
      <c r="W461" s="121"/>
      <c r="X461" s="121"/>
      <c r="Y461" s="121"/>
      <c r="Z461" s="121"/>
      <c r="AA461" s="121"/>
    </row>
    <row r="462" ht="12.75" customHeight="1">
      <c r="A462" s="205"/>
      <c r="B462" s="205"/>
      <c r="C462" s="205"/>
      <c r="D462" s="205"/>
      <c r="E462" s="205"/>
      <c r="F462" s="205"/>
      <c r="G462" s="205"/>
      <c r="H462" s="205"/>
      <c r="I462" s="205"/>
      <c r="J462" s="205"/>
      <c r="K462" s="205"/>
      <c r="L462" s="121"/>
      <c r="M462" s="121"/>
      <c r="N462" s="121"/>
      <c r="O462" s="121"/>
      <c r="P462" s="121"/>
      <c r="Q462" s="121"/>
      <c r="R462" s="121"/>
      <c r="S462" s="121"/>
      <c r="T462" s="121"/>
      <c r="U462" s="121"/>
      <c r="V462" s="121"/>
      <c r="W462" s="121"/>
      <c r="X462" s="121"/>
      <c r="Y462" s="121"/>
      <c r="Z462" s="121"/>
      <c r="AA462" s="121"/>
    </row>
    <row r="463" ht="12.75" customHeight="1">
      <c r="A463" s="205"/>
      <c r="B463" s="205"/>
      <c r="C463" s="205"/>
      <c r="D463" s="205"/>
      <c r="E463" s="205"/>
      <c r="F463" s="205"/>
      <c r="G463" s="205"/>
      <c r="H463" s="205"/>
      <c r="I463" s="205"/>
      <c r="J463" s="205"/>
      <c r="K463" s="205"/>
      <c r="L463" s="121"/>
      <c r="M463" s="121"/>
      <c r="N463" s="121"/>
      <c r="O463" s="121"/>
      <c r="P463" s="121"/>
      <c r="Q463" s="121"/>
      <c r="R463" s="121"/>
      <c r="S463" s="121"/>
      <c r="T463" s="121"/>
      <c r="U463" s="121"/>
      <c r="V463" s="121"/>
      <c r="W463" s="121"/>
      <c r="X463" s="121"/>
      <c r="Y463" s="121"/>
      <c r="Z463" s="121"/>
      <c r="AA463" s="121"/>
    </row>
    <row r="464" ht="12.75" customHeight="1">
      <c r="A464" s="205"/>
      <c r="B464" s="205"/>
      <c r="C464" s="205"/>
      <c r="D464" s="205"/>
      <c r="E464" s="205"/>
      <c r="F464" s="205"/>
      <c r="G464" s="205"/>
      <c r="H464" s="205"/>
      <c r="I464" s="205"/>
      <c r="J464" s="205"/>
      <c r="K464" s="205"/>
      <c r="L464" s="121"/>
      <c r="M464" s="121"/>
      <c r="N464" s="121"/>
      <c r="O464" s="121"/>
      <c r="P464" s="121"/>
      <c r="Q464" s="121"/>
      <c r="R464" s="121"/>
      <c r="S464" s="121"/>
      <c r="T464" s="121"/>
      <c r="U464" s="121"/>
      <c r="V464" s="121"/>
      <c r="W464" s="121"/>
      <c r="X464" s="121"/>
      <c r="Y464" s="121"/>
      <c r="Z464" s="121"/>
      <c r="AA464" s="121"/>
    </row>
    <row r="465" ht="12.75" customHeight="1">
      <c r="A465" s="205"/>
      <c r="B465" s="205"/>
      <c r="C465" s="205"/>
      <c r="D465" s="205"/>
      <c r="E465" s="205"/>
      <c r="F465" s="205"/>
      <c r="G465" s="205"/>
      <c r="H465" s="205"/>
      <c r="I465" s="205"/>
      <c r="J465" s="205"/>
      <c r="K465" s="205"/>
      <c r="L465" s="121"/>
      <c r="M465" s="121"/>
      <c r="N465" s="121"/>
      <c r="O465" s="121"/>
      <c r="P465" s="121"/>
      <c r="Q465" s="121"/>
      <c r="R465" s="121"/>
      <c r="S465" s="121"/>
      <c r="T465" s="121"/>
      <c r="U465" s="121"/>
      <c r="V465" s="121"/>
      <c r="W465" s="121"/>
      <c r="X465" s="121"/>
      <c r="Y465" s="121"/>
      <c r="Z465" s="121"/>
      <c r="AA465" s="121"/>
    </row>
    <row r="466" ht="12.75" customHeight="1">
      <c r="A466" s="205"/>
      <c r="B466" s="205"/>
      <c r="C466" s="205"/>
      <c r="D466" s="205"/>
      <c r="E466" s="205"/>
      <c r="F466" s="205"/>
      <c r="G466" s="205"/>
      <c r="H466" s="205"/>
      <c r="I466" s="205"/>
      <c r="J466" s="205"/>
      <c r="K466" s="205"/>
      <c r="L466" s="121"/>
      <c r="M466" s="121"/>
      <c r="N466" s="121"/>
      <c r="O466" s="121"/>
      <c r="P466" s="121"/>
      <c r="Q466" s="121"/>
      <c r="R466" s="121"/>
      <c r="S466" s="121"/>
      <c r="T466" s="121"/>
      <c r="U466" s="121"/>
      <c r="V466" s="121"/>
      <c r="W466" s="121"/>
      <c r="X466" s="121"/>
      <c r="Y466" s="121"/>
      <c r="Z466" s="121"/>
      <c r="AA466" s="121"/>
    </row>
    <row r="467" ht="12.75" customHeight="1">
      <c r="A467" s="205"/>
      <c r="B467" s="205"/>
      <c r="C467" s="205"/>
      <c r="D467" s="205"/>
      <c r="E467" s="205"/>
      <c r="F467" s="205"/>
      <c r="G467" s="205"/>
      <c r="H467" s="205"/>
      <c r="I467" s="205"/>
      <c r="J467" s="205"/>
      <c r="K467" s="205"/>
      <c r="L467" s="121"/>
      <c r="M467" s="121"/>
      <c r="N467" s="121"/>
      <c r="O467" s="121"/>
      <c r="P467" s="121"/>
      <c r="Q467" s="121"/>
      <c r="R467" s="121"/>
      <c r="S467" s="121"/>
      <c r="T467" s="121"/>
      <c r="U467" s="121"/>
      <c r="V467" s="121"/>
      <c r="W467" s="121"/>
      <c r="X467" s="121"/>
      <c r="Y467" s="121"/>
      <c r="Z467" s="121"/>
      <c r="AA467" s="121"/>
    </row>
    <row r="468" ht="12.75" customHeight="1">
      <c r="A468" s="205"/>
      <c r="B468" s="205"/>
      <c r="C468" s="205"/>
      <c r="D468" s="205"/>
      <c r="E468" s="205"/>
      <c r="F468" s="205"/>
      <c r="G468" s="205"/>
      <c r="H468" s="205"/>
      <c r="I468" s="205"/>
      <c r="J468" s="205"/>
      <c r="K468" s="205"/>
      <c r="L468" s="121"/>
      <c r="M468" s="121"/>
      <c r="N468" s="121"/>
      <c r="O468" s="121"/>
      <c r="P468" s="121"/>
      <c r="Q468" s="121"/>
      <c r="R468" s="121"/>
      <c r="S468" s="121"/>
      <c r="T468" s="121"/>
      <c r="U468" s="121"/>
      <c r="V468" s="121"/>
      <c r="W468" s="121"/>
      <c r="X468" s="121"/>
      <c r="Y468" s="121"/>
      <c r="Z468" s="121"/>
      <c r="AA468" s="121"/>
    </row>
    <row r="469" ht="12.75" customHeight="1">
      <c r="A469" s="205"/>
      <c r="B469" s="205"/>
      <c r="C469" s="205"/>
      <c r="D469" s="205"/>
      <c r="E469" s="205"/>
      <c r="F469" s="205"/>
      <c r="G469" s="205"/>
      <c r="H469" s="205"/>
      <c r="I469" s="205"/>
      <c r="J469" s="205"/>
      <c r="K469" s="205"/>
      <c r="L469" s="121"/>
      <c r="M469" s="121"/>
      <c r="N469" s="121"/>
      <c r="O469" s="121"/>
      <c r="P469" s="121"/>
      <c r="Q469" s="121"/>
      <c r="R469" s="121"/>
      <c r="S469" s="121"/>
      <c r="T469" s="121"/>
      <c r="U469" s="121"/>
      <c r="V469" s="121"/>
      <c r="W469" s="121"/>
      <c r="X469" s="121"/>
      <c r="Y469" s="121"/>
      <c r="Z469" s="121"/>
      <c r="AA469" s="121"/>
    </row>
    <row r="470" ht="12.75" customHeight="1">
      <c r="A470" s="205"/>
      <c r="B470" s="205"/>
      <c r="C470" s="205"/>
      <c r="D470" s="205"/>
      <c r="E470" s="205"/>
      <c r="F470" s="205"/>
      <c r="G470" s="205"/>
      <c r="H470" s="205"/>
      <c r="I470" s="205"/>
      <c r="J470" s="205"/>
      <c r="K470" s="205"/>
      <c r="L470" s="121"/>
      <c r="M470" s="121"/>
      <c r="N470" s="121"/>
      <c r="O470" s="121"/>
      <c r="P470" s="121"/>
      <c r="Q470" s="121"/>
      <c r="R470" s="121"/>
      <c r="S470" s="121"/>
      <c r="T470" s="121"/>
      <c r="U470" s="121"/>
      <c r="V470" s="121"/>
      <c r="W470" s="121"/>
      <c r="X470" s="121"/>
      <c r="Y470" s="121"/>
      <c r="Z470" s="121"/>
      <c r="AA470" s="121"/>
    </row>
    <row r="471" ht="12.75" customHeight="1">
      <c r="A471" s="205"/>
      <c r="B471" s="205"/>
      <c r="C471" s="205"/>
      <c r="D471" s="205"/>
      <c r="E471" s="205"/>
      <c r="F471" s="205"/>
      <c r="G471" s="205"/>
      <c r="H471" s="205"/>
      <c r="I471" s="205"/>
      <c r="J471" s="205"/>
      <c r="K471" s="205"/>
      <c r="L471" s="121"/>
      <c r="M471" s="121"/>
      <c r="N471" s="121"/>
      <c r="O471" s="121"/>
      <c r="P471" s="121"/>
      <c r="Q471" s="121"/>
      <c r="R471" s="121"/>
      <c r="S471" s="121"/>
      <c r="T471" s="121"/>
      <c r="U471" s="121"/>
      <c r="V471" s="121"/>
      <c r="W471" s="121"/>
      <c r="X471" s="121"/>
      <c r="Y471" s="121"/>
      <c r="Z471" s="121"/>
      <c r="AA471" s="121"/>
    </row>
    <row r="472" ht="12.75" customHeight="1">
      <c r="A472" s="205"/>
      <c r="B472" s="205"/>
      <c r="C472" s="205"/>
      <c r="D472" s="205"/>
      <c r="E472" s="205"/>
      <c r="F472" s="205"/>
      <c r="G472" s="205"/>
      <c r="H472" s="205"/>
      <c r="I472" s="205"/>
      <c r="J472" s="205"/>
      <c r="K472" s="205"/>
      <c r="L472" s="121"/>
      <c r="M472" s="121"/>
      <c r="N472" s="121"/>
      <c r="O472" s="121"/>
      <c r="P472" s="121"/>
      <c r="Q472" s="121"/>
      <c r="R472" s="121"/>
      <c r="S472" s="121"/>
      <c r="T472" s="121"/>
      <c r="U472" s="121"/>
      <c r="V472" s="121"/>
      <c r="W472" s="121"/>
      <c r="X472" s="121"/>
      <c r="Y472" s="121"/>
      <c r="Z472" s="121"/>
      <c r="AA472" s="121"/>
    </row>
    <row r="473" ht="12.75" customHeight="1">
      <c r="A473" s="205"/>
      <c r="B473" s="205"/>
      <c r="C473" s="205"/>
      <c r="D473" s="205"/>
      <c r="E473" s="205"/>
      <c r="F473" s="205"/>
      <c r="G473" s="205"/>
      <c r="H473" s="205"/>
      <c r="I473" s="205"/>
      <c r="J473" s="205"/>
      <c r="K473" s="205"/>
      <c r="L473" s="121"/>
      <c r="M473" s="121"/>
      <c r="N473" s="121"/>
      <c r="O473" s="121"/>
      <c r="P473" s="121"/>
      <c r="Q473" s="121"/>
      <c r="R473" s="121"/>
      <c r="S473" s="121"/>
      <c r="T473" s="121"/>
      <c r="U473" s="121"/>
      <c r="V473" s="121"/>
      <c r="W473" s="121"/>
      <c r="X473" s="121"/>
      <c r="Y473" s="121"/>
      <c r="Z473" s="121"/>
      <c r="AA473" s="121"/>
    </row>
    <row r="474" ht="12.75" customHeight="1">
      <c r="A474" s="205"/>
      <c r="B474" s="205"/>
      <c r="C474" s="205"/>
      <c r="D474" s="205"/>
      <c r="E474" s="205"/>
      <c r="F474" s="205"/>
      <c r="G474" s="205"/>
      <c r="H474" s="205"/>
      <c r="I474" s="205"/>
      <c r="J474" s="205"/>
      <c r="K474" s="205"/>
      <c r="L474" s="121"/>
      <c r="M474" s="121"/>
      <c r="N474" s="121"/>
      <c r="O474" s="121"/>
      <c r="P474" s="121"/>
      <c r="Q474" s="121"/>
      <c r="R474" s="121"/>
      <c r="S474" s="121"/>
      <c r="T474" s="121"/>
      <c r="U474" s="121"/>
      <c r="V474" s="121"/>
      <c r="W474" s="121"/>
      <c r="X474" s="121"/>
      <c r="Y474" s="121"/>
      <c r="Z474" s="121"/>
      <c r="AA474" s="121"/>
    </row>
    <row r="475" ht="12.75" customHeight="1">
      <c r="A475" s="205"/>
      <c r="B475" s="205"/>
      <c r="C475" s="205"/>
      <c r="D475" s="205"/>
      <c r="E475" s="205"/>
      <c r="F475" s="205"/>
      <c r="G475" s="205"/>
      <c r="H475" s="205"/>
      <c r="I475" s="205"/>
      <c r="J475" s="205"/>
      <c r="K475" s="205"/>
      <c r="L475" s="121"/>
      <c r="M475" s="121"/>
      <c r="N475" s="121"/>
      <c r="O475" s="121"/>
      <c r="P475" s="121"/>
      <c r="Q475" s="121"/>
      <c r="R475" s="121"/>
      <c r="S475" s="121"/>
      <c r="T475" s="121"/>
      <c r="U475" s="121"/>
      <c r="V475" s="121"/>
      <c r="W475" s="121"/>
      <c r="X475" s="121"/>
      <c r="Y475" s="121"/>
      <c r="Z475" s="121"/>
      <c r="AA475" s="121"/>
    </row>
    <row r="476" ht="12.75" customHeight="1">
      <c r="A476" s="205"/>
      <c r="B476" s="205"/>
      <c r="C476" s="205"/>
      <c r="D476" s="205"/>
      <c r="E476" s="205"/>
      <c r="F476" s="205"/>
      <c r="G476" s="205"/>
      <c r="H476" s="205"/>
      <c r="I476" s="205"/>
      <c r="J476" s="205"/>
      <c r="K476" s="205"/>
      <c r="L476" s="121"/>
      <c r="M476" s="121"/>
      <c r="N476" s="121"/>
      <c r="O476" s="121"/>
      <c r="P476" s="121"/>
      <c r="Q476" s="121"/>
      <c r="R476" s="121"/>
      <c r="S476" s="121"/>
      <c r="T476" s="121"/>
      <c r="U476" s="121"/>
      <c r="V476" s="121"/>
      <c r="W476" s="121"/>
      <c r="X476" s="121"/>
      <c r="Y476" s="121"/>
      <c r="Z476" s="121"/>
      <c r="AA476" s="121"/>
    </row>
    <row r="477" ht="12.75" customHeight="1">
      <c r="A477" s="205"/>
      <c r="B477" s="205"/>
      <c r="C477" s="205"/>
      <c r="D477" s="205"/>
      <c r="E477" s="205"/>
      <c r="F477" s="205"/>
      <c r="G477" s="205"/>
      <c r="H477" s="205"/>
      <c r="I477" s="205"/>
      <c r="J477" s="205"/>
      <c r="K477" s="205"/>
      <c r="L477" s="121"/>
      <c r="M477" s="121"/>
      <c r="N477" s="121"/>
      <c r="O477" s="121"/>
      <c r="P477" s="121"/>
      <c r="Q477" s="121"/>
      <c r="R477" s="121"/>
      <c r="S477" s="121"/>
      <c r="T477" s="121"/>
      <c r="U477" s="121"/>
      <c r="V477" s="121"/>
      <c r="W477" s="121"/>
      <c r="X477" s="121"/>
      <c r="Y477" s="121"/>
      <c r="Z477" s="121"/>
      <c r="AA477" s="121"/>
    </row>
    <row r="478" ht="12.75" customHeight="1">
      <c r="A478" s="205"/>
      <c r="B478" s="205"/>
      <c r="C478" s="205"/>
      <c r="D478" s="205"/>
      <c r="E478" s="205"/>
      <c r="F478" s="205"/>
      <c r="G478" s="205"/>
      <c r="H478" s="205"/>
      <c r="I478" s="205"/>
      <c r="J478" s="205"/>
      <c r="K478" s="205"/>
      <c r="L478" s="121"/>
      <c r="M478" s="121"/>
      <c r="N478" s="121"/>
      <c r="O478" s="121"/>
      <c r="P478" s="121"/>
      <c r="Q478" s="121"/>
      <c r="R478" s="121"/>
      <c r="S478" s="121"/>
      <c r="T478" s="121"/>
      <c r="U478" s="121"/>
      <c r="V478" s="121"/>
      <c r="W478" s="121"/>
      <c r="X478" s="121"/>
      <c r="Y478" s="121"/>
      <c r="Z478" s="121"/>
      <c r="AA478" s="121"/>
    </row>
    <row r="479" ht="12.75" customHeight="1">
      <c r="A479" s="205"/>
      <c r="B479" s="205"/>
      <c r="C479" s="205"/>
      <c r="D479" s="205"/>
      <c r="E479" s="205"/>
      <c r="F479" s="205"/>
      <c r="G479" s="205"/>
      <c r="H479" s="205"/>
      <c r="I479" s="205"/>
      <c r="J479" s="205"/>
      <c r="K479" s="205"/>
      <c r="L479" s="121"/>
      <c r="M479" s="121"/>
      <c r="N479" s="121"/>
      <c r="O479" s="121"/>
      <c r="P479" s="121"/>
      <c r="Q479" s="121"/>
      <c r="R479" s="121"/>
      <c r="S479" s="121"/>
      <c r="T479" s="121"/>
      <c r="U479" s="121"/>
      <c r="V479" s="121"/>
      <c r="W479" s="121"/>
      <c r="X479" s="121"/>
      <c r="Y479" s="121"/>
      <c r="Z479" s="121"/>
      <c r="AA479" s="121"/>
    </row>
    <row r="480" ht="12.75" customHeight="1">
      <c r="A480" s="205"/>
      <c r="B480" s="205"/>
      <c r="C480" s="205"/>
      <c r="D480" s="205"/>
      <c r="E480" s="205"/>
      <c r="F480" s="205"/>
      <c r="G480" s="205"/>
      <c r="H480" s="205"/>
      <c r="I480" s="205"/>
      <c r="J480" s="205"/>
      <c r="K480" s="205"/>
      <c r="L480" s="121"/>
      <c r="M480" s="121"/>
      <c r="N480" s="121"/>
      <c r="O480" s="121"/>
      <c r="P480" s="121"/>
      <c r="Q480" s="121"/>
      <c r="R480" s="121"/>
      <c r="S480" s="121"/>
      <c r="T480" s="121"/>
      <c r="U480" s="121"/>
      <c r="V480" s="121"/>
      <c r="W480" s="121"/>
      <c r="X480" s="121"/>
      <c r="Y480" s="121"/>
      <c r="Z480" s="121"/>
      <c r="AA480" s="121"/>
    </row>
    <row r="481" ht="12.75" customHeight="1">
      <c r="A481" s="205"/>
      <c r="B481" s="205"/>
      <c r="C481" s="205"/>
      <c r="D481" s="205"/>
      <c r="E481" s="205"/>
      <c r="F481" s="205"/>
      <c r="G481" s="205"/>
      <c r="H481" s="205"/>
      <c r="I481" s="205"/>
      <c r="J481" s="205"/>
      <c r="K481" s="205"/>
      <c r="L481" s="121"/>
      <c r="M481" s="121"/>
      <c r="N481" s="121"/>
      <c r="O481" s="121"/>
      <c r="P481" s="121"/>
      <c r="Q481" s="121"/>
      <c r="R481" s="121"/>
      <c r="S481" s="121"/>
      <c r="T481" s="121"/>
      <c r="U481" s="121"/>
      <c r="V481" s="121"/>
      <c r="W481" s="121"/>
      <c r="X481" s="121"/>
      <c r="Y481" s="121"/>
      <c r="Z481" s="121"/>
      <c r="AA481" s="121"/>
    </row>
    <row r="482" ht="12.75" customHeight="1">
      <c r="A482" s="205"/>
      <c r="B482" s="205"/>
      <c r="C482" s="205"/>
      <c r="D482" s="205"/>
      <c r="E482" s="205"/>
      <c r="F482" s="205"/>
      <c r="G482" s="205"/>
      <c r="H482" s="205"/>
      <c r="I482" s="205"/>
      <c r="J482" s="205"/>
      <c r="K482" s="205"/>
      <c r="L482" s="121"/>
      <c r="M482" s="121"/>
      <c r="N482" s="121"/>
      <c r="O482" s="121"/>
      <c r="P482" s="121"/>
      <c r="Q482" s="121"/>
      <c r="R482" s="121"/>
      <c r="S482" s="121"/>
      <c r="T482" s="121"/>
      <c r="U482" s="121"/>
      <c r="V482" s="121"/>
      <c r="W482" s="121"/>
      <c r="X482" s="121"/>
      <c r="Y482" s="121"/>
      <c r="Z482" s="121"/>
      <c r="AA482" s="121"/>
    </row>
    <row r="483" ht="12.75" customHeight="1">
      <c r="A483" s="205"/>
      <c r="B483" s="205"/>
      <c r="C483" s="205"/>
      <c r="D483" s="205"/>
      <c r="E483" s="205"/>
      <c r="F483" s="205"/>
      <c r="G483" s="205"/>
      <c r="H483" s="205"/>
      <c r="I483" s="205"/>
      <c r="J483" s="205"/>
      <c r="K483" s="205"/>
      <c r="L483" s="121"/>
      <c r="M483" s="121"/>
      <c r="N483" s="121"/>
      <c r="O483" s="121"/>
      <c r="P483" s="121"/>
      <c r="Q483" s="121"/>
      <c r="R483" s="121"/>
      <c r="S483" s="121"/>
      <c r="T483" s="121"/>
      <c r="U483" s="121"/>
      <c r="V483" s="121"/>
      <c r="W483" s="121"/>
      <c r="X483" s="121"/>
      <c r="Y483" s="121"/>
      <c r="Z483" s="121"/>
      <c r="AA483" s="121"/>
    </row>
    <row r="484" ht="12.75" customHeight="1">
      <c r="A484" s="205"/>
      <c r="B484" s="205"/>
      <c r="C484" s="205"/>
      <c r="D484" s="205"/>
      <c r="E484" s="205"/>
      <c r="F484" s="205"/>
      <c r="G484" s="205"/>
      <c r="H484" s="205"/>
      <c r="I484" s="205"/>
      <c r="J484" s="205"/>
      <c r="K484" s="205"/>
      <c r="L484" s="121"/>
      <c r="M484" s="121"/>
      <c r="N484" s="121"/>
      <c r="O484" s="121"/>
      <c r="P484" s="121"/>
      <c r="Q484" s="121"/>
      <c r="R484" s="121"/>
      <c r="S484" s="121"/>
      <c r="T484" s="121"/>
      <c r="U484" s="121"/>
      <c r="V484" s="121"/>
      <c r="W484" s="121"/>
      <c r="X484" s="121"/>
      <c r="Y484" s="121"/>
      <c r="Z484" s="121"/>
      <c r="AA484" s="121"/>
    </row>
    <row r="485" ht="12.75" customHeight="1">
      <c r="A485" s="205"/>
      <c r="B485" s="205"/>
      <c r="C485" s="205"/>
      <c r="D485" s="205"/>
      <c r="E485" s="205"/>
      <c r="F485" s="205"/>
      <c r="G485" s="205"/>
      <c r="H485" s="205"/>
      <c r="I485" s="205"/>
      <c r="J485" s="205"/>
      <c r="K485" s="205"/>
      <c r="L485" s="121"/>
      <c r="M485" s="121"/>
      <c r="N485" s="121"/>
      <c r="O485" s="121"/>
      <c r="P485" s="121"/>
      <c r="Q485" s="121"/>
      <c r="R485" s="121"/>
      <c r="S485" s="121"/>
      <c r="T485" s="121"/>
      <c r="U485" s="121"/>
      <c r="V485" s="121"/>
      <c r="W485" s="121"/>
      <c r="X485" s="121"/>
      <c r="Y485" s="121"/>
      <c r="Z485" s="121"/>
      <c r="AA485" s="121"/>
    </row>
    <row r="486" ht="12.75" customHeight="1">
      <c r="A486" s="205"/>
      <c r="B486" s="205"/>
      <c r="C486" s="205"/>
      <c r="D486" s="205"/>
      <c r="E486" s="205"/>
      <c r="F486" s="205"/>
      <c r="G486" s="205"/>
      <c r="H486" s="205"/>
      <c r="I486" s="205"/>
      <c r="J486" s="205"/>
      <c r="K486" s="205"/>
      <c r="L486" s="121"/>
      <c r="M486" s="121"/>
      <c r="N486" s="121"/>
      <c r="O486" s="121"/>
      <c r="P486" s="121"/>
      <c r="Q486" s="121"/>
      <c r="R486" s="121"/>
      <c r="S486" s="121"/>
      <c r="T486" s="121"/>
      <c r="U486" s="121"/>
      <c r="V486" s="121"/>
      <c r="W486" s="121"/>
      <c r="X486" s="121"/>
      <c r="Y486" s="121"/>
      <c r="Z486" s="121"/>
      <c r="AA486" s="121"/>
    </row>
    <row r="487" ht="12.75" customHeight="1">
      <c r="A487" s="205"/>
      <c r="B487" s="205"/>
      <c r="C487" s="205"/>
      <c r="D487" s="205"/>
      <c r="E487" s="205"/>
      <c r="F487" s="205"/>
      <c r="G487" s="205"/>
      <c r="H487" s="205"/>
      <c r="I487" s="205"/>
      <c r="J487" s="205"/>
      <c r="K487" s="205"/>
      <c r="L487" s="121"/>
      <c r="M487" s="121"/>
      <c r="N487" s="121"/>
      <c r="O487" s="121"/>
      <c r="P487" s="121"/>
      <c r="Q487" s="121"/>
      <c r="R487" s="121"/>
      <c r="S487" s="121"/>
      <c r="T487" s="121"/>
      <c r="U487" s="121"/>
      <c r="V487" s="121"/>
      <c r="W487" s="121"/>
      <c r="X487" s="121"/>
      <c r="Y487" s="121"/>
      <c r="Z487" s="121"/>
      <c r="AA487" s="121"/>
    </row>
    <row r="488" ht="12.75" customHeight="1">
      <c r="A488" s="205"/>
      <c r="B488" s="205"/>
      <c r="C488" s="205"/>
      <c r="D488" s="205"/>
      <c r="E488" s="205"/>
      <c r="F488" s="205"/>
      <c r="G488" s="205"/>
      <c r="H488" s="205"/>
      <c r="I488" s="205"/>
      <c r="J488" s="205"/>
      <c r="K488" s="205"/>
      <c r="L488" s="121"/>
      <c r="M488" s="121"/>
      <c r="N488" s="121"/>
      <c r="O488" s="121"/>
      <c r="P488" s="121"/>
      <c r="Q488" s="121"/>
      <c r="R488" s="121"/>
      <c r="S488" s="121"/>
      <c r="T488" s="121"/>
      <c r="U488" s="121"/>
      <c r="V488" s="121"/>
      <c r="W488" s="121"/>
      <c r="X488" s="121"/>
      <c r="Y488" s="121"/>
      <c r="Z488" s="121"/>
      <c r="AA488" s="121"/>
    </row>
    <row r="489" ht="12.75" customHeight="1">
      <c r="A489" s="205"/>
      <c r="B489" s="205"/>
      <c r="C489" s="205"/>
      <c r="D489" s="205"/>
      <c r="E489" s="205"/>
      <c r="F489" s="205"/>
      <c r="G489" s="205"/>
      <c r="H489" s="205"/>
      <c r="I489" s="205"/>
      <c r="J489" s="205"/>
      <c r="K489" s="205"/>
      <c r="L489" s="121"/>
      <c r="M489" s="121"/>
      <c r="N489" s="121"/>
      <c r="O489" s="121"/>
      <c r="P489" s="121"/>
      <c r="Q489" s="121"/>
      <c r="R489" s="121"/>
      <c r="S489" s="121"/>
      <c r="T489" s="121"/>
      <c r="U489" s="121"/>
      <c r="V489" s="121"/>
      <c r="W489" s="121"/>
      <c r="X489" s="121"/>
      <c r="Y489" s="121"/>
      <c r="Z489" s="121"/>
      <c r="AA489" s="121"/>
    </row>
    <row r="490" ht="12.75" customHeight="1">
      <c r="A490" s="205"/>
      <c r="B490" s="205"/>
      <c r="C490" s="205"/>
      <c r="D490" s="205"/>
      <c r="E490" s="205"/>
      <c r="F490" s="205"/>
      <c r="G490" s="205"/>
      <c r="H490" s="205"/>
      <c r="I490" s="205"/>
      <c r="J490" s="205"/>
      <c r="K490" s="205"/>
      <c r="L490" s="121"/>
      <c r="M490" s="121"/>
      <c r="N490" s="121"/>
      <c r="O490" s="121"/>
      <c r="P490" s="121"/>
      <c r="Q490" s="121"/>
      <c r="R490" s="121"/>
      <c r="S490" s="121"/>
      <c r="T490" s="121"/>
      <c r="U490" s="121"/>
      <c r="V490" s="121"/>
      <c r="W490" s="121"/>
      <c r="X490" s="121"/>
      <c r="Y490" s="121"/>
      <c r="Z490" s="121"/>
      <c r="AA490" s="121"/>
    </row>
    <row r="491" ht="12.75" customHeight="1">
      <c r="A491" s="205"/>
      <c r="B491" s="205"/>
      <c r="C491" s="205"/>
      <c r="D491" s="205"/>
      <c r="E491" s="205"/>
      <c r="F491" s="205"/>
      <c r="G491" s="205"/>
      <c r="H491" s="205"/>
      <c r="I491" s="205"/>
      <c r="J491" s="205"/>
      <c r="K491" s="205"/>
      <c r="L491" s="121"/>
      <c r="M491" s="121"/>
      <c r="N491" s="121"/>
      <c r="O491" s="121"/>
      <c r="P491" s="121"/>
      <c r="Q491" s="121"/>
      <c r="R491" s="121"/>
      <c r="S491" s="121"/>
      <c r="T491" s="121"/>
      <c r="U491" s="121"/>
      <c r="V491" s="121"/>
      <c r="W491" s="121"/>
      <c r="X491" s="121"/>
      <c r="Y491" s="121"/>
      <c r="Z491" s="121"/>
      <c r="AA491" s="121"/>
    </row>
    <row r="492" ht="12.75" customHeight="1">
      <c r="A492" s="205"/>
      <c r="B492" s="205"/>
      <c r="C492" s="205"/>
      <c r="D492" s="205"/>
      <c r="E492" s="205"/>
      <c r="F492" s="205"/>
      <c r="G492" s="205"/>
      <c r="H492" s="205"/>
      <c r="I492" s="205"/>
      <c r="J492" s="205"/>
      <c r="K492" s="205"/>
      <c r="L492" s="121"/>
      <c r="M492" s="121"/>
      <c r="N492" s="121"/>
      <c r="O492" s="121"/>
      <c r="P492" s="121"/>
      <c r="Q492" s="121"/>
      <c r="R492" s="121"/>
      <c r="S492" s="121"/>
      <c r="T492" s="121"/>
      <c r="U492" s="121"/>
      <c r="V492" s="121"/>
      <c r="W492" s="121"/>
      <c r="X492" s="121"/>
      <c r="Y492" s="121"/>
      <c r="Z492" s="121"/>
      <c r="AA492" s="121"/>
    </row>
    <row r="493" ht="12.75" customHeight="1">
      <c r="A493" s="205"/>
      <c r="B493" s="205"/>
      <c r="C493" s="205"/>
      <c r="D493" s="205"/>
      <c r="E493" s="205"/>
      <c r="F493" s="205"/>
      <c r="G493" s="205"/>
      <c r="H493" s="205"/>
      <c r="I493" s="205"/>
      <c r="J493" s="205"/>
      <c r="K493" s="205"/>
      <c r="L493" s="121"/>
      <c r="M493" s="121"/>
      <c r="N493" s="121"/>
      <c r="O493" s="121"/>
      <c r="P493" s="121"/>
      <c r="Q493" s="121"/>
      <c r="R493" s="121"/>
      <c r="S493" s="121"/>
      <c r="T493" s="121"/>
      <c r="U493" s="121"/>
      <c r="V493" s="121"/>
      <c r="W493" s="121"/>
      <c r="X493" s="121"/>
      <c r="Y493" s="121"/>
      <c r="Z493" s="121"/>
      <c r="AA493" s="121"/>
    </row>
    <row r="494" ht="12.75" customHeight="1">
      <c r="A494" s="205"/>
      <c r="B494" s="205"/>
      <c r="C494" s="205"/>
      <c r="D494" s="205"/>
      <c r="E494" s="205"/>
      <c r="F494" s="205"/>
      <c r="G494" s="205"/>
      <c r="H494" s="205"/>
      <c r="I494" s="205"/>
      <c r="J494" s="205"/>
      <c r="K494" s="205"/>
      <c r="L494" s="121"/>
      <c r="M494" s="121"/>
      <c r="N494" s="121"/>
      <c r="O494" s="121"/>
      <c r="P494" s="121"/>
      <c r="Q494" s="121"/>
      <c r="R494" s="121"/>
      <c r="S494" s="121"/>
      <c r="T494" s="121"/>
      <c r="U494" s="121"/>
      <c r="V494" s="121"/>
      <c r="W494" s="121"/>
      <c r="X494" s="121"/>
      <c r="Y494" s="121"/>
      <c r="Z494" s="121"/>
      <c r="AA494" s="121"/>
    </row>
    <row r="495" ht="12.75" customHeight="1">
      <c r="A495" s="205"/>
      <c r="B495" s="205"/>
      <c r="C495" s="205"/>
      <c r="D495" s="205"/>
      <c r="E495" s="205"/>
      <c r="F495" s="205"/>
      <c r="G495" s="205"/>
      <c r="H495" s="205"/>
      <c r="I495" s="205"/>
      <c r="J495" s="205"/>
      <c r="K495" s="205"/>
      <c r="L495" s="121"/>
      <c r="M495" s="121"/>
      <c r="N495" s="121"/>
      <c r="O495" s="121"/>
      <c r="P495" s="121"/>
      <c r="Q495" s="121"/>
      <c r="R495" s="121"/>
      <c r="S495" s="121"/>
      <c r="T495" s="121"/>
      <c r="U495" s="121"/>
      <c r="V495" s="121"/>
      <c r="W495" s="121"/>
      <c r="X495" s="121"/>
      <c r="Y495" s="121"/>
      <c r="Z495" s="121"/>
      <c r="AA495" s="121"/>
    </row>
    <row r="496" ht="12.75" customHeight="1">
      <c r="A496" s="205"/>
      <c r="B496" s="205"/>
      <c r="C496" s="205"/>
      <c r="D496" s="205"/>
      <c r="E496" s="205"/>
      <c r="F496" s="205"/>
      <c r="G496" s="205"/>
      <c r="H496" s="205"/>
      <c r="I496" s="205"/>
      <c r="J496" s="205"/>
      <c r="K496" s="205"/>
      <c r="L496" s="121"/>
      <c r="M496" s="121"/>
      <c r="N496" s="121"/>
      <c r="O496" s="121"/>
      <c r="P496" s="121"/>
      <c r="Q496" s="121"/>
      <c r="R496" s="121"/>
      <c r="S496" s="121"/>
      <c r="T496" s="121"/>
      <c r="U496" s="121"/>
      <c r="V496" s="121"/>
      <c r="W496" s="121"/>
      <c r="X496" s="121"/>
      <c r="Y496" s="121"/>
      <c r="Z496" s="121"/>
      <c r="AA496" s="121"/>
    </row>
    <row r="497" ht="12.75" customHeight="1">
      <c r="A497" s="205"/>
      <c r="B497" s="205"/>
      <c r="C497" s="205"/>
      <c r="D497" s="205"/>
      <c r="E497" s="205"/>
      <c r="F497" s="205"/>
      <c r="G497" s="205"/>
      <c r="H497" s="205"/>
      <c r="I497" s="205"/>
      <c r="J497" s="205"/>
      <c r="K497" s="205"/>
      <c r="L497" s="121"/>
      <c r="M497" s="121"/>
      <c r="N497" s="121"/>
      <c r="O497" s="121"/>
      <c r="P497" s="121"/>
      <c r="Q497" s="121"/>
      <c r="R497" s="121"/>
      <c r="S497" s="121"/>
      <c r="T497" s="121"/>
      <c r="U497" s="121"/>
      <c r="V497" s="121"/>
      <c r="W497" s="121"/>
      <c r="X497" s="121"/>
      <c r="Y497" s="121"/>
      <c r="Z497" s="121"/>
      <c r="AA497" s="121"/>
    </row>
    <row r="498" ht="12.75" customHeight="1">
      <c r="A498" s="205"/>
      <c r="B498" s="205"/>
      <c r="C498" s="205"/>
      <c r="D498" s="205"/>
      <c r="E498" s="205"/>
      <c r="F498" s="205"/>
      <c r="G498" s="205"/>
      <c r="H498" s="205"/>
      <c r="I498" s="205"/>
      <c r="J498" s="205"/>
      <c r="K498" s="205"/>
      <c r="L498" s="121"/>
      <c r="M498" s="121"/>
      <c r="N498" s="121"/>
      <c r="O498" s="121"/>
      <c r="P498" s="121"/>
      <c r="Q498" s="121"/>
      <c r="R498" s="121"/>
      <c r="S498" s="121"/>
      <c r="T498" s="121"/>
      <c r="U498" s="121"/>
      <c r="V498" s="121"/>
      <c r="W498" s="121"/>
      <c r="X498" s="121"/>
      <c r="Y498" s="121"/>
      <c r="Z498" s="121"/>
      <c r="AA498" s="121"/>
    </row>
    <row r="499" ht="12.75" customHeight="1">
      <c r="A499" s="205"/>
      <c r="B499" s="205"/>
      <c r="C499" s="205"/>
      <c r="D499" s="205"/>
      <c r="E499" s="205"/>
      <c r="F499" s="205"/>
      <c r="G499" s="205"/>
      <c r="H499" s="205"/>
      <c r="I499" s="205"/>
      <c r="J499" s="205"/>
      <c r="K499" s="205"/>
      <c r="L499" s="121"/>
      <c r="M499" s="121"/>
      <c r="N499" s="121"/>
      <c r="O499" s="121"/>
      <c r="P499" s="121"/>
      <c r="Q499" s="121"/>
      <c r="R499" s="121"/>
      <c r="S499" s="121"/>
      <c r="T499" s="121"/>
      <c r="U499" s="121"/>
      <c r="V499" s="121"/>
      <c r="W499" s="121"/>
      <c r="X499" s="121"/>
      <c r="Y499" s="121"/>
      <c r="Z499" s="121"/>
      <c r="AA499" s="121"/>
    </row>
    <row r="500" ht="12.75" customHeight="1">
      <c r="A500" s="205"/>
      <c r="B500" s="205"/>
      <c r="C500" s="205"/>
      <c r="D500" s="205"/>
      <c r="E500" s="205"/>
      <c r="F500" s="205"/>
      <c r="G500" s="205"/>
      <c r="H500" s="205"/>
      <c r="I500" s="205"/>
      <c r="J500" s="205"/>
      <c r="K500" s="205"/>
      <c r="L500" s="121"/>
      <c r="M500" s="121"/>
      <c r="N500" s="121"/>
      <c r="O500" s="121"/>
      <c r="P500" s="121"/>
      <c r="Q500" s="121"/>
      <c r="R500" s="121"/>
      <c r="S500" s="121"/>
      <c r="T500" s="121"/>
      <c r="U500" s="121"/>
      <c r="V500" s="121"/>
      <c r="W500" s="121"/>
      <c r="X500" s="121"/>
      <c r="Y500" s="121"/>
      <c r="Z500" s="121"/>
      <c r="AA500" s="121"/>
    </row>
    <row r="501" ht="12.75" customHeight="1">
      <c r="A501" s="205"/>
      <c r="B501" s="205"/>
      <c r="C501" s="205"/>
      <c r="D501" s="205"/>
      <c r="E501" s="205"/>
      <c r="F501" s="205"/>
      <c r="G501" s="205"/>
      <c r="H501" s="205"/>
      <c r="I501" s="205"/>
      <c r="J501" s="205"/>
      <c r="K501" s="205"/>
      <c r="L501" s="121"/>
      <c r="M501" s="121"/>
      <c r="N501" s="121"/>
      <c r="O501" s="121"/>
      <c r="P501" s="121"/>
      <c r="Q501" s="121"/>
      <c r="R501" s="121"/>
      <c r="S501" s="121"/>
      <c r="T501" s="121"/>
      <c r="U501" s="121"/>
      <c r="V501" s="121"/>
      <c r="W501" s="121"/>
      <c r="X501" s="121"/>
      <c r="Y501" s="121"/>
      <c r="Z501" s="121"/>
      <c r="AA501" s="121"/>
    </row>
    <row r="502" ht="12.75" customHeight="1">
      <c r="A502" s="205"/>
      <c r="B502" s="205"/>
      <c r="C502" s="205"/>
      <c r="D502" s="205"/>
      <c r="E502" s="205"/>
      <c r="F502" s="205"/>
      <c r="G502" s="205"/>
      <c r="H502" s="205"/>
      <c r="I502" s="205"/>
      <c r="J502" s="205"/>
      <c r="K502" s="205"/>
      <c r="L502" s="121"/>
      <c r="M502" s="121"/>
      <c r="N502" s="121"/>
      <c r="O502" s="121"/>
      <c r="P502" s="121"/>
      <c r="Q502" s="121"/>
      <c r="R502" s="121"/>
      <c r="S502" s="121"/>
      <c r="T502" s="121"/>
      <c r="U502" s="121"/>
      <c r="V502" s="121"/>
      <c r="W502" s="121"/>
      <c r="X502" s="121"/>
      <c r="Y502" s="121"/>
      <c r="Z502" s="121"/>
      <c r="AA502" s="121"/>
    </row>
    <row r="503" ht="12.75" customHeight="1">
      <c r="A503" s="205"/>
      <c r="B503" s="205"/>
      <c r="C503" s="205"/>
      <c r="D503" s="205"/>
      <c r="E503" s="205"/>
      <c r="F503" s="205"/>
      <c r="G503" s="205"/>
      <c r="H503" s="205"/>
      <c r="I503" s="205"/>
      <c r="J503" s="205"/>
      <c r="K503" s="205"/>
      <c r="L503" s="121"/>
      <c r="M503" s="121"/>
      <c r="N503" s="121"/>
      <c r="O503" s="121"/>
      <c r="P503" s="121"/>
      <c r="Q503" s="121"/>
      <c r="R503" s="121"/>
      <c r="S503" s="121"/>
      <c r="T503" s="121"/>
      <c r="U503" s="121"/>
      <c r="V503" s="121"/>
      <c r="W503" s="121"/>
      <c r="X503" s="121"/>
      <c r="Y503" s="121"/>
      <c r="Z503" s="121"/>
      <c r="AA503" s="121"/>
    </row>
    <row r="504" ht="12.75" customHeight="1">
      <c r="A504" s="205"/>
      <c r="B504" s="205"/>
      <c r="C504" s="205"/>
      <c r="D504" s="205"/>
      <c r="E504" s="205"/>
      <c r="F504" s="205"/>
      <c r="G504" s="205"/>
      <c r="H504" s="205"/>
      <c r="I504" s="205"/>
      <c r="J504" s="205"/>
      <c r="K504" s="205"/>
      <c r="L504" s="121"/>
      <c r="M504" s="121"/>
      <c r="N504" s="121"/>
      <c r="O504" s="121"/>
      <c r="P504" s="121"/>
      <c r="Q504" s="121"/>
      <c r="R504" s="121"/>
      <c r="S504" s="121"/>
      <c r="T504" s="121"/>
      <c r="U504" s="121"/>
      <c r="V504" s="121"/>
      <c r="W504" s="121"/>
      <c r="X504" s="121"/>
      <c r="Y504" s="121"/>
      <c r="Z504" s="121"/>
      <c r="AA504" s="121"/>
    </row>
    <row r="505" ht="12.75" customHeight="1">
      <c r="A505" s="205"/>
      <c r="B505" s="205"/>
      <c r="C505" s="205"/>
      <c r="D505" s="205"/>
      <c r="E505" s="205"/>
      <c r="F505" s="205"/>
      <c r="G505" s="205"/>
      <c r="H505" s="205"/>
      <c r="I505" s="205"/>
      <c r="J505" s="205"/>
      <c r="K505" s="205"/>
      <c r="L505" s="121"/>
      <c r="M505" s="121"/>
      <c r="N505" s="121"/>
      <c r="O505" s="121"/>
      <c r="P505" s="121"/>
      <c r="Q505" s="121"/>
      <c r="R505" s="121"/>
      <c r="S505" s="121"/>
      <c r="T505" s="121"/>
      <c r="U505" s="121"/>
      <c r="V505" s="121"/>
      <c r="W505" s="121"/>
      <c r="X505" s="121"/>
      <c r="Y505" s="121"/>
      <c r="Z505" s="121"/>
      <c r="AA505" s="121"/>
    </row>
    <row r="506" ht="12.75" customHeight="1">
      <c r="A506" s="205"/>
      <c r="B506" s="205"/>
      <c r="C506" s="205"/>
      <c r="D506" s="205"/>
      <c r="E506" s="205"/>
      <c r="F506" s="205"/>
      <c r="G506" s="205"/>
      <c r="H506" s="205"/>
      <c r="I506" s="205"/>
      <c r="J506" s="205"/>
      <c r="K506" s="205"/>
      <c r="L506" s="121"/>
      <c r="M506" s="121"/>
      <c r="N506" s="121"/>
      <c r="O506" s="121"/>
      <c r="P506" s="121"/>
      <c r="Q506" s="121"/>
      <c r="R506" s="121"/>
      <c r="S506" s="121"/>
      <c r="T506" s="121"/>
      <c r="U506" s="121"/>
      <c r="V506" s="121"/>
      <c r="W506" s="121"/>
      <c r="X506" s="121"/>
      <c r="Y506" s="121"/>
      <c r="Z506" s="121"/>
      <c r="AA506" s="121"/>
    </row>
    <row r="507" ht="12.75" customHeight="1">
      <c r="A507" s="205"/>
      <c r="B507" s="205"/>
      <c r="C507" s="205"/>
      <c r="D507" s="205"/>
      <c r="E507" s="205"/>
      <c r="F507" s="205"/>
      <c r="G507" s="205"/>
      <c r="H507" s="205"/>
      <c r="I507" s="205"/>
      <c r="J507" s="205"/>
      <c r="K507" s="205"/>
      <c r="L507" s="121"/>
      <c r="M507" s="121"/>
      <c r="N507" s="121"/>
      <c r="O507" s="121"/>
      <c r="P507" s="121"/>
      <c r="Q507" s="121"/>
      <c r="R507" s="121"/>
      <c r="S507" s="121"/>
      <c r="T507" s="121"/>
      <c r="U507" s="121"/>
      <c r="V507" s="121"/>
      <c r="W507" s="121"/>
      <c r="X507" s="121"/>
      <c r="Y507" s="121"/>
      <c r="Z507" s="121"/>
      <c r="AA507" s="121"/>
    </row>
    <row r="508" ht="12.75" customHeight="1">
      <c r="A508" s="205"/>
      <c r="B508" s="205"/>
      <c r="C508" s="205"/>
      <c r="D508" s="205"/>
      <c r="E508" s="205"/>
      <c r="F508" s="205"/>
      <c r="G508" s="205"/>
      <c r="H508" s="205"/>
      <c r="I508" s="205"/>
      <c r="J508" s="205"/>
      <c r="K508" s="205"/>
      <c r="L508" s="121"/>
      <c r="M508" s="121"/>
      <c r="N508" s="121"/>
      <c r="O508" s="121"/>
      <c r="P508" s="121"/>
      <c r="Q508" s="121"/>
      <c r="R508" s="121"/>
      <c r="S508" s="121"/>
      <c r="T508" s="121"/>
      <c r="U508" s="121"/>
      <c r="V508" s="121"/>
      <c r="W508" s="121"/>
      <c r="X508" s="121"/>
      <c r="Y508" s="121"/>
      <c r="Z508" s="121"/>
      <c r="AA508" s="121"/>
    </row>
    <row r="509" ht="12.75" customHeight="1">
      <c r="A509" s="205"/>
      <c r="B509" s="205"/>
      <c r="C509" s="205"/>
      <c r="D509" s="205"/>
      <c r="E509" s="205"/>
      <c r="F509" s="205"/>
      <c r="G509" s="205"/>
      <c r="H509" s="205"/>
      <c r="I509" s="205"/>
      <c r="J509" s="205"/>
      <c r="K509" s="205"/>
      <c r="L509" s="121"/>
      <c r="M509" s="121"/>
      <c r="N509" s="121"/>
      <c r="O509" s="121"/>
      <c r="P509" s="121"/>
      <c r="Q509" s="121"/>
      <c r="R509" s="121"/>
      <c r="S509" s="121"/>
      <c r="T509" s="121"/>
      <c r="U509" s="121"/>
      <c r="V509" s="121"/>
      <c r="W509" s="121"/>
      <c r="X509" s="121"/>
      <c r="Y509" s="121"/>
      <c r="Z509" s="121"/>
      <c r="AA509" s="121"/>
    </row>
    <row r="510" ht="12.75" customHeight="1">
      <c r="A510" s="205"/>
      <c r="B510" s="205"/>
      <c r="C510" s="205"/>
      <c r="D510" s="205"/>
      <c r="E510" s="205"/>
      <c r="F510" s="205"/>
      <c r="G510" s="205"/>
      <c r="H510" s="205"/>
      <c r="I510" s="205"/>
      <c r="J510" s="205"/>
      <c r="K510" s="205"/>
      <c r="L510" s="121"/>
      <c r="M510" s="121"/>
      <c r="N510" s="121"/>
      <c r="O510" s="121"/>
      <c r="P510" s="121"/>
      <c r="Q510" s="121"/>
      <c r="R510" s="121"/>
      <c r="S510" s="121"/>
      <c r="T510" s="121"/>
      <c r="U510" s="121"/>
      <c r="V510" s="121"/>
      <c r="W510" s="121"/>
      <c r="X510" s="121"/>
      <c r="Y510" s="121"/>
      <c r="Z510" s="121"/>
      <c r="AA510" s="121"/>
    </row>
    <row r="511" ht="12.75" customHeight="1">
      <c r="A511" s="205"/>
      <c r="B511" s="205"/>
      <c r="C511" s="205"/>
      <c r="D511" s="205"/>
      <c r="E511" s="205"/>
      <c r="F511" s="205"/>
      <c r="G511" s="205"/>
      <c r="H511" s="205"/>
      <c r="I511" s="205"/>
      <c r="J511" s="205"/>
      <c r="K511" s="205"/>
      <c r="L511" s="121"/>
      <c r="M511" s="121"/>
      <c r="N511" s="121"/>
      <c r="O511" s="121"/>
      <c r="P511" s="121"/>
      <c r="Q511" s="121"/>
      <c r="R511" s="121"/>
      <c r="S511" s="121"/>
      <c r="T511" s="121"/>
      <c r="U511" s="121"/>
      <c r="V511" s="121"/>
      <c r="W511" s="121"/>
      <c r="X511" s="121"/>
      <c r="Y511" s="121"/>
      <c r="Z511" s="121"/>
      <c r="AA511" s="121"/>
    </row>
    <row r="512" ht="12.75" customHeight="1">
      <c r="A512" s="205"/>
      <c r="B512" s="205"/>
      <c r="C512" s="205"/>
      <c r="D512" s="205"/>
      <c r="E512" s="205"/>
      <c r="F512" s="205"/>
      <c r="G512" s="205"/>
      <c r="H512" s="205"/>
      <c r="I512" s="205"/>
      <c r="J512" s="205"/>
      <c r="K512" s="205"/>
      <c r="L512" s="121"/>
      <c r="M512" s="121"/>
      <c r="N512" s="121"/>
      <c r="O512" s="121"/>
      <c r="P512" s="121"/>
      <c r="Q512" s="121"/>
      <c r="R512" s="121"/>
      <c r="S512" s="121"/>
      <c r="T512" s="121"/>
      <c r="U512" s="121"/>
      <c r="V512" s="121"/>
      <c r="W512" s="121"/>
      <c r="X512" s="121"/>
      <c r="Y512" s="121"/>
      <c r="Z512" s="121"/>
      <c r="AA512" s="121"/>
    </row>
    <row r="513" ht="12.75" customHeight="1">
      <c r="A513" s="205"/>
      <c r="B513" s="205"/>
      <c r="C513" s="205"/>
      <c r="D513" s="205"/>
      <c r="E513" s="205"/>
      <c r="F513" s="205"/>
      <c r="G513" s="205"/>
      <c r="H513" s="205"/>
      <c r="I513" s="205"/>
      <c r="J513" s="205"/>
      <c r="K513" s="205"/>
      <c r="L513" s="121"/>
      <c r="M513" s="121"/>
      <c r="N513" s="121"/>
      <c r="O513" s="121"/>
      <c r="P513" s="121"/>
      <c r="Q513" s="121"/>
      <c r="R513" s="121"/>
      <c r="S513" s="121"/>
      <c r="T513" s="121"/>
      <c r="U513" s="121"/>
      <c r="V513" s="121"/>
      <c r="W513" s="121"/>
      <c r="X513" s="121"/>
      <c r="Y513" s="121"/>
      <c r="Z513" s="121"/>
      <c r="AA513" s="121"/>
    </row>
    <row r="514" ht="12.75" customHeight="1">
      <c r="A514" s="205"/>
      <c r="B514" s="205"/>
      <c r="C514" s="205"/>
      <c r="D514" s="205"/>
      <c r="E514" s="205"/>
      <c r="F514" s="205"/>
      <c r="G514" s="205"/>
      <c r="H514" s="205"/>
      <c r="I514" s="205"/>
      <c r="J514" s="205"/>
      <c r="K514" s="205"/>
      <c r="L514" s="121"/>
      <c r="M514" s="121"/>
      <c r="N514" s="121"/>
      <c r="O514" s="121"/>
      <c r="P514" s="121"/>
      <c r="Q514" s="121"/>
      <c r="R514" s="121"/>
      <c r="S514" s="121"/>
      <c r="T514" s="121"/>
      <c r="U514" s="121"/>
      <c r="V514" s="121"/>
      <c r="W514" s="121"/>
      <c r="X514" s="121"/>
      <c r="Y514" s="121"/>
      <c r="Z514" s="121"/>
      <c r="AA514" s="121"/>
    </row>
    <row r="515" ht="12.75" customHeight="1">
      <c r="A515" s="205"/>
      <c r="B515" s="205"/>
      <c r="C515" s="205"/>
      <c r="D515" s="205"/>
      <c r="E515" s="205"/>
      <c r="F515" s="205"/>
      <c r="G515" s="205"/>
      <c r="H515" s="205"/>
      <c r="I515" s="205"/>
      <c r="J515" s="205"/>
      <c r="K515" s="205"/>
      <c r="L515" s="121"/>
      <c r="M515" s="121"/>
      <c r="N515" s="121"/>
      <c r="O515" s="121"/>
      <c r="P515" s="121"/>
      <c r="Q515" s="121"/>
      <c r="R515" s="121"/>
      <c r="S515" s="121"/>
      <c r="T515" s="121"/>
      <c r="U515" s="121"/>
      <c r="V515" s="121"/>
      <c r="W515" s="121"/>
      <c r="X515" s="121"/>
      <c r="Y515" s="121"/>
      <c r="Z515" s="121"/>
      <c r="AA515" s="121"/>
    </row>
    <row r="516" ht="12.75" customHeight="1">
      <c r="A516" s="205"/>
      <c r="B516" s="205"/>
      <c r="C516" s="205"/>
      <c r="D516" s="205"/>
      <c r="E516" s="205"/>
      <c r="F516" s="205"/>
      <c r="G516" s="205"/>
      <c r="H516" s="205"/>
      <c r="I516" s="205"/>
      <c r="J516" s="205"/>
      <c r="K516" s="205"/>
      <c r="L516" s="121"/>
      <c r="M516" s="121"/>
      <c r="N516" s="121"/>
      <c r="O516" s="121"/>
      <c r="P516" s="121"/>
      <c r="Q516" s="121"/>
      <c r="R516" s="121"/>
      <c r="S516" s="121"/>
      <c r="T516" s="121"/>
      <c r="U516" s="121"/>
      <c r="V516" s="121"/>
      <c r="W516" s="121"/>
      <c r="X516" s="121"/>
      <c r="Y516" s="121"/>
      <c r="Z516" s="121"/>
      <c r="AA516" s="121"/>
    </row>
    <row r="517" ht="12.75" customHeight="1">
      <c r="A517" s="205"/>
      <c r="B517" s="205"/>
      <c r="C517" s="205"/>
      <c r="D517" s="205"/>
      <c r="E517" s="205"/>
      <c r="F517" s="205"/>
      <c r="G517" s="205"/>
      <c r="H517" s="205"/>
      <c r="I517" s="205"/>
      <c r="J517" s="205"/>
      <c r="K517" s="205"/>
      <c r="L517" s="121"/>
      <c r="M517" s="121"/>
      <c r="N517" s="121"/>
      <c r="O517" s="121"/>
      <c r="P517" s="121"/>
      <c r="Q517" s="121"/>
      <c r="R517" s="121"/>
      <c r="S517" s="121"/>
      <c r="T517" s="121"/>
      <c r="U517" s="121"/>
      <c r="V517" s="121"/>
      <c r="W517" s="121"/>
      <c r="X517" s="121"/>
      <c r="Y517" s="121"/>
      <c r="Z517" s="121"/>
      <c r="AA517" s="121"/>
    </row>
    <row r="518" ht="12.75" customHeight="1">
      <c r="A518" s="205"/>
      <c r="B518" s="205"/>
      <c r="C518" s="205"/>
      <c r="D518" s="205"/>
      <c r="E518" s="205"/>
      <c r="F518" s="205"/>
      <c r="G518" s="205"/>
      <c r="H518" s="205"/>
      <c r="I518" s="205"/>
      <c r="J518" s="205"/>
      <c r="K518" s="205"/>
      <c r="L518" s="121"/>
      <c r="M518" s="121"/>
      <c r="N518" s="121"/>
      <c r="O518" s="121"/>
      <c r="P518" s="121"/>
      <c r="Q518" s="121"/>
      <c r="R518" s="121"/>
      <c r="S518" s="121"/>
      <c r="T518" s="121"/>
      <c r="U518" s="121"/>
      <c r="V518" s="121"/>
      <c r="W518" s="121"/>
      <c r="X518" s="121"/>
      <c r="Y518" s="121"/>
      <c r="Z518" s="121"/>
      <c r="AA518" s="121"/>
    </row>
    <row r="519" ht="12.75" customHeight="1">
      <c r="A519" s="205"/>
      <c r="B519" s="205"/>
      <c r="C519" s="205"/>
      <c r="D519" s="205"/>
      <c r="E519" s="205"/>
      <c r="F519" s="205"/>
      <c r="G519" s="205"/>
      <c r="H519" s="205"/>
      <c r="I519" s="205"/>
      <c r="J519" s="205"/>
      <c r="K519" s="205"/>
      <c r="L519" s="121"/>
      <c r="M519" s="121"/>
      <c r="N519" s="121"/>
      <c r="O519" s="121"/>
      <c r="P519" s="121"/>
      <c r="Q519" s="121"/>
      <c r="R519" s="121"/>
      <c r="S519" s="121"/>
      <c r="T519" s="121"/>
      <c r="U519" s="121"/>
      <c r="V519" s="121"/>
      <c r="W519" s="121"/>
      <c r="X519" s="121"/>
      <c r="Y519" s="121"/>
      <c r="Z519" s="121"/>
      <c r="AA519" s="121"/>
    </row>
    <row r="520" ht="12.75" customHeight="1">
      <c r="A520" s="205"/>
      <c r="B520" s="205"/>
      <c r="C520" s="205"/>
      <c r="D520" s="205"/>
      <c r="E520" s="205"/>
      <c r="F520" s="205"/>
      <c r="G520" s="205"/>
      <c r="H520" s="205"/>
      <c r="I520" s="205"/>
      <c r="J520" s="205"/>
      <c r="K520" s="205"/>
      <c r="L520" s="121"/>
      <c r="M520" s="121"/>
      <c r="N520" s="121"/>
      <c r="O520" s="121"/>
      <c r="P520" s="121"/>
      <c r="Q520" s="121"/>
      <c r="R520" s="121"/>
      <c r="S520" s="121"/>
      <c r="T520" s="121"/>
      <c r="U520" s="121"/>
      <c r="V520" s="121"/>
      <c r="W520" s="121"/>
      <c r="X520" s="121"/>
      <c r="Y520" s="121"/>
      <c r="Z520" s="121"/>
      <c r="AA520" s="121"/>
    </row>
    <row r="521" ht="12.75" customHeight="1">
      <c r="A521" s="205"/>
      <c r="B521" s="205"/>
      <c r="C521" s="205"/>
      <c r="D521" s="205"/>
      <c r="E521" s="205"/>
      <c r="F521" s="205"/>
      <c r="G521" s="205"/>
      <c r="H521" s="205"/>
      <c r="I521" s="205"/>
      <c r="J521" s="205"/>
      <c r="K521" s="205"/>
      <c r="L521" s="121"/>
      <c r="M521" s="121"/>
      <c r="N521" s="121"/>
      <c r="O521" s="121"/>
      <c r="P521" s="121"/>
      <c r="Q521" s="121"/>
      <c r="R521" s="121"/>
      <c r="S521" s="121"/>
      <c r="T521" s="121"/>
      <c r="U521" s="121"/>
      <c r="V521" s="121"/>
      <c r="W521" s="121"/>
      <c r="X521" s="121"/>
      <c r="Y521" s="121"/>
      <c r="Z521" s="121"/>
      <c r="AA521" s="121"/>
    </row>
    <row r="522" ht="12.75" customHeight="1">
      <c r="A522" s="205"/>
      <c r="B522" s="205"/>
      <c r="C522" s="205"/>
      <c r="D522" s="205"/>
      <c r="E522" s="205"/>
      <c r="F522" s="205"/>
      <c r="G522" s="205"/>
      <c r="H522" s="205"/>
      <c r="I522" s="205"/>
      <c r="J522" s="205"/>
      <c r="K522" s="205"/>
      <c r="L522" s="121"/>
      <c r="M522" s="121"/>
      <c r="N522" s="121"/>
      <c r="O522" s="121"/>
      <c r="P522" s="121"/>
      <c r="Q522" s="121"/>
      <c r="R522" s="121"/>
      <c r="S522" s="121"/>
      <c r="T522" s="121"/>
      <c r="U522" s="121"/>
      <c r="V522" s="121"/>
      <c r="W522" s="121"/>
      <c r="X522" s="121"/>
      <c r="Y522" s="121"/>
      <c r="Z522" s="121"/>
      <c r="AA522" s="121"/>
    </row>
    <row r="523" ht="12.75" customHeight="1">
      <c r="A523" s="205"/>
      <c r="B523" s="205"/>
      <c r="C523" s="205"/>
      <c r="D523" s="205"/>
      <c r="E523" s="205"/>
      <c r="F523" s="205"/>
      <c r="G523" s="205"/>
      <c r="H523" s="205"/>
      <c r="I523" s="205"/>
      <c r="J523" s="205"/>
      <c r="K523" s="205"/>
      <c r="L523" s="121"/>
      <c r="M523" s="121"/>
      <c r="N523" s="121"/>
      <c r="O523" s="121"/>
      <c r="P523" s="121"/>
      <c r="Q523" s="121"/>
      <c r="R523" s="121"/>
      <c r="S523" s="121"/>
      <c r="T523" s="121"/>
      <c r="U523" s="121"/>
      <c r="V523" s="121"/>
      <c r="W523" s="121"/>
      <c r="X523" s="121"/>
      <c r="Y523" s="121"/>
      <c r="Z523" s="121"/>
      <c r="AA523" s="121"/>
    </row>
    <row r="524" ht="12.75" customHeight="1">
      <c r="A524" s="205"/>
      <c r="B524" s="205"/>
      <c r="C524" s="205"/>
      <c r="D524" s="205"/>
      <c r="E524" s="205"/>
      <c r="F524" s="205"/>
      <c r="G524" s="205"/>
      <c r="H524" s="205"/>
      <c r="I524" s="205"/>
      <c r="J524" s="205"/>
      <c r="K524" s="205"/>
      <c r="L524" s="121"/>
      <c r="M524" s="121"/>
      <c r="N524" s="121"/>
      <c r="O524" s="121"/>
      <c r="P524" s="121"/>
      <c r="Q524" s="121"/>
      <c r="R524" s="121"/>
      <c r="S524" s="121"/>
      <c r="T524" s="121"/>
      <c r="U524" s="121"/>
      <c r="V524" s="121"/>
      <c r="W524" s="121"/>
      <c r="X524" s="121"/>
      <c r="Y524" s="121"/>
      <c r="Z524" s="121"/>
      <c r="AA524" s="121"/>
    </row>
    <row r="525" ht="12.75" customHeight="1">
      <c r="A525" s="205"/>
      <c r="B525" s="205"/>
      <c r="C525" s="205"/>
      <c r="D525" s="205"/>
      <c r="E525" s="205"/>
      <c r="F525" s="205"/>
      <c r="G525" s="205"/>
      <c r="H525" s="205"/>
      <c r="I525" s="205"/>
      <c r="J525" s="205"/>
      <c r="K525" s="205"/>
      <c r="L525" s="121"/>
      <c r="M525" s="121"/>
      <c r="N525" s="121"/>
      <c r="O525" s="121"/>
      <c r="P525" s="121"/>
      <c r="Q525" s="121"/>
      <c r="R525" s="121"/>
      <c r="S525" s="121"/>
      <c r="T525" s="121"/>
      <c r="U525" s="121"/>
      <c r="V525" s="121"/>
      <c r="W525" s="121"/>
      <c r="X525" s="121"/>
      <c r="Y525" s="121"/>
      <c r="Z525" s="121"/>
      <c r="AA525" s="121"/>
    </row>
    <row r="526" ht="12.75" customHeight="1">
      <c r="A526" s="205"/>
      <c r="B526" s="205"/>
      <c r="C526" s="205"/>
      <c r="D526" s="205"/>
      <c r="E526" s="205"/>
      <c r="F526" s="205"/>
      <c r="G526" s="205"/>
      <c r="H526" s="205"/>
      <c r="I526" s="205"/>
      <c r="J526" s="205"/>
      <c r="K526" s="205"/>
      <c r="L526" s="121"/>
      <c r="M526" s="121"/>
      <c r="N526" s="121"/>
      <c r="O526" s="121"/>
      <c r="P526" s="121"/>
      <c r="Q526" s="121"/>
      <c r="R526" s="121"/>
      <c r="S526" s="121"/>
      <c r="T526" s="121"/>
      <c r="U526" s="121"/>
      <c r="V526" s="121"/>
      <c r="W526" s="121"/>
      <c r="X526" s="121"/>
      <c r="Y526" s="121"/>
      <c r="Z526" s="121"/>
      <c r="AA526" s="121"/>
    </row>
    <row r="527" ht="12.75" customHeight="1">
      <c r="A527" s="205"/>
      <c r="B527" s="205"/>
      <c r="C527" s="205"/>
      <c r="D527" s="205"/>
      <c r="E527" s="205"/>
      <c r="F527" s="205"/>
      <c r="G527" s="205"/>
      <c r="H527" s="205"/>
      <c r="I527" s="205"/>
      <c r="J527" s="205"/>
      <c r="K527" s="205"/>
      <c r="L527" s="121"/>
      <c r="M527" s="121"/>
      <c r="N527" s="121"/>
      <c r="O527" s="121"/>
      <c r="P527" s="121"/>
      <c r="Q527" s="121"/>
      <c r="R527" s="121"/>
      <c r="S527" s="121"/>
      <c r="T527" s="121"/>
      <c r="U527" s="121"/>
      <c r="V527" s="121"/>
      <c r="W527" s="121"/>
      <c r="X527" s="121"/>
      <c r="Y527" s="121"/>
      <c r="Z527" s="121"/>
      <c r="AA527" s="121"/>
    </row>
    <row r="528" ht="12.75" customHeight="1">
      <c r="A528" s="205"/>
      <c r="B528" s="205"/>
      <c r="C528" s="205"/>
      <c r="D528" s="205"/>
      <c r="E528" s="205"/>
      <c r="F528" s="205"/>
      <c r="G528" s="205"/>
      <c r="H528" s="205"/>
      <c r="I528" s="205"/>
      <c r="J528" s="205"/>
      <c r="K528" s="205"/>
      <c r="L528" s="121"/>
      <c r="M528" s="121"/>
      <c r="N528" s="121"/>
      <c r="O528" s="121"/>
      <c r="P528" s="121"/>
      <c r="Q528" s="121"/>
      <c r="R528" s="121"/>
      <c r="S528" s="121"/>
      <c r="T528" s="121"/>
      <c r="U528" s="121"/>
      <c r="V528" s="121"/>
      <c r="W528" s="121"/>
      <c r="X528" s="121"/>
      <c r="Y528" s="121"/>
      <c r="Z528" s="121"/>
      <c r="AA528" s="121"/>
    </row>
    <row r="529" ht="12.75" customHeight="1">
      <c r="A529" s="205"/>
      <c r="B529" s="205"/>
      <c r="C529" s="205"/>
      <c r="D529" s="205"/>
      <c r="E529" s="205"/>
      <c r="F529" s="205"/>
      <c r="G529" s="205"/>
      <c r="H529" s="205"/>
      <c r="I529" s="205"/>
      <c r="J529" s="205"/>
      <c r="K529" s="205"/>
      <c r="L529" s="121"/>
      <c r="M529" s="121"/>
      <c r="N529" s="121"/>
      <c r="O529" s="121"/>
      <c r="P529" s="121"/>
      <c r="Q529" s="121"/>
      <c r="R529" s="121"/>
      <c r="S529" s="121"/>
      <c r="T529" s="121"/>
      <c r="U529" s="121"/>
      <c r="V529" s="121"/>
      <c r="W529" s="121"/>
      <c r="X529" s="121"/>
      <c r="Y529" s="121"/>
      <c r="Z529" s="121"/>
      <c r="AA529" s="121"/>
    </row>
    <row r="530" ht="12.75" customHeight="1">
      <c r="A530" s="205"/>
      <c r="B530" s="205"/>
      <c r="C530" s="205"/>
      <c r="D530" s="205"/>
      <c r="E530" s="205"/>
      <c r="F530" s="205"/>
      <c r="G530" s="205"/>
      <c r="H530" s="205"/>
      <c r="I530" s="205"/>
      <c r="J530" s="205"/>
      <c r="K530" s="205"/>
      <c r="L530" s="121"/>
      <c r="M530" s="121"/>
      <c r="N530" s="121"/>
      <c r="O530" s="121"/>
      <c r="P530" s="121"/>
      <c r="Q530" s="121"/>
      <c r="R530" s="121"/>
      <c r="S530" s="121"/>
      <c r="T530" s="121"/>
      <c r="U530" s="121"/>
      <c r="V530" s="121"/>
      <c r="W530" s="121"/>
      <c r="X530" s="121"/>
      <c r="Y530" s="121"/>
      <c r="Z530" s="121"/>
      <c r="AA530" s="121"/>
    </row>
    <row r="531" ht="12.75" customHeight="1">
      <c r="A531" s="205"/>
      <c r="B531" s="205"/>
      <c r="C531" s="205"/>
      <c r="D531" s="205"/>
      <c r="E531" s="205"/>
      <c r="F531" s="205"/>
      <c r="G531" s="205"/>
      <c r="H531" s="205"/>
      <c r="I531" s="205"/>
      <c r="J531" s="205"/>
      <c r="K531" s="205"/>
      <c r="L531" s="121"/>
      <c r="M531" s="121"/>
      <c r="N531" s="121"/>
      <c r="O531" s="121"/>
      <c r="P531" s="121"/>
      <c r="Q531" s="121"/>
      <c r="R531" s="121"/>
      <c r="S531" s="121"/>
      <c r="T531" s="121"/>
      <c r="U531" s="121"/>
      <c r="V531" s="121"/>
      <c r="W531" s="121"/>
      <c r="X531" s="121"/>
      <c r="Y531" s="121"/>
      <c r="Z531" s="121"/>
      <c r="AA531" s="121"/>
    </row>
    <row r="532" ht="12.75" customHeight="1">
      <c r="A532" s="205"/>
      <c r="B532" s="205"/>
      <c r="C532" s="205"/>
      <c r="D532" s="205"/>
      <c r="E532" s="205"/>
      <c r="F532" s="205"/>
      <c r="G532" s="205"/>
      <c r="H532" s="205"/>
      <c r="I532" s="205"/>
      <c r="J532" s="205"/>
      <c r="K532" s="205"/>
      <c r="L532" s="121"/>
      <c r="M532" s="121"/>
      <c r="N532" s="121"/>
      <c r="O532" s="121"/>
      <c r="P532" s="121"/>
      <c r="Q532" s="121"/>
      <c r="R532" s="121"/>
      <c r="S532" s="121"/>
      <c r="T532" s="121"/>
      <c r="U532" s="121"/>
      <c r="V532" s="121"/>
      <c r="W532" s="121"/>
      <c r="X532" s="121"/>
      <c r="Y532" s="121"/>
      <c r="Z532" s="121"/>
      <c r="AA532" s="121"/>
    </row>
    <row r="533" ht="12.75" customHeight="1">
      <c r="A533" s="205"/>
      <c r="B533" s="205"/>
      <c r="C533" s="205"/>
      <c r="D533" s="205"/>
      <c r="E533" s="205"/>
      <c r="F533" s="205"/>
      <c r="G533" s="205"/>
      <c r="H533" s="205"/>
      <c r="I533" s="205"/>
      <c r="J533" s="205"/>
      <c r="K533" s="205"/>
      <c r="L533" s="121"/>
      <c r="M533" s="121"/>
      <c r="N533" s="121"/>
      <c r="O533" s="121"/>
      <c r="P533" s="121"/>
      <c r="Q533" s="121"/>
      <c r="R533" s="121"/>
      <c r="S533" s="121"/>
      <c r="T533" s="121"/>
      <c r="U533" s="121"/>
      <c r="V533" s="121"/>
      <c r="W533" s="121"/>
      <c r="X533" s="121"/>
      <c r="Y533" s="121"/>
      <c r="Z533" s="121"/>
      <c r="AA533" s="121"/>
    </row>
    <row r="534" ht="12.75" customHeight="1">
      <c r="A534" s="205"/>
      <c r="B534" s="205"/>
      <c r="C534" s="205"/>
      <c r="D534" s="205"/>
      <c r="E534" s="205"/>
      <c r="F534" s="205"/>
      <c r="G534" s="205"/>
      <c r="H534" s="205"/>
      <c r="I534" s="205"/>
      <c r="J534" s="205"/>
      <c r="K534" s="205"/>
      <c r="L534" s="121"/>
      <c r="M534" s="121"/>
      <c r="N534" s="121"/>
      <c r="O534" s="121"/>
      <c r="P534" s="121"/>
      <c r="Q534" s="121"/>
      <c r="R534" s="121"/>
      <c r="S534" s="121"/>
      <c r="T534" s="121"/>
      <c r="U534" s="121"/>
      <c r="V534" s="121"/>
      <c r="W534" s="121"/>
      <c r="X534" s="121"/>
      <c r="Y534" s="121"/>
      <c r="Z534" s="121"/>
      <c r="AA534" s="121"/>
    </row>
    <row r="535" ht="12.75" customHeight="1">
      <c r="A535" s="205"/>
      <c r="B535" s="205"/>
      <c r="C535" s="205"/>
      <c r="D535" s="205"/>
      <c r="E535" s="205"/>
      <c r="F535" s="205"/>
      <c r="G535" s="205"/>
      <c r="H535" s="205"/>
      <c r="I535" s="205"/>
      <c r="J535" s="205"/>
      <c r="K535" s="205"/>
      <c r="L535" s="121"/>
      <c r="M535" s="121"/>
      <c r="N535" s="121"/>
      <c r="O535" s="121"/>
      <c r="P535" s="121"/>
      <c r="Q535" s="121"/>
      <c r="R535" s="121"/>
      <c r="S535" s="121"/>
      <c r="T535" s="121"/>
      <c r="U535" s="121"/>
      <c r="V535" s="121"/>
      <c r="W535" s="121"/>
      <c r="X535" s="121"/>
      <c r="Y535" s="121"/>
      <c r="Z535" s="121"/>
      <c r="AA535" s="121"/>
    </row>
    <row r="536" ht="12.75" customHeight="1">
      <c r="A536" s="205"/>
      <c r="B536" s="205"/>
      <c r="C536" s="205"/>
      <c r="D536" s="205"/>
      <c r="E536" s="205"/>
      <c r="F536" s="205"/>
      <c r="G536" s="205"/>
      <c r="H536" s="205"/>
      <c r="I536" s="205"/>
      <c r="J536" s="205"/>
      <c r="K536" s="205"/>
      <c r="L536" s="121"/>
      <c r="M536" s="121"/>
      <c r="N536" s="121"/>
      <c r="O536" s="121"/>
      <c r="P536" s="121"/>
      <c r="Q536" s="121"/>
      <c r="R536" s="121"/>
      <c r="S536" s="121"/>
      <c r="T536" s="121"/>
      <c r="U536" s="121"/>
      <c r="V536" s="121"/>
      <c r="W536" s="121"/>
      <c r="X536" s="121"/>
      <c r="Y536" s="121"/>
      <c r="Z536" s="121"/>
      <c r="AA536" s="121"/>
    </row>
    <row r="537" ht="12.75" customHeight="1">
      <c r="A537" s="205"/>
      <c r="B537" s="205"/>
      <c r="C537" s="205"/>
      <c r="D537" s="205"/>
      <c r="E537" s="205"/>
      <c r="F537" s="205"/>
      <c r="G537" s="205"/>
      <c r="H537" s="205"/>
      <c r="I537" s="205"/>
      <c r="J537" s="205"/>
      <c r="K537" s="205"/>
      <c r="L537" s="121"/>
      <c r="M537" s="121"/>
      <c r="N537" s="121"/>
      <c r="O537" s="121"/>
      <c r="P537" s="121"/>
      <c r="Q537" s="121"/>
      <c r="R537" s="121"/>
      <c r="S537" s="121"/>
      <c r="T537" s="121"/>
      <c r="U537" s="121"/>
      <c r="V537" s="121"/>
      <c r="W537" s="121"/>
      <c r="X537" s="121"/>
      <c r="Y537" s="121"/>
      <c r="Z537" s="121"/>
      <c r="AA537" s="121"/>
    </row>
    <row r="538" ht="12.75" customHeight="1">
      <c r="A538" s="205"/>
      <c r="B538" s="205"/>
      <c r="C538" s="205"/>
      <c r="D538" s="205"/>
      <c r="E538" s="205"/>
      <c r="F538" s="205"/>
      <c r="G538" s="205"/>
      <c r="H538" s="205"/>
      <c r="I538" s="205"/>
      <c r="J538" s="205"/>
      <c r="K538" s="205"/>
      <c r="L538" s="121"/>
      <c r="M538" s="121"/>
      <c r="N538" s="121"/>
      <c r="O538" s="121"/>
      <c r="P538" s="121"/>
      <c r="Q538" s="121"/>
      <c r="R538" s="121"/>
      <c r="S538" s="121"/>
      <c r="T538" s="121"/>
      <c r="U538" s="121"/>
      <c r="V538" s="121"/>
      <c r="W538" s="121"/>
      <c r="X538" s="121"/>
      <c r="Y538" s="121"/>
      <c r="Z538" s="121"/>
      <c r="AA538" s="121"/>
    </row>
    <row r="539" ht="12.75" customHeight="1">
      <c r="A539" s="205"/>
      <c r="B539" s="205"/>
      <c r="C539" s="205"/>
      <c r="D539" s="205"/>
      <c r="E539" s="205"/>
      <c r="F539" s="205"/>
      <c r="G539" s="205"/>
      <c r="H539" s="205"/>
      <c r="I539" s="205"/>
      <c r="J539" s="205"/>
      <c r="K539" s="205"/>
      <c r="L539" s="121"/>
      <c r="M539" s="121"/>
      <c r="N539" s="121"/>
      <c r="O539" s="121"/>
      <c r="P539" s="121"/>
      <c r="Q539" s="121"/>
      <c r="R539" s="121"/>
      <c r="S539" s="121"/>
      <c r="T539" s="121"/>
      <c r="U539" s="121"/>
      <c r="V539" s="121"/>
      <c r="W539" s="121"/>
      <c r="X539" s="121"/>
      <c r="Y539" s="121"/>
      <c r="Z539" s="121"/>
      <c r="AA539" s="121"/>
    </row>
    <row r="540" ht="12.75" customHeight="1">
      <c r="A540" s="205"/>
      <c r="B540" s="205"/>
      <c r="C540" s="205"/>
      <c r="D540" s="205"/>
      <c r="E540" s="205"/>
      <c r="F540" s="205"/>
      <c r="G540" s="205"/>
      <c r="H540" s="205"/>
      <c r="I540" s="205"/>
      <c r="J540" s="205"/>
      <c r="K540" s="205"/>
      <c r="L540" s="121"/>
      <c r="M540" s="121"/>
      <c r="N540" s="121"/>
      <c r="O540" s="121"/>
      <c r="P540" s="121"/>
      <c r="Q540" s="121"/>
      <c r="R540" s="121"/>
      <c r="S540" s="121"/>
      <c r="T540" s="121"/>
      <c r="U540" s="121"/>
      <c r="V540" s="121"/>
      <c r="W540" s="121"/>
      <c r="X540" s="121"/>
      <c r="Y540" s="121"/>
      <c r="Z540" s="121"/>
      <c r="AA540" s="121"/>
    </row>
    <row r="541" ht="12.75" customHeight="1">
      <c r="A541" s="205"/>
      <c r="B541" s="205"/>
      <c r="C541" s="205"/>
      <c r="D541" s="205"/>
      <c r="E541" s="205"/>
      <c r="F541" s="205"/>
      <c r="G541" s="205"/>
      <c r="H541" s="205"/>
      <c r="I541" s="205"/>
      <c r="J541" s="205"/>
      <c r="K541" s="205"/>
      <c r="L541" s="121"/>
      <c r="M541" s="121"/>
      <c r="N541" s="121"/>
      <c r="O541" s="121"/>
      <c r="P541" s="121"/>
      <c r="Q541" s="121"/>
      <c r="R541" s="121"/>
      <c r="S541" s="121"/>
      <c r="T541" s="121"/>
      <c r="U541" s="121"/>
      <c r="V541" s="121"/>
      <c r="W541" s="121"/>
      <c r="X541" s="121"/>
      <c r="Y541" s="121"/>
      <c r="Z541" s="121"/>
      <c r="AA541" s="121"/>
    </row>
    <row r="542" ht="12.75" customHeight="1">
      <c r="A542" s="205"/>
      <c r="B542" s="205"/>
      <c r="C542" s="205"/>
      <c r="D542" s="205"/>
      <c r="E542" s="205"/>
      <c r="F542" s="205"/>
      <c r="G542" s="205"/>
      <c r="H542" s="205"/>
      <c r="I542" s="205"/>
      <c r="J542" s="205"/>
      <c r="K542" s="205"/>
      <c r="L542" s="121"/>
      <c r="M542" s="121"/>
      <c r="N542" s="121"/>
      <c r="O542" s="121"/>
      <c r="P542" s="121"/>
      <c r="Q542" s="121"/>
      <c r="R542" s="121"/>
      <c r="S542" s="121"/>
      <c r="T542" s="121"/>
      <c r="U542" s="121"/>
      <c r="V542" s="121"/>
      <c r="W542" s="121"/>
      <c r="X542" s="121"/>
      <c r="Y542" s="121"/>
      <c r="Z542" s="121"/>
      <c r="AA542" s="121"/>
    </row>
    <row r="543" ht="12.75" customHeight="1">
      <c r="A543" s="205"/>
      <c r="B543" s="205"/>
      <c r="C543" s="205"/>
      <c r="D543" s="205"/>
      <c r="E543" s="205"/>
      <c r="F543" s="205"/>
      <c r="G543" s="205"/>
      <c r="H543" s="205"/>
      <c r="I543" s="205"/>
      <c r="J543" s="205"/>
      <c r="K543" s="205"/>
      <c r="L543" s="121"/>
      <c r="M543" s="121"/>
      <c r="N543" s="121"/>
      <c r="O543" s="121"/>
      <c r="P543" s="121"/>
      <c r="Q543" s="121"/>
      <c r="R543" s="121"/>
      <c r="S543" s="121"/>
      <c r="T543" s="121"/>
      <c r="U543" s="121"/>
      <c r="V543" s="121"/>
      <c r="W543" s="121"/>
      <c r="X543" s="121"/>
      <c r="Y543" s="121"/>
      <c r="Z543" s="121"/>
      <c r="AA543" s="121"/>
    </row>
    <row r="544" ht="12.75" customHeight="1">
      <c r="A544" s="205"/>
      <c r="B544" s="205"/>
      <c r="C544" s="205"/>
      <c r="D544" s="205"/>
      <c r="E544" s="205"/>
      <c r="F544" s="205"/>
      <c r="G544" s="205"/>
      <c r="H544" s="205"/>
      <c r="I544" s="205"/>
      <c r="J544" s="205"/>
      <c r="K544" s="205"/>
      <c r="L544" s="121"/>
      <c r="M544" s="121"/>
      <c r="N544" s="121"/>
      <c r="O544" s="121"/>
      <c r="P544" s="121"/>
      <c r="Q544" s="121"/>
      <c r="R544" s="121"/>
      <c r="S544" s="121"/>
      <c r="T544" s="121"/>
      <c r="U544" s="121"/>
      <c r="V544" s="121"/>
      <c r="W544" s="121"/>
      <c r="X544" s="121"/>
      <c r="Y544" s="121"/>
      <c r="Z544" s="121"/>
      <c r="AA544" s="121"/>
    </row>
    <row r="545" ht="12.75" customHeight="1">
      <c r="A545" s="205"/>
      <c r="B545" s="205"/>
      <c r="C545" s="205"/>
      <c r="D545" s="205"/>
      <c r="E545" s="205"/>
      <c r="F545" s="205"/>
      <c r="G545" s="205"/>
      <c r="H545" s="205"/>
      <c r="I545" s="205"/>
      <c r="J545" s="205"/>
      <c r="K545" s="205"/>
      <c r="L545" s="121"/>
      <c r="M545" s="121"/>
      <c r="N545" s="121"/>
      <c r="O545" s="121"/>
      <c r="P545" s="121"/>
      <c r="Q545" s="121"/>
      <c r="R545" s="121"/>
      <c r="S545" s="121"/>
      <c r="T545" s="121"/>
      <c r="U545" s="121"/>
      <c r="V545" s="121"/>
      <c r="W545" s="121"/>
      <c r="X545" s="121"/>
      <c r="Y545" s="121"/>
      <c r="Z545" s="121"/>
      <c r="AA545" s="121"/>
    </row>
    <row r="546" ht="12.75" customHeight="1">
      <c r="A546" s="205"/>
      <c r="B546" s="205"/>
      <c r="C546" s="205"/>
      <c r="D546" s="205"/>
      <c r="E546" s="205"/>
      <c r="F546" s="205"/>
      <c r="G546" s="205"/>
      <c r="H546" s="205"/>
      <c r="I546" s="205"/>
      <c r="J546" s="205"/>
      <c r="K546" s="205"/>
      <c r="L546" s="121"/>
      <c r="M546" s="121"/>
      <c r="N546" s="121"/>
      <c r="O546" s="121"/>
      <c r="P546" s="121"/>
      <c r="Q546" s="121"/>
      <c r="R546" s="121"/>
      <c r="S546" s="121"/>
      <c r="T546" s="121"/>
      <c r="U546" s="121"/>
      <c r="V546" s="121"/>
      <c r="W546" s="121"/>
      <c r="X546" s="121"/>
      <c r="Y546" s="121"/>
      <c r="Z546" s="121"/>
      <c r="AA546" s="121"/>
    </row>
    <row r="547" ht="12.75" customHeight="1">
      <c r="A547" s="205"/>
      <c r="B547" s="205"/>
      <c r="C547" s="205"/>
      <c r="D547" s="205"/>
      <c r="E547" s="205"/>
      <c r="F547" s="205"/>
      <c r="G547" s="205"/>
      <c r="H547" s="205"/>
      <c r="I547" s="205"/>
      <c r="J547" s="205"/>
      <c r="K547" s="205"/>
      <c r="L547" s="121"/>
      <c r="M547" s="121"/>
      <c r="N547" s="121"/>
      <c r="O547" s="121"/>
      <c r="P547" s="121"/>
      <c r="Q547" s="121"/>
      <c r="R547" s="121"/>
      <c r="S547" s="121"/>
      <c r="T547" s="121"/>
      <c r="U547" s="121"/>
      <c r="V547" s="121"/>
      <c r="W547" s="121"/>
      <c r="X547" s="121"/>
      <c r="Y547" s="121"/>
      <c r="Z547" s="121"/>
      <c r="AA547" s="121"/>
    </row>
    <row r="548" ht="12.75" customHeight="1">
      <c r="A548" s="205"/>
      <c r="B548" s="205"/>
      <c r="C548" s="205"/>
      <c r="D548" s="205"/>
      <c r="E548" s="205"/>
      <c r="F548" s="205"/>
      <c r="G548" s="205"/>
      <c r="H548" s="205"/>
      <c r="I548" s="205"/>
      <c r="J548" s="205"/>
      <c r="K548" s="205"/>
      <c r="L548" s="121"/>
      <c r="M548" s="121"/>
      <c r="N548" s="121"/>
      <c r="O548" s="121"/>
      <c r="P548" s="121"/>
      <c r="Q548" s="121"/>
      <c r="R548" s="121"/>
      <c r="S548" s="121"/>
      <c r="T548" s="121"/>
      <c r="U548" s="121"/>
      <c r="V548" s="121"/>
      <c r="W548" s="121"/>
      <c r="X548" s="121"/>
      <c r="Y548" s="121"/>
      <c r="Z548" s="121"/>
      <c r="AA548" s="121"/>
    </row>
    <row r="549" ht="12.75" customHeight="1">
      <c r="A549" s="205"/>
      <c r="B549" s="205"/>
      <c r="C549" s="205"/>
      <c r="D549" s="205"/>
      <c r="E549" s="205"/>
      <c r="F549" s="205"/>
      <c r="G549" s="205"/>
      <c r="H549" s="205"/>
      <c r="I549" s="205"/>
      <c r="J549" s="205"/>
      <c r="K549" s="205"/>
      <c r="L549" s="121"/>
      <c r="M549" s="121"/>
      <c r="N549" s="121"/>
      <c r="O549" s="121"/>
      <c r="P549" s="121"/>
      <c r="Q549" s="121"/>
      <c r="R549" s="121"/>
      <c r="S549" s="121"/>
      <c r="T549" s="121"/>
      <c r="U549" s="121"/>
      <c r="V549" s="121"/>
      <c r="W549" s="121"/>
      <c r="X549" s="121"/>
      <c r="Y549" s="121"/>
      <c r="Z549" s="121"/>
      <c r="AA549" s="121"/>
    </row>
    <row r="550" ht="12.75" customHeight="1">
      <c r="A550" s="205"/>
      <c r="B550" s="205"/>
      <c r="C550" s="205"/>
      <c r="D550" s="205"/>
      <c r="E550" s="205"/>
      <c r="F550" s="205"/>
      <c r="G550" s="205"/>
      <c r="H550" s="205"/>
      <c r="I550" s="205"/>
      <c r="J550" s="205"/>
      <c r="K550" s="205"/>
      <c r="L550" s="121"/>
      <c r="M550" s="121"/>
      <c r="N550" s="121"/>
      <c r="O550" s="121"/>
      <c r="P550" s="121"/>
      <c r="Q550" s="121"/>
      <c r="R550" s="121"/>
      <c r="S550" s="121"/>
      <c r="T550" s="121"/>
      <c r="U550" s="121"/>
      <c r="V550" s="121"/>
      <c r="W550" s="121"/>
      <c r="X550" s="121"/>
      <c r="Y550" s="121"/>
      <c r="Z550" s="121"/>
      <c r="AA550" s="121"/>
    </row>
    <row r="551" ht="12.75" customHeight="1">
      <c r="A551" s="205"/>
      <c r="B551" s="205"/>
      <c r="C551" s="205"/>
      <c r="D551" s="205"/>
      <c r="E551" s="205"/>
      <c r="F551" s="205"/>
      <c r="G551" s="205"/>
      <c r="H551" s="205"/>
      <c r="I551" s="205"/>
      <c r="J551" s="205"/>
      <c r="K551" s="205"/>
      <c r="L551" s="121"/>
      <c r="M551" s="121"/>
      <c r="N551" s="121"/>
      <c r="O551" s="121"/>
      <c r="P551" s="121"/>
      <c r="Q551" s="121"/>
      <c r="R551" s="121"/>
      <c r="S551" s="121"/>
      <c r="T551" s="121"/>
      <c r="U551" s="121"/>
      <c r="V551" s="121"/>
      <c r="W551" s="121"/>
      <c r="X551" s="121"/>
      <c r="Y551" s="121"/>
      <c r="Z551" s="121"/>
      <c r="AA551" s="121"/>
    </row>
    <row r="552" ht="12.75" customHeight="1">
      <c r="A552" s="205"/>
      <c r="B552" s="205"/>
      <c r="C552" s="205"/>
      <c r="D552" s="205"/>
      <c r="E552" s="205"/>
      <c r="F552" s="205"/>
      <c r="G552" s="205"/>
      <c r="H552" s="205"/>
      <c r="I552" s="205"/>
      <c r="J552" s="205"/>
      <c r="K552" s="205"/>
      <c r="L552" s="121"/>
      <c r="M552" s="121"/>
      <c r="N552" s="121"/>
      <c r="O552" s="121"/>
      <c r="P552" s="121"/>
      <c r="Q552" s="121"/>
      <c r="R552" s="121"/>
      <c r="S552" s="121"/>
      <c r="T552" s="121"/>
      <c r="U552" s="121"/>
      <c r="V552" s="121"/>
      <c r="W552" s="121"/>
      <c r="X552" s="121"/>
      <c r="Y552" s="121"/>
      <c r="Z552" s="121"/>
      <c r="AA552" s="121"/>
    </row>
    <row r="553" ht="12.75" customHeight="1">
      <c r="A553" s="205"/>
      <c r="B553" s="205"/>
      <c r="C553" s="205"/>
      <c r="D553" s="205"/>
      <c r="E553" s="205"/>
      <c r="F553" s="205"/>
      <c r="G553" s="205"/>
      <c r="H553" s="205"/>
      <c r="I553" s="205"/>
      <c r="J553" s="205"/>
      <c r="K553" s="205"/>
      <c r="L553" s="121"/>
      <c r="M553" s="121"/>
      <c r="N553" s="121"/>
      <c r="O553" s="121"/>
      <c r="P553" s="121"/>
      <c r="Q553" s="121"/>
      <c r="R553" s="121"/>
      <c r="S553" s="121"/>
      <c r="T553" s="121"/>
      <c r="U553" s="121"/>
      <c r="V553" s="121"/>
      <c r="W553" s="121"/>
      <c r="X553" s="121"/>
      <c r="Y553" s="121"/>
      <c r="Z553" s="121"/>
      <c r="AA553" s="121"/>
    </row>
    <row r="554" ht="12.75" customHeight="1">
      <c r="A554" s="205"/>
      <c r="B554" s="205"/>
      <c r="C554" s="205"/>
      <c r="D554" s="205"/>
      <c r="E554" s="205"/>
      <c r="F554" s="205"/>
      <c r="G554" s="205"/>
      <c r="H554" s="205"/>
      <c r="I554" s="205"/>
      <c r="J554" s="205"/>
      <c r="K554" s="205"/>
      <c r="L554" s="121"/>
      <c r="M554" s="121"/>
      <c r="N554" s="121"/>
      <c r="O554" s="121"/>
      <c r="P554" s="121"/>
      <c r="Q554" s="121"/>
      <c r="R554" s="121"/>
      <c r="S554" s="121"/>
      <c r="T554" s="121"/>
      <c r="U554" s="121"/>
      <c r="V554" s="121"/>
      <c r="W554" s="121"/>
      <c r="X554" s="121"/>
      <c r="Y554" s="121"/>
      <c r="Z554" s="121"/>
      <c r="AA554" s="121"/>
    </row>
    <row r="555" ht="12.75" customHeight="1">
      <c r="A555" s="205"/>
      <c r="B555" s="205"/>
      <c r="C555" s="205"/>
      <c r="D555" s="205"/>
      <c r="E555" s="205"/>
      <c r="F555" s="205"/>
      <c r="G555" s="205"/>
      <c r="H555" s="205"/>
      <c r="I555" s="205"/>
      <c r="J555" s="205"/>
      <c r="K555" s="205"/>
      <c r="L555" s="121"/>
      <c r="M555" s="121"/>
      <c r="N555" s="121"/>
      <c r="O555" s="121"/>
      <c r="P555" s="121"/>
      <c r="Q555" s="121"/>
      <c r="R555" s="121"/>
      <c r="S555" s="121"/>
      <c r="T555" s="121"/>
      <c r="U555" s="121"/>
      <c r="V555" s="121"/>
      <c r="W555" s="121"/>
      <c r="X555" s="121"/>
      <c r="Y555" s="121"/>
      <c r="Z555" s="121"/>
      <c r="AA555" s="121"/>
    </row>
    <row r="556" ht="12.75" customHeight="1">
      <c r="A556" s="205"/>
      <c r="B556" s="205"/>
      <c r="C556" s="205"/>
      <c r="D556" s="205"/>
      <c r="E556" s="205"/>
      <c r="F556" s="205"/>
      <c r="G556" s="205"/>
      <c r="H556" s="205"/>
      <c r="I556" s="205"/>
      <c r="J556" s="205"/>
      <c r="K556" s="205"/>
      <c r="L556" s="121"/>
      <c r="M556" s="121"/>
      <c r="N556" s="121"/>
      <c r="O556" s="121"/>
      <c r="P556" s="121"/>
      <c r="Q556" s="121"/>
      <c r="R556" s="121"/>
      <c r="S556" s="121"/>
      <c r="T556" s="121"/>
      <c r="U556" s="121"/>
      <c r="V556" s="121"/>
      <c r="W556" s="121"/>
      <c r="X556" s="121"/>
      <c r="Y556" s="121"/>
      <c r="Z556" s="121"/>
      <c r="AA556" s="121"/>
    </row>
    <row r="557" ht="12.75" customHeight="1">
      <c r="A557" s="205"/>
      <c r="B557" s="205"/>
      <c r="C557" s="205"/>
      <c r="D557" s="205"/>
      <c r="E557" s="205"/>
      <c r="F557" s="205"/>
      <c r="G557" s="205"/>
      <c r="H557" s="205"/>
      <c r="I557" s="205"/>
      <c r="J557" s="205"/>
      <c r="K557" s="205"/>
      <c r="L557" s="121"/>
      <c r="M557" s="121"/>
      <c r="N557" s="121"/>
      <c r="O557" s="121"/>
      <c r="P557" s="121"/>
      <c r="Q557" s="121"/>
      <c r="R557" s="121"/>
      <c r="S557" s="121"/>
      <c r="T557" s="121"/>
      <c r="U557" s="121"/>
      <c r="V557" s="121"/>
      <c r="W557" s="121"/>
      <c r="X557" s="121"/>
      <c r="Y557" s="121"/>
      <c r="Z557" s="121"/>
      <c r="AA557" s="121"/>
    </row>
    <row r="558" ht="12.75" customHeight="1">
      <c r="A558" s="205"/>
      <c r="B558" s="205"/>
      <c r="C558" s="205"/>
      <c r="D558" s="205"/>
      <c r="E558" s="205"/>
      <c r="F558" s="205"/>
      <c r="G558" s="205"/>
      <c r="H558" s="205"/>
      <c r="I558" s="205"/>
      <c r="J558" s="205"/>
      <c r="K558" s="205"/>
      <c r="L558" s="121"/>
      <c r="M558" s="121"/>
      <c r="N558" s="121"/>
      <c r="O558" s="121"/>
      <c r="P558" s="121"/>
      <c r="Q558" s="121"/>
      <c r="R558" s="121"/>
      <c r="S558" s="121"/>
      <c r="T558" s="121"/>
      <c r="U558" s="121"/>
      <c r="V558" s="121"/>
      <c r="W558" s="121"/>
      <c r="X558" s="121"/>
      <c r="Y558" s="121"/>
      <c r="Z558" s="121"/>
      <c r="AA558" s="121"/>
    </row>
    <row r="559" ht="12.75" customHeight="1">
      <c r="A559" s="205"/>
      <c r="B559" s="205"/>
      <c r="C559" s="205"/>
      <c r="D559" s="205"/>
      <c r="E559" s="205"/>
      <c r="F559" s="205"/>
      <c r="G559" s="205"/>
      <c r="H559" s="205"/>
      <c r="I559" s="205"/>
      <c r="J559" s="205"/>
      <c r="K559" s="205"/>
      <c r="L559" s="121"/>
      <c r="M559" s="121"/>
      <c r="N559" s="121"/>
      <c r="O559" s="121"/>
      <c r="P559" s="121"/>
      <c r="Q559" s="121"/>
      <c r="R559" s="121"/>
      <c r="S559" s="121"/>
      <c r="T559" s="121"/>
      <c r="U559" s="121"/>
      <c r="V559" s="121"/>
      <c r="W559" s="121"/>
      <c r="X559" s="121"/>
      <c r="Y559" s="121"/>
      <c r="Z559" s="121"/>
      <c r="AA559" s="121"/>
    </row>
    <row r="560" ht="12.75" customHeight="1">
      <c r="A560" s="205"/>
      <c r="B560" s="205"/>
      <c r="C560" s="205"/>
      <c r="D560" s="205"/>
      <c r="E560" s="205"/>
      <c r="F560" s="205"/>
      <c r="G560" s="205"/>
      <c r="H560" s="205"/>
      <c r="I560" s="205"/>
      <c r="J560" s="205"/>
      <c r="K560" s="205"/>
      <c r="L560" s="121"/>
      <c r="M560" s="121"/>
      <c r="N560" s="121"/>
      <c r="O560" s="121"/>
      <c r="P560" s="121"/>
      <c r="Q560" s="121"/>
      <c r="R560" s="121"/>
      <c r="S560" s="121"/>
      <c r="T560" s="121"/>
      <c r="U560" s="121"/>
      <c r="V560" s="121"/>
      <c r="W560" s="121"/>
      <c r="X560" s="121"/>
      <c r="Y560" s="121"/>
      <c r="Z560" s="121"/>
      <c r="AA560" s="121"/>
    </row>
    <row r="561" ht="12.75" customHeight="1">
      <c r="A561" s="205"/>
      <c r="B561" s="205"/>
      <c r="C561" s="205"/>
      <c r="D561" s="205"/>
      <c r="E561" s="205"/>
      <c r="F561" s="205"/>
      <c r="G561" s="205"/>
      <c r="H561" s="205"/>
      <c r="I561" s="205"/>
      <c r="J561" s="205"/>
      <c r="K561" s="205"/>
      <c r="L561" s="121"/>
      <c r="M561" s="121"/>
      <c r="N561" s="121"/>
      <c r="O561" s="121"/>
      <c r="P561" s="121"/>
      <c r="Q561" s="121"/>
      <c r="R561" s="121"/>
      <c r="S561" s="121"/>
      <c r="T561" s="121"/>
      <c r="U561" s="121"/>
      <c r="V561" s="121"/>
      <c r="W561" s="121"/>
      <c r="X561" s="121"/>
      <c r="Y561" s="121"/>
      <c r="Z561" s="121"/>
      <c r="AA561" s="121"/>
    </row>
    <row r="562" ht="12.75" customHeight="1">
      <c r="A562" s="205"/>
      <c r="B562" s="205"/>
      <c r="C562" s="205"/>
      <c r="D562" s="205"/>
      <c r="E562" s="205"/>
      <c r="F562" s="205"/>
      <c r="G562" s="205"/>
      <c r="H562" s="205"/>
      <c r="I562" s="205"/>
      <c r="J562" s="205"/>
      <c r="K562" s="205"/>
      <c r="L562" s="121"/>
      <c r="M562" s="121"/>
      <c r="N562" s="121"/>
      <c r="O562" s="121"/>
      <c r="P562" s="121"/>
      <c r="Q562" s="121"/>
      <c r="R562" s="121"/>
      <c r="S562" s="121"/>
      <c r="T562" s="121"/>
      <c r="U562" s="121"/>
      <c r="V562" s="121"/>
      <c r="W562" s="121"/>
      <c r="X562" s="121"/>
      <c r="Y562" s="121"/>
      <c r="Z562" s="121"/>
      <c r="AA562" s="121"/>
    </row>
    <row r="563" ht="12.75" customHeight="1">
      <c r="A563" s="205"/>
      <c r="B563" s="205"/>
      <c r="C563" s="205"/>
      <c r="D563" s="205"/>
      <c r="E563" s="205"/>
      <c r="F563" s="205"/>
      <c r="G563" s="205"/>
      <c r="H563" s="205"/>
      <c r="I563" s="205"/>
      <c r="J563" s="205"/>
      <c r="K563" s="205"/>
      <c r="L563" s="121"/>
      <c r="M563" s="121"/>
      <c r="N563" s="121"/>
      <c r="O563" s="121"/>
      <c r="P563" s="121"/>
      <c r="Q563" s="121"/>
      <c r="R563" s="121"/>
      <c r="S563" s="121"/>
      <c r="T563" s="121"/>
      <c r="U563" s="121"/>
      <c r="V563" s="121"/>
      <c r="W563" s="121"/>
      <c r="X563" s="121"/>
      <c r="Y563" s="121"/>
      <c r="Z563" s="121"/>
      <c r="AA563" s="121"/>
    </row>
    <row r="564" ht="12.75" customHeight="1">
      <c r="A564" s="205"/>
      <c r="B564" s="205"/>
      <c r="C564" s="205"/>
      <c r="D564" s="205"/>
      <c r="E564" s="205"/>
      <c r="F564" s="205"/>
      <c r="G564" s="205"/>
      <c r="H564" s="205"/>
      <c r="I564" s="205"/>
      <c r="J564" s="205"/>
      <c r="K564" s="205"/>
      <c r="L564" s="121"/>
      <c r="M564" s="121"/>
      <c r="N564" s="121"/>
      <c r="O564" s="121"/>
      <c r="P564" s="121"/>
      <c r="Q564" s="121"/>
      <c r="R564" s="121"/>
      <c r="S564" s="121"/>
      <c r="T564" s="121"/>
      <c r="U564" s="121"/>
      <c r="V564" s="121"/>
      <c r="W564" s="121"/>
      <c r="X564" s="121"/>
      <c r="Y564" s="121"/>
      <c r="Z564" s="121"/>
      <c r="AA564" s="121"/>
    </row>
    <row r="565" ht="12.75" customHeight="1">
      <c r="A565" s="205"/>
      <c r="B565" s="205"/>
      <c r="C565" s="205"/>
      <c r="D565" s="205"/>
      <c r="E565" s="205"/>
      <c r="F565" s="205"/>
      <c r="G565" s="205"/>
      <c r="H565" s="205"/>
      <c r="I565" s="205"/>
      <c r="J565" s="205"/>
      <c r="K565" s="205"/>
      <c r="L565" s="121"/>
      <c r="M565" s="121"/>
      <c r="N565" s="121"/>
      <c r="O565" s="121"/>
      <c r="P565" s="121"/>
      <c r="Q565" s="121"/>
      <c r="R565" s="121"/>
      <c r="S565" s="121"/>
      <c r="T565" s="121"/>
      <c r="U565" s="121"/>
      <c r="V565" s="121"/>
      <c r="W565" s="121"/>
      <c r="X565" s="121"/>
      <c r="Y565" s="121"/>
      <c r="Z565" s="121"/>
      <c r="AA565" s="121"/>
    </row>
    <row r="566" ht="12.75" customHeight="1">
      <c r="A566" s="205"/>
      <c r="B566" s="205"/>
      <c r="C566" s="205"/>
      <c r="D566" s="205"/>
      <c r="E566" s="205"/>
      <c r="F566" s="205"/>
      <c r="G566" s="205"/>
      <c r="H566" s="205"/>
      <c r="I566" s="205"/>
      <c r="J566" s="205"/>
      <c r="K566" s="205"/>
      <c r="L566" s="121"/>
      <c r="M566" s="121"/>
      <c r="N566" s="121"/>
      <c r="O566" s="121"/>
      <c r="P566" s="121"/>
      <c r="Q566" s="121"/>
      <c r="R566" s="121"/>
      <c r="S566" s="121"/>
      <c r="T566" s="121"/>
      <c r="U566" s="121"/>
      <c r="V566" s="121"/>
      <c r="W566" s="121"/>
      <c r="X566" s="121"/>
      <c r="Y566" s="121"/>
      <c r="Z566" s="121"/>
      <c r="AA566" s="121"/>
    </row>
    <row r="567" ht="12.75" customHeight="1">
      <c r="A567" s="205"/>
      <c r="B567" s="205"/>
      <c r="C567" s="205"/>
      <c r="D567" s="205"/>
      <c r="E567" s="205"/>
      <c r="F567" s="205"/>
      <c r="G567" s="205"/>
      <c r="H567" s="205"/>
      <c r="I567" s="205"/>
      <c r="J567" s="205"/>
      <c r="K567" s="205"/>
      <c r="L567" s="121"/>
      <c r="M567" s="121"/>
      <c r="N567" s="121"/>
      <c r="O567" s="121"/>
      <c r="P567" s="121"/>
      <c r="Q567" s="121"/>
      <c r="R567" s="121"/>
      <c r="S567" s="121"/>
      <c r="T567" s="121"/>
      <c r="U567" s="121"/>
      <c r="V567" s="121"/>
      <c r="W567" s="121"/>
      <c r="X567" s="121"/>
      <c r="Y567" s="121"/>
      <c r="Z567" s="121"/>
      <c r="AA567" s="121"/>
    </row>
    <row r="568" ht="12.75" customHeight="1">
      <c r="A568" s="205"/>
      <c r="B568" s="205"/>
      <c r="C568" s="205"/>
      <c r="D568" s="205"/>
      <c r="E568" s="205"/>
      <c r="F568" s="205"/>
      <c r="G568" s="205"/>
      <c r="H568" s="205"/>
      <c r="I568" s="205"/>
      <c r="J568" s="205"/>
      <c r="K568" s="205"/>
      <c r="L568" s="121"/>
      <c r="M568" s="121"/>
      <c r="N568" s="121"/>
      <c r="O568" s="121"/>
      <c r="P568" s="121"/>
      <c r="Q568" s="121"/>
      <c r="R568" s="121"/>
      <c r="S568" s="121"/>
      <c r="T568" s="121"/>
      <c r="U568" s="121"/>
      <c r="V568" s="121"/>
      <c r="W568" s="121"/>
      <c r="X568" s="121"/>
      <c r="Y568" s="121"/>
      <c r="Z568" s="121"/>
      <c r="AA568" s="121"/>
    </row>
    <row r="569" ht="12.75" customHeight="1">
      <c r="A569" s="205"/>
      <c r="B569" s="205"/>
      <c r="C569" s="205"/>
      <c r="D569" s="205"/>
      <c r="E569" s="205"/>
      <c r="F569" s="205"/>
      <c r="G569" s="205"/>
      <c r="H569" s="205"/>
      <c r="I569" s="205"/>
      <c r="J569" s="205"/>
      <c r="K569" s="205"/>
      <c r="L569" s="121"/>
      <c r="M569" s="121"/>
      <c r="N569" s="121"/>
      <c r="O569" s="121"/>
      <c r="P569" s="121"/>
      <c r="Q569" s="121"/>
      <c r="R569" s="121"/>
      <c r="S569" s="121"/>
      <c r="T569" s="121"/>
      <c r="U569" s="121"/>
      <c r="V569" s="121"/>
      <c r="W569" s="121"/>
      <c r="X569" s="121"/>
      <c r="Y569" s="121"/>
      <c r="Z569" s="121"/>
      <c r="AA569" s="121"/>
    </row>
    <row r="570" ht="12.75" customHeight="1">
      <c r="A570" s="205"/>
      <c r="B570" s="205"/>
      <c r="C570" s="205"/>
      <c r="D570" s="205"/>
      <c r="E570" s="205"/>
      <c r="F570" s="205"/>
      <c r="G570" s="205"/>
      <c r="H570" s="205"/>
      <c r="I570" s="205"/>
      <c r="J570" s="205"/>
      <c r="K570" s="205"/>
      <c r="L570" s="121"/>
      <c r="M570" s="121"/>
      <c r="N570" s="121"/>
      <c r="O570" s="121"/>
      <c r="P570" s="121"/>
      <c r="Q570" s="121"/>
      <c r="R570" s="121"/>
      <c r="S570" s="121"/>
      <c r="T570" s="121"/>
      <c r="U570" s="121"/>
      <c r="V570" s="121"/>
      <c r="W570" s="121"/>
      <c r="X570" s="121"/>
      <c r="Y570" s="121"/>
      <c r="Z570" s="121"/>
      <c r="AA570" s="121"/>
    </row>
    <row r="571" ht="12.75" customHeight="1">
      <c r="A571" s="205"/>
      <c r="B571" s="205"/>
      <c r="C571" s="205"/>
      <c r="D571" s="205"/>
      <c r="E571" s="205"/>
      <c r="F571" s="205"/>
      <c r="G571" s="205"/>
      <c r="H571" s="205"/>
      <c r="I571" s="205"/>
      <c r="J571" s="205"/>
      <c r="K571" s="205"/>
      <c r="L571" s="121"/>
      <c r="M571" s="121"/>
      <c r="N571" s="121"/>
      <c r="O571" s="121"/>
      <c r="P571" s="121"/>
      <c r="Q571" s="121"/>
      <c r="R571" s="121"/>
      <c r="S571" s="121"/>
      <c r="T571" s="121"/>
      <c r="U571" s="121"/>
      <c r="V571" s="121"/>
      <c r="W571" s="121"/>
      <c r="X571" s="121"/>
      <c r="Y571" s="121"/>
      <c r="Z571" s="121"/>
      <c r="AA571" s="121"/>
    </row>
    <row r="572" ht="12.75" customHeight="1">
      <c r="A572" s="205"/>
      <c r="B572" s="205"/>
      <c r="C572" s="205"/>
      <c r="D572" s="205"/>
      <c r="E572" s="205"/>
      <c r="F572" s="205"/>
      <c r="G572" s="205"/>
      <c r="H572" s="205"/>
      <c r="I572" s="205"/>
      <c r="J572" s="205"/>
      <c r="K572" s="205"/>
      <c r="L572" s="121"/>
      <c r="M572" s="121"/>
      <c r="N572" s="121"/>
      <c r="O572" s="121"/>
      <c r="P572" s="121"/>
      <c r="Q572" s="121"/>
      <c r="R572" s="121"/>
      <c r="S572" s="121"/>
      <c r="T572" s="121"/>
      <c r="U572" s="121"/>
      <c r="V572" s="121"/>
      <c r="W572" s="121"/>
      <c r="X572" s="121"/>
      <c r="Y572" s="121"/>
      <c r="Z572" s="121"/>
      <c r="AA572" s="121"/>
    </row>
    <row r="573" ht="12.75" customHeight="1">
      <c r="A573" s="205"/>
      <c r="B573" s="205"/>
      <c r="C573" s="205"/>
      <c r="D573" s="205"/>
      <c r="E573" s="205"/>
      <c r="F573" s="205"/>
      <c r="G573" s="205"/>
      <c r="H573" s="205"/>
      <c r="I573" s="205"/>
      <c r="J573" s="205"/>
      <c r="K573" s="205"/>
      <c r="L573" s="121"/>
      <c r="M573" s="121"/>
      <c r="N573" s="121"/>
      <c r="O573" s="121"/>
      <c r="P573" s="121"/>
      <c r="Q573" s="121"/>
      <c r="R573" s="121"/>
      <c r="S573" s="121"/>
      <c r="T573" s="121"/>
      <c r="U573" s="121"/>
      <c r="V573" s="121"/>
      <c r="W573" s="121"/>
      <c r="X573" s="121"/>
      <c r="Y573" s="121"/>
      <c r="Z573" s="121"/>
      <c r="AA573" s="121"/>
    </row>
    <row r="574" ht="12.75" customHeight="1">
      <c r="A574" s="205"/>
      <c r="B574" s="205"/>
      <c r="C574" s="205"/>
      <c r="D574" s="205"/>
      <c r="E574" s="205"/>
      <c r="F574" s="205"/>
      <c r="G574" s="205"/>
      <c r="H574" s="205"/>
      <c r="I574" s="205"/>
      <c r="J574" s="205"/>
      <c r="K574" s="205"/>
      <c r="L574" s="121"/>
      <c r="M574" s="121"/>
      <c r="N574" s="121"/>
      <c r="O574" s="121"/>
      <c r="P574" s="121"/>
      <c r="Q574" s="121"/>
      <c r="R574" s="121"/>
      <c r="S574" s="121"/>
      <c r="T574" s="121"/>
      <c r="U574" s="121"/>
      <c r="V574" s="121"/>
      <c r="W574" s="121"/>
      <c r="X574" s="121"/>
      <c r="Y574" s="121"/>
      <c r="Z574" s="121"/>
      <c r="AA574" s="121"/>
    </row>
    <row r="575" ht="12.75" customHeight="1">
      <c r="A575" s="205"/>
      <c r="B575" s="205"/>
      <c r="C575" s="205"/>
      <c r="D575" s="205"/>
      <c r="E575" s="205"/>
      <c r="F575" s="205"/>
      <c r="G575" s="205"/>
      <c r="H575" s="205"/>
      <c r="I575" s="205"/>
      <c r="J575" s="205"/>
      <c r="K575" s="205"/>
      <c r="L575" s="121"/>
      <c r="M575" s="121"/>
      <c r="N575" s="121"/>
      <c r="O575" s="121"/>
      <c r="P575" s="121"/>
      <c r="Q575" s="121"/>
      <c r="R575" s="121"/>
      <c r="S575" s="121"/>
      <c r="T575" s="121"/>
      <c r="U575" s="121"/>
      <c r="V575" s="121"/>
      <c r="W575" s="121"/>
      <c r="X575" s="121"/>
      <c r="Y575" s="121"/>
      <c r="Z575" s="121"/>
      <c r="AA575" s="121"/>
    </row>
    <row r="576" ht="12.75" customHeight="1">
      <c r="A576" s="205"/>
      <c r="B576" s="205"/>
      <c r="C576" s="205"/>
      <c r="D576" s="205"/>
      <c r="E576" s="205"/>
      <c r="F576" s="205"/>
      <c r="G576" s="205"/>
      <c r="H576" s="205"/>
      <c r="I576" s="205"/>
      <c r="J576" s="205"/>
      <c r="K576" s="205"/>
      <c r="L576" s="121"/>
      <c r="M576" s="121"/>
      <c r="N576" s="121"/>
      <c r="O576" s="121"/>
      <c r="P576" s="121"/>
      <c r="Q576" s="121"/>
      <c r="R576" s="121"/>
      <c r="S576" s="121"/>
      <c r="T576" s="121"/>
      <c r="U576" s="121"/>
      <c r="V576" s="121"/>
      <c r="W576" s="121"/>
      <c r="X576" s="121"/>
      <c r="Y576" s="121"/>
      <c r="Z576" s="121"/>
      <c r="AA576" s="121"/>
    </row>
    <row r="577" ht="12.75" customHeight="1">
      <c r="A577" s="205"/>
      <c r="B577" s="205"/>
      <c r="C577" s="205"/>
      <c r="D577" s="205"/>
      <c r="E577" s="205"/>
      <c r="F577" s="205"/>
      <c r="G577" s="205"/>
      <c r="H577" s="205"/>
      <c r="I577" s="205"/>
      <c r="J577" s="205"/>
      <c r="K577" s="205"/>
      <c r="L577" s="121"/>
      <c r="M577" s="121"/>
      <c r="N577" s="121"/>
      <c r="O577" s="121"/>
      <c r="P577" s="121"/>
      <c r="Q577" s="121"/>
      <c r="R577" s="121"/>
      <c r="S577" s="121"/>
      <c r="T577" s="121"/>
      <c r="U577" s="121"/>
      <c r="V577" s="121"/>
      <c r="W577" s="121"/>
      <c r="X577" s="121"/>
      <c r="Y577" s="121"/>
      <c r="Z577" s="121"/>
      <c r="AA577" s="121"/>
    </row>
    <row r="578" ht="12.75" customHeight="1">
      <c r="A578" s="205"/>
      <c r="B578" s="205"/>
      <c r="C578" s="205"/>
      <c r="D578" s="205"/>
      <c r="E578" s="205"/>
      <c r="F578" s="205"/>
      <c r="G578" s="205"/>
      <c r="H578" s="205"/>
      <c r="I578" s="205"/>
      <c r="J578" s="205"/>
      <c r="K578" s="205"/>
      <c r="L578" s="121"/>
      <c r="M578" s="121"/>
      <c r="N578" s="121"/>
      <c r="O578" s="121"/>
      <c r="P578" s="121"/>
      <c r="Q578" s="121"/>
      <c r="R578" s="121"/>
      <c r="S578" s="121"/>
      <c r="T578" s="121"/>
      <c r="U578" s="121"/>
      <c r="V578" s="121"/>
      <c r="W578" s="121"/>
      <c r="X578" s="121"/>
      <c r="Y578" s="121"/>
      <c r="Z578" s="121"/>
      <c r="AA578" s="121"/>
    </row>
    <row r="579" ht="12.75" customHeight="1">
      <c r="A579" s="205"/>
      <c r="B579" s="205"/>
      <c r="C579" s="205"/>
      <c r="D579" s="205"/>
      <c r="E579" s="205"/>
      <c r="F579" s="205"/>
      <c r="G579" s="205"/>
      <c r="H579" s="205"/>
      <c r="I579" s="205"/>
      <c r="J579" s="205"/>
      <c r="K579" s="205"/>
      <c r="L579" s="121"/>
      <c r="M579" s="121"/>
      <c r="N579" s="121"/>
      <c r="O579" s="121"/>
      <c r="P579" s="121"/>
      <c r="Q579" s="121"/>
      <c r="R579" s="121"/>
      <c r="S579" s="121"/>
      <c r="T579" s="121"/>
      <c r="U579" s="121"/>
      <c r="V579" s="121"/>
      <c r="W579" s="121"/>
      <c r="X579" s="121"/>
      <c r="Y579" s="121"/>
      <c r="Z579" s="121"/>
      <c r="AA579" s="121"/>
    </row>
    <row r="580" ht="12.75" customHeight="1">
      <c r="A580" s="205"/>
      <c r="B580" s="205"/>
      <c r="C580" s="205"/>
      <c r="D580" s="205"/>
      <c r="E580" s="205"/>
      <c r="F580" s="205"/>
      <c r="G580" s="205"/>
      <c r="H580" s="205"/>
      <c r="I580" s="205"/>
      <c r="J580" s="205"/>
      <c r="K580" s="205"/>
      <c r="L580" s="121"/>
      <c r="M580" s="121"/>
      <c r="N580" s="121"/>
      <c r="O580" s="121"/>
      <c r="P580" s="121"/>
      <c r="Q580" s="121"/>
      <c r="R580" s="121"/>
      <c r="S580" s="121"/>
      <c r="T580" s="121"/>
      <c r="U580" s="121"/>
      <c r="V580" s="121"/>
      <c r="W580" s="121"/>
      <c r="X580" s="121"/>
      <c r="Y580" s="121"/>
      <c r="Z580" s="121"/>
      <c r="AA580" s="121"/>
    </row>
    <row r="581" ht="12.75" customHeight="1">
      <c r="A581" s="205"/>
      <c r="B581" s="205"/>
      <c r="C581" s="205"/>
      <c r="D581" s="205"/>
      <c r="E581" s="205"/>
      <c r="F581" s="205"/>
      <c r="G581" s="205"/>
      <c r="H581" s="205"/>
      <c r="I581" s="205"/>
      <c r="J581" s="205"/>
      <c r="K581" s="205"/>
      <c r="L581" s="121"/>
      <c r="M581" s="121"/>
      <c r="N581" s="121"/>
      <c r="O581" s="121"/>
      <c r="P581" s="121"/>
      <c r="Q581" s="121"/>
      <c r="R581" s="121"/>
      <c r="S581" s="121"/>
      <c r="T581" s="121"/>
      <c r="U581" s="121"/>
      <c r="V581" s="121"/>
      <c r="W581" s="121"/>
      <c r="X581" s="121"/>
      <c r="Y581" s="121"/>
      <c r="Z581" s="121"/>
      <c r="AA581" s="121"/>
    </row>
    <row r="582" ht="12.75" customHeight="1">
      <c r="A582" s="205"/>
      <c r="B582" s="205"/>
      <c r="C582" s="205"/>
      <c r="D582" s="205"/>
      <c r="E582" s="205"/>
      <c r="F582" s="205"/>
      <c r="G582" s="205"/>
      <c r="H582" s="205"/>
      <c r="I582" s="205"/>
      <c r="J582" s="205"/>
      <c r="K582" s="205"/>
      <c r="L582" s="121"/>
      <c r="M582" s="121"/>
      <c r="N582" s="121"/>
      <c r="O582" s="121"/>
      <c r="P582" s="121"/>
      <c r="Q582" s="121"/>
      <c r="R582" s="121"/>
      <c r="S582" s="121"/>
      <c r="T582" s="121"/>
      <c r="U582" s="121"/>
      <c r="V582" s="121"/>
      <c r="W582" s="121"/>
      <c r="X582" s="121"/>
      <c r="Y582" s="121"/>
      <c r="Z582" s="121"/>
      <c r="AA582" s="121"/>
    </row>
    <row r="583" ht="12.75" customHeight="1">
      <c r="A583" s="205"/>
      <c r="B583" s="205"/>
      <c r="C583" s="205"/>
      <c r="D583" s="205"/>
      <c r="E583" s="205"/>
      <c r="F583" s="205"/>
      <c r="G583" s="205"/>
      <c r="H583" s="205"/>
      <c r="I583" s="205"/>
      <c r="J583" s="205"/>
      <c r="K583" s="205"/>
      <c r="L583" s="121"/>
      <c r="M583" s="121"/>
      <c r="N583" s="121"/>
      <c r="O583" s="121"/>
      <c r="P583" s="121"/>
      <c r="Q583" s="121"/>
      <c r="R583" s="121"/>
      <c r="S583" s="121"/>
      <c r="T583" s="121"/>
      <c r="U583" s="121"/>
      <c r="V583" s="121"/>
      <c r="W583" s="121"/>
      <c r="X583" s="121"/>
      <c r="Y583" s="121"/>
      <c r="Z583" s="121"/>
      <c r="AA583" s="121"/>
    </row>
    <row r="584" ht="12.75" customHeight="1">
      <c r="A584" s="205"/>
      <c r="B584" s="205"/>
      <c r="C584" s="205"/>
      <c r="D584" s="205"/>
      <c r="E584" s="205"/>
      <c r="F584" s="205"/>
      <c r="G584" s="205"/>
      <c r="H584" s="205"/>
      <c r="I584" s="205"/>
      <c r="J584" s="205"/>
      <c r="K584" s="205"/>
      <c r="L584" s="121"/>
      <c r="M584" s="121"/>
      <c r="N584" s="121"/>
      <c r="O584" s="121"/>
      <c r="P584" s="121"/>
      <c r="Q584" s="121"/>
      <c r="R584" s="121"/>
      <c r="S584" s="121"/>
      <c r="T584" s="121"/>
      <c r="U584" s="121"/>
      <c r="V584" s="121"/>
      <c r="W584" s="121"/>
      <c r="X584" s="121"/>
      <c r="Y584" s="121"/>
      <c r="Z584" s="121"/>
      <c r="AA584" s="121"/>
    </row>
    <row r="585" ht="12.75" customHeight="1">
      <c r="A585" s="205"/>
      <c r="B585" s="205"/>
      <c r="C585" s="205"/>
      <c r="D585" s="205"/>
      <c r="E585" s="205"/>
      <c r="F585" s="205"/>
      <c r="G585" s="205"/>
      <c r="H585" s="205"/>
      <c r="I585" s="205"/>
      <c r="J585" s="205"/>
      <c r="K585" s="205"/>
      <c r="L585" s="121"/>
      <c r="M585" s="121"/>
      <c r="N585" s="121"/>
      <c r="O585" s="121"/>
      <c r="P585" s="121"/>
      <c r="Q585" s="121"/>
      <c r="R585" s="121"/>
      <c r="S585" s="121"/>
      <c r="T585" s="121"/>
      <c r="U585" s="121"/>
      <c r="V585" s="121"/>
      <c r="W585" s="121"/>
      <c r="X585" s="121"/>
      <c r="Y585" s="121"/>
      <c r="Z585" s="121"/>
      <c r="AA585" s="121"/>
    </row>
    <row r="586" ht="12.75" customHeight="1">
      <c r="A586" s="205"/>
      <c r="B586" s="205"/>
      <c r="C586" s="205"/>
      <c r="D586" s="205"/>
      <c r="E586" s="205"/>
      <c r="F586" s="205"/>
      <c r="G586" s="205"/>
      <c r="H586" s="205"/>
      <c r="I586" s="205"/>
      <c r="J586" s="205"/>
      <c r="K586" s="205"/>
      <c r="L586" s="121"/>
      <c r="M586" s="121"/>
      <c r="N586" s="121"/>
      <c r="O586" s="121"/>
      <c r="P586" s="121"/>
      <c r="Q586" s="121"/>
      <c r="R586" s="121"/>
      <c r="S586" s="121"/>
      <c r="T586" s="121"/>
      <c r="U586" s="121"/>
      <c r="V586" s="121"/>
      <c r="W586" s="121"/>
      <c r="X586" s="121"/>
      <c r="Y586" s="121"/>
      <c r="Z586" s="121"/>
      <c r="AA586" s="121"/>
    </row>
    <row r="587" ht="12.75" customHeight="1">
      <c r="A587" s="205"/>
      <c r="B587" s="205"/>
      <c r="C587" s="205"/>
      <c r="D587" s="205"/>
      <c r="E587" s="205"/>
      <c r="F587" s="205"/>
      <c r="G587" s="205"/>
      <c r="H587" s="205"/>
      <c r="I587" s="205"/>
      <c r="J587" s="205"/>
      <c r="K587" s="205"/>
      <c r="L587" s="121"/>
      <c r="M587" s="121"/>
      <c r="N587" s="121"/>
      <c r="O587" s="121"/>
      <c r="P587" s="121"/>
      <c r="Q587" s="121"/>
      <c r="R587" s="121"/>
      <c r="S587" s="121"/>
      <c r="T587" s="121"/>
      <c r="U587" s="121"/>
      <c r="V587" s="121"/>
      <c r="W587" s="121"/>
      <c r="X587" s="121"/>
      <c r="Y587" s="121"/>
      <c r="Z587" s="121"/>
      <c r="AA587" s="121"/>
    </row>
    <row r="588" ht="12.75" customHeight="1">
      <c r="A588" s="205"/>
      <c r="B588" s="205"/>
      <c r="C588" s="205"/>
      <c r="D588" s="205"/>
      <c r="E588" s="205"/>
      <c r="F588" s="205"/>
      <c r="G588" s="205"/>
      <c r="H588" s="205"/>
      <c r="I588" s="205"/>
      <c r="J588" s="205"/>
      <c r="K588" s="205"/>
      <c r="L588" s="121"/>
      <c r="M588" s="121"/>
      <c r="N588" s="121"/>
      <c r="O588" s="121"/>
      <c r="P588" s="121"/>
      <c r="Q588" s="121"/>
      <c r="R588" s="121"/>
      <c r="S588" s="121"/>
      <c r="T588" s="121"/>
      <c r="U588" s="121"/>
      <c r="V588" s="121"/>
      <c r="W588" s="121"/>
      <c r="X588" s="121"/>
      <c r="Y588" s="121"/>
      <c r="Z588" s="121"/>
      <c r="AA588" s="121"/>
    </row>
    <row r="589" ht="12.75" customHeight="1">
      <c r="A589" s="205"/>
      <c r="B589" s="205"/>
      <c r="C589" s="205"/>
      <c r="D589" s="205"/>
      <c r="E589" s="205"/>
      <c r="F589" s="205"/>
      <c r="G589" s="205"/>
      <c r="H589" s="205"/>
      <c r="I589" s="205"/>
      <c r="J589" s="205"/>
      <c r="K589" s="205"/>
      <c r="L589" s="121"/>
      <c r="M589" s="121"/>
      <c r="N589" s="121"/>
      <c r="O589" s="121"/>
      <c r="P589" s="121"/>
      <c r="Q589" s="121"/>
      <c r="R589" s="121"/>
      <c r="S589" s="121"/>
      <c r="T589" s="121"/>
      <c r="U589" s="121"/>
      <c r="V589" s="121"/>
      <c r="W589" s="121"/>
      <c r="X589" s="121"/>
      <c r="Y589" s="121"/>
      <c r="Z589" s="121"/>
      <c r="AA589" s="121"/>
    </row>
    <row r="590" ht="12.75" customHeight="1">
      <c r="A590" s="205"/>
      <c r="B590" s="205"/>
      <c r="C590" s="205"/>
      <c r="D590" s="205"/>
      <c r="E590" s="205"/>
      <c r="F590" s="205"/>
      <c r="G590" s="205"/>
      <c r="H590" s="205"/>
      <c r="I590" s="205"/>
      <c r="J590" s="205"/>
      <c r="K590" s="205"/>
      <c r="L590" s="121"/>
      <c r="M590" s="121"/>
      <c r="N590" s="121"/>
      <c r="O590" s="121"/>
      <c r="P590" s="121"/>
      <c r="Q590" s="121"/>
      <c r="R590" s="121"/>
      <c r="S590" s="121"/>
      <c r="T590" s="121"/>
      <c r="U590" s="121"/>
      <c r="V590" s="121"/>
      <c r="W590" s="121"/>
      <c r="X590" s="121"/>
      <c r="Y590" s="121"/>
      <c r="Z590" s="121"/>
      <c r="AA590" s="121"/>
    </row>
    <row r="591" ht="12.75" customHeight="1">
      <c r="A591" s="205"/>
      <c r="B591" s="205"/>
      <c r="C591" s="205"/>
      <c r="D591" s="205"/>
      <c r="E591" s="205"/>
      <c r="F591" s="205"/>
      <c r="G591" s="205"/>
      <c r="H591" s="205"/>
      <c r="I591" s="205"/>
      <c r="J591" s="205"/>
      <c r="K591" s="205"/>
      <c r="L591" s="121"/>
      <c r="M591" s="121"/>
      <c r="N591" s="121"/>
      <c r="O591" s="121"/>
      <c r="P591" s="121"/>
      <c r="Q591" s="121"/>
      <c r="R591" s="121"/>
      <c r="S591" s="121"/>
      <c r="T591" s="121"/>
      <c r="U591" s="121"/>
      <c r="V591" s="121"/>
      <c r="W591" s="121"/>
      <c r="X591" s="121"/>
      <c r="Y591" s="121"/>
      <c r="Z591" s="121"/>
      <c r="AA591" s="121"/>
    </row>
    <row r="592" ht="12.75" customHeight="1">
      <c r="A592" s="205"/>
      <c r="B592" s="205"/>
      <c r="C592" s="205"/>
      <c r="D592" s="205"/>
      <c r="E592" s="205"/>
      <c r="F592" s="205"/>
      <c r="G592" s="205"/>
      <c r="H592" s="205"/>
      <c r="I592" s="205"/>
      <c r="J592" s="205"/>
      <c r="K592" s="205"/>
      <c r="L592" s="121"/>
      <c r="M592" s="121"/>
      <c r="N592" s="121"/>
      <c r="O592" s="121"/>
      <c r="P592" s="121"/>
      <c r="Q592" s="121"/>
      <c r="R592" s="121"/>
      <c r="S592" s="121"/>
      <c r="T592" s="121"/>
      <c r="U592" s="121"/>
      <c r="V592" s="121"/>
      <c r="W592" s="121"/>
      <c r="X592" s="121"/>
      <c r="Y592" s="121"/>
      <c r="Z592" s="121"/>
      <c r="AA592" s="121"/>
    </row>
    <row r="593" ht="12.75" customHeight="1">
      <c r="A593" s="205"/>
      <c r="B593" s="205"/>
      <c r="C593" s="205"/>
      <c r="D593" s="205"/>
      <c r="E593" s="205"/>
      <c r="F593" s="205"/>
      <c r="G593" s="205"/>
      <c r="H593" s="205"/>
      <c r="I593" s="205"/>
      <c r="J593" s="205"/>
      <c r="K593" s="205"/>
      <c r="L593" s="121"/>
      <c r="M593" s="121"/>
      <c r="N593" s="121"/>
      <c r="O593" s="121"/>
      <c r="P593" s="121"/>
      <c r="Q593" s="121"/>
      <c r="R593" s="121"/>
      <c r="S593" s="121"/>
      <c r="T593" s="121"/>
      <c r="U593" s="121"/>
      <c r="V593" s="121"/>
      <c r="W593" s="121"/>
      <c r="X593" s="121"/>
      <c r="Y593" s="121"/>
      <c r="Z593" s="121"/>
      <c r="AA593" s="121"/>
    </row>
    <row r="594" ht="12.75" customHeight="1">
      <c r="A594" s="205"/>
      <c r="B594" s="205"/>
      <c r="C594" s="205"/>
      <c r="D594" s="205"/>
      <c r="E594" s="205"/>
      <c r="F594" s="205"/>
      <c r="G594" s="205"/>
      <c r="H594" s="205"/>
      <c r="I594" s="205"/>
      <c r="J594" s="205"/>
      <c r="K594" s="205"/>
      <c r="L594" s="121"/>
      <c r="M594" s="121"/>
      <c r="N594" s="121"/>
      <c r="O594" s="121"/>
      <c r="P594" s="121"/>
      <c r="Q594" s="121"/>
      <c r="R594" s="121"/>
      <c r="S594" s="121"/>
      <c r="T594" s="121"/>
      <c r="U594" s="121"/>
      <c r="V594" s="121"/>
      <c r="W594" s="121"/>
      <c r="X594" s="121"/>
      <c r="Y594" s="121"/>
      <c r="Z594" s="121"/>
      <c r="AA594" s="121"/>
    </row>
    <row r="595" ht="12.75" customHeight="1">
      <c r="A595" s="205"/>
      <c r="B595" s="205"/>
      <c r="C595" s="205"/>
      <c r="D595" s="205"/>
      <c r="E595" s="205"/>
      <c r="F595" s="205"/>
      <c r="G595" s="205"/>
      <c r="H595" s="205"/>
      <c r="I595" s="205"/>
      <c r="J595" s="205"/>
      <c r="K595" s="205"/>
      <c r="L595" s="121"/>
      <c r="M595" s="121"/>
      <c r="N595" s="121"/>
      <c r="O595" s="121"/>
      <c r="P595" s="121"/>
      <c r="Q595" s="121"/>
      <c r="R595" s="121"/>
      <c r="S595" s="121"/>
      <c r="T595" s="121"/>
      <c r="U595" s="121"/>
      <c r="V595" s="121"/>
      <c r="W595" s="121"/>
      <c r="X595" s="121"/>
      <c r="Y595" s="121"/>
      <c r="Z595" s="121"/>
      <c r="AA595" s="121"/>
    </row>
    <row r="596" ht="12.75" customHeight="1">
      <c r="A596" s="205"/>
      <c r="B596" s="205"/>
      <c r="C596" s="205"/>
      <c r="D596" s="205"/>
      <c r="E596" s="205"/>
      <c r="F596" s="205"/>
      <c r="G596" s="205"/>
      <c r="H596" s="205"/>
      <c r="I596" s="205"/>
      <c r="J596" s="205"/>
      <c r="K596" s="205"/>
      <c r="L596" s="121"/>
      <c r="M596" s="121"/>
      <c r="N596" s="121"/>
      <c r="O596" s="121"/>
      <c r="P596" s="121"/>
      <c r="Q596" s="121"/>
      <c r="R596" s="121"/>
      <c r="S596" s="121"/>
      <c r="T596" s="121"/>
      <c r="U596" s="121"/>
      <c r="V596" s="121"/>
      <c r="W596" s="121"/>
      <c r="X596" s="121"/>
      <c r="Y596" s="121"/>
      <c r="Z596" s="121"/>
      <c r="AA596" s="121"/>
    </row>
    <row r="597" ht="12.75" customHeight="1">
      <c r="A597" s="205"/>
      <c r="B597" s="205"/>
      <c r="C597" s="205"/>
      <c r="D597" s="205"/>
      <c r="E597" s="205"/>
      <c r="F597" s="205"/>
      <c r="G597" s="205"/>
      <c r="H597" s="205"/>
      <c r="I597" s="205"/>
      <c r="J597" s="205"/>
      <c r="K597" s="205"/>
      <c r="L597" s="121"/>
      <c r="M597" s="121"/>
      <c r="N597" s="121"/>
      <c r="O597" s="121"/>
      <c r="P597" s="121"/>
      <c r="Q597" s="121"/>
      <c r="R597" s="121"/>
      <c r="S597" s="121"/>
      <c r="T597" s="121"/>
      <c r="U597" s="121"/>
      <c r="V597" s="121"/>
      <c r="W597" s="121"/>
      <c r="X597" s="121"/>
      <c r="Y597" s="121"/>
      <c r="Z597" s="121"/>
      <c r="AA597" s="121"/>
    </row>
    <row r="598" ht="12.75" customHeight="1">
      <c r="A598" s="205"/>
      <c r="B598" s="205"/>
      <c r="C598" s="205"/>
      <c r="D598" s="205"/>
      <c r="E598" s="205"/>
      <c r="F598" s="205"/>
      <c r="G598" s="205"/>
      <c r="H598" s="205"/>
      <c r="I598" s="205"/>
      <c r="J598" s="205"/>
      <c r="K598" s="205"/>
      <c r="L598" s="121"/>
      <c r="M598" s="121"/>
      <c r="N598" s="121"/>
      <c r="O598" s="121"/>
      <c r="P598" s="121"/>
      <c r="Q598" s="121"/>
      <c r="R598" s="121"/>
      <c r="S598" s="121"/>
      <c r="T598" s="121"/>
      <c r="U598" s="121"/>
      <c r="V598" s="121"/>
      <c r="W598" s="121"/>
      <c r="X598" s="121"/>
      <c r="Y598" s="121"/>
      <c r="Z598" s="121"/>
      <c r="AA598" s="121"/>
    </row>
    <row r="599" ht="12.75" customHeight="1">
      <c r="A599" s="205"/>
      <c r="B599" s="205"/>
      <c r="C599" s="205"/>
      <c r="D599" s="205"/>
      <c r="E599" s="205"/>
      <c r="F599" s="205"/>
      <c r="G599" s="205"/>
      <c r="H599" s="205"/>
      <c r="I599" s="205"/>
      <c r="J599" s="205"/>
      <c r="K599" s="205"/>
      <c r="L599" s="121"/>
      <c r="M599" s="121"/>
      <c r="N599" s="121"/>
      <c r="O599" s="121"/>
      <c r="P599" s="121"/>
      <c r="Q599" s="121"/>
      <c r="R599" s="121"/>
      <c r="S599" s="121"/>
      <c r="T599" s="121"/>
      <c r="U599" s="121"/>
      <c r="V599" s="121"/>
      <c r="W599" s="121"/>
      <c r="X599" s="121"/>
      <c r="Y599" s="121"/>
      <c r="Z599" s="121"/>
      <c r="AA599" s="121"/>
    </row>
    <row r="600" ht="12.75" customHeight="1">
      <c r="A600" s="205"/>
      <c r="B600" s="205"/>
      <c r="C600" s="205"/>
      <c r="D600" s="205"/>
      <c r="E600" s="205"/>
      <c r="F600" s="205"/>
      <c r="G600" s="205"/>
      <c r="H600" s="205"/>
      <c r="I600" s="205"/>
      <c r="J600" s="205"/>
      <c r="K600" s="205"/>
      <c r="L600" s="121"/>
      <c r="M600" s="121"/>
      <c r="N600" s="121"/>
      <c r="O600" s="121"/>
      <c r="P600" s="121"/>
      <c r="Q600" s="121"/>
      <c r="R600" s="121"/>
      <c r="S600" s="121"/>
      <c r="T600" s="121"/>
      <c r="U600" s="121"/>
      <c r="V600" s="121"/>
      <c r="W600" s="121"/>
      <c r="X600" s="121"/>
      <c r="Y600" s="121"/>
      <c r="Z600" s="121"/>
      <c r="AA600" s="121"/>
    </row>
    <row r="601" ht="12.75" customHeight="1">
      <c r="A601" s="205"/>
      <c r="B601" s="205"/>
      <c r="C601" s="205"/>
      <c r="D601" s="205"/>
      <c r="E601" s="205"/>
      <c r="F601" s="205"/>
      <c r="G601" s="205"/>
      <c r="H601" s="205"/>
      <c r="I601" s="205"/>
      <c r="J601" s="205"/>
      <c r="K601" s="205"/>
      <c r="L601" s="121"/>
      <c r="M601" s="121"/>
      <c r="N601" s="121"/>
      <c r="O601" s="121"/>
      <c r="P601" s="121"/>
      <c r="Q601" s="121"/>
      <c r="R601" s="121"/>
      <c r="S601" s="121"/>
      <c r="T601" s="121"/>
      <c r="U601" s="121"/>
      <c r="V601" s="121"/>
      <c r="W601" s="121"/>
      <c r="X601" s="121"/>
      <c r="Y601" s="121"/>
      <c r="Z601" s="121"/>
      <c r="AA601" s="121"/>
    </row>
    <row r="602" ht="12.75" customHeight="1">
      <c r="A602" s="205"/>
      <c r="B602" s="205"/>
      <c r="C602" s="205"/>
      <c r="D602" s="205"/>
      <c r="E602" s="205"/>
      <c r="F602" s="205"/>
      <c r="G602" s="205"/>
      <c r="H602" s="205"/>
      <c r="I602" s="205"/>
      <c r="J602" s="205"/>
      <c r="K602" s="205"/>
      <c r="L602" s="121"/>
      <c r="M602" s="121"/>
      <c r="N602" s="121"/>
      <c r="O602" s="121"/>
      <c r="P602" s="121"/>
      <c r="Q602" s="121"/>
      <c r="R602" s="121"/>
      <c r="S602" s="121"/>
      <c r="T602" s="121"/>
      <c r="U602" s="121"/>
      <c r="V602" s="121"/>
      <c r="W602" s="121"/>
      <c r="X602" s="121"/>
      <c r="Y602" s="121"/>
      <c r="Z602" s="121"/>
      <c r="AA602" s="121"/>
    </row>
    <row r="603" ht="12.75" customHeight="1">
      <c r="A603" s="205"/>
      <c r="B603" s="205"/>
      <c r="C603" s="205"/>
      <c r="D603" s="205"/>
      <c r="E603" s="205"/>
      <c r="F603" s="205"/>
      <c r="G603" s="205"/>
      <c r="H603" s="205"/>
      <c r="I603" s="205"/>
      <c r="J603" s="205"/>
      <c r="K603" s="205"/>
      <c r="L603" s="121"/>
      <c r="M603" s="121"/>
      <c r="N603" s="121"/>
      <c r="O603" s="121"/>
      <c r="P603" s="121"/>
      <c r="Q603" s="121"/>
      <c r="R603" s="121"/>
      <c r="S603" s="121"/>
      <c r="T603" s="121"/>
      <c r="U603" s="121"/>
      <c r="V603" s="121"/>
      <c r="W603" s="121"/>
      <c r="X603" s="121"/>
      <c r="Y603" s="121"/>
      <c r="Z603" s="121"/>
      <c r="AA603" s="121"/>
    </row>
    <row r="604" ht="12.75" customHeight="1">
      <c r="A604" s="205"/>
      <c r="B604" s="205"/>
      <c r="C604" s="205"/>
      <c r="D604" s="205"/>
      <c r="E604" s="205"/>
      <c r="F604" s="205"/>
      <c r="G604" s="205"/>
      <c r="H604" s="205"/>
      <c r="I604" s="205"/>
      <c r="J604" s="205"/>
      <c r="K604" s="205"/>
      <c r="L604" s="121"/>
      <c r="M604" s="121"/>
      <c r="N604" s="121"/>
      <c r="O604" s="121"/>
      <c r="P604" s="121"/>
      <c r="Q604" s="121"/>
      <c r="R604" s="121"/>
      <c r="S604" s="121"/>
      <c r="T604" s="121"/>
      <c r="U604" s="121"/>
      <c r="V604" s="121"/>
      <c r="W604" s="121"/>
      <c r="X604" s="121"/>
      <c r="Y604" s="121"/>
      <c r="Z604" s="121"/>
      <c r="AA604" s="121"/>
    </row>
    <row r="605" ht="12.75" customHeight="1">
      <c r="A605" s="205"/>
      <c r="B605" s="205"/>
      <c r="C605" s="205"/>
      <c r="D605" s="205"/>
      <c r="E605" s="205"/>
      <c r="F605" s="205"/>
      <c r="G605" s="205"/>
      <c r="H605" s="205"/>
      <c r="I605" s="205"/>
      <c r="J605" s="205"/>
      <c r="K605" s="205"/>
      <c r="L605" s="121"/>
      <c r="M605" s="121"/>
      <c r="N605" s="121"/>
      <c r="O605" s="121"/>
      <c r="P605" s="121"/>
      <c r="Q605" s="121"/>
      <c r="R605" s="121"/>
      <c r="S605" s="121"/>
      <c r="T605" s="121"/>
      <c r="U605" s="121"/>
      <c r="V605" s="121"/>
      <c r="W605" s="121"/>
      <c r="X605" s="121"/>
      <c r="Y605" s="121"/>
      <c r="Z605" s="121"/>
      <c r="AA605" s="121"/>
    </row>
    <row r="606" ht="12.75" customHeight="1">
      <c r="A606" s="205"/>
      <c r="B606" s="205"/>
      <c r="C606" s="205"/>
      <c r="D606" s="205"/>
      <c r="E606" s="205"/>
      <c r="F606" s="205"/>
      <c r="G606" s="205"/>
      <c r="H606" s="205"/>
      <c r="I606" s="205"/>
      <c r="J606" s="205"/>
      <c r="K606" s="205"/>
      <c r="L606" s="121"/>
      <c r="M606" s="121"/>
      <c r="N606" s="121"/>
      <c r="O606" s="121"/>
      <c r="P606" s="121"/>
      <c r="Q606" s="121"/>
      <c r="R606" s="121"/>
      <c r="S606" s="121"/>
      <c r="T606" s="121"/>
      <c r="U606" s="121"/>
      <c r="V606" s="121"/>
      <c r="W606" s="121"/>
      <c r="X606" s="121"/>
      <c r="Y606" s="121"/>
      <c r="Z606" s="121"/>
      <c r="AA606" s="121"/>
    </row>
    <row r="607" ht="12.75" customHeight="1">
      <c r="A607" s="205"/>
      <c r="B607" s="205"/>
      <c r="C607" s="205"/>
      <c r="D607" s="205"/>
      <c r="E607" s="205"/>
      <c r="F607" s="205"/>
      <c r="G607" s="205"/>
      <c r="H607" s="205"/>
      <c r="I607" s="205"/>
      <c r="J607" s="205"/>
      <c r="K607" s="205"/>
      <c r="L607" s="121"/>
      <c r="M607" s="121"/>
      <c r="N607" s="121"/>
      <c r="O607" s="121"/>
      <c r="P607" s="121"/>
      <c r="Q607" s="121"/>
      <c r="R607" s="121"/>
      <c r="S607" s="121"/>
      <c r="T607" s="121"/>
      <c r="U607" s="121"/>
      <c r="V607" s="121"/>
      <c r="W607" s="121"/>
      <c r="X607" s="121"/>
      <c r="Y607" s="121"/>
      <c r="Z607" s="121"/>
      <c r="AA607" s="121"/>
    </row>
    <row r="608" ht="12.75" customHeight="1">
      <c r="A608" s="205"/>
      <c r="B608" s="205"/>
      <c r="C608" s="205"/>
      <c r="D608" s="205"/>
      <c r="E608" s="205"/>
      <c r="F608" s="205"/>
      <c r="G608" s="205"/>
      <c r="H608" s="205"/>
      <c r="I608" s="205"/>
      <c r="J608" s="205"/>
      <c r="K608" s="205"/>
      <c r="L608" s="121"/>
      <c r="M608" s="121"/>
      <c r="N608" s="121"/>
      <c r="O608" s="121"/>
      <c r="P608" s="121"/>
      <c r="Q608" s="121"/>
      <c r="R608" s="121"/>
      <c r="S608" s="121"/>
      <c r="T608" s="121"/>
      <c r="U608" s="121"/>
      <c r="V608" s="121"/>
      <c r="W608" s="121"/>
      <c r="X608" s="121"/>
      <c r="Y608" s="121"/>
      <c r="Z608" s="121"/>
      <c r="AA608" s="121"/>
    </row>
    <row r="609" ht="12.75" customHeight="1">
      <c r="A609" s="205"/>
      <c r="B609" s="205"/>
      <c r="C609" s="205"/>
      <c r="D609" s="205"/>
      <c r="E609" s="205"/>
      <c r="F609" s="205"/>
      <c r="G609" s="205"/>
      <c r="H609" s="205"/>
      <c r="I609" s="205"/>
      <c r="J609" s="205"/>
      <c r="K609" s="205"/>
      <c r="L609" s="121"/>
      <c r="M609" s="121"/>
      <c r="N609" s="121"/>
      <c r="O609" s="121"/>
      <c r="P609" s="121"/>
      <c r="Q609" s="121"/>
      <c r="R609" s="121"/>
      <c r="S609" s="121"/>
      <c r="T609" s="121"/>
      <c r="U609" s="121"/>
      <c r="V609" s="121"/>
      <c r="W609" s="121"/>
      <c r="X609" s="121"/>
      <c r="Y609" s="121"/>
      <c r="Z609" s="121"/>
      <c r="AA609" s="121"/>
    </row>
    <row r="610" ht="12.75" customHeight="1">
      <c r="A610" s="205"/>
      <c r="B610" s="205"/>
      <c r="C610" s="205"/>
      <c r="D610" s="205"/>
      <c r="E610" s="205"/>
      <c r="F610" s="205"/>
      <c r="G610" s="205"/>
      <c r="H610" s="205"/>
      <c r="I610" s="205"/>
      <c r="J610" s="205"/>
      <c r="K610" s="205"/>
      <c r="L610" s="121"/>
      <c r="M610" s="121"/>
      <c r="N610" s="121"/>
      <c r="O610" s="121"/>
      <c r="P610" s="121"/>
      <c r="Q610" s="121"/>
      <c r="R610" s="121"/>
      <c r="S610" s="121"/>
      <c r="T610" s="121"/>
      <c r="U610" s="121"/>
      <c r="V610" s="121"/>
      <c r="W610" s="121"/>
      <c r="X610" s="121"/>
      <c r="Y610" s="121"/>
      <c r="Z610" s="121"/>
      <c r="AA610" s="121"/>
    </row>
    <row r="611" ht="12.75" customHeight="1">
      <c r="A611" s="205"/>
      <c r="B611" s="205"/>
      <c r="C611" s="205"/>
      <c r="D611" s="205"/>
      <c r="E611" s="205"/>
      <c r="F611" s="205"/>
      <c r="G611" s="205"/>
      <c r="H611" s="205"/>
      <c r="I611" s="205"/>
      <c r="J611" s="205"/>
      <c r="K611" s="205"/>
      <c r="L611" s="121"/>
      <c r="M611" s="121"/>
      <c r="N611" s="121"/>
      <c r="O611" s="121"/>
      <c r="P611" s="121"/>
      <c r="Q611" s="121"/>
      <c r="R611" s="121"/>
      <c r="S611" s="121"/>
      <c r="T611" s="121"/>
      <c r="U611" s="121"/>
      <c r="V611" s="121"/>
      <c r="W611" s="121"/>
      <c r="X611" s="121"/>
      <c r="Y611" s="121"/>
      <c r="Z611" s="121"/>
      <c r="AA611" s="121"/>
    </row>
    <row r="612" ht="12.75" customHeight="1">
      <c r="A612" s="205"/>
      <c r="B612" s="205"/>
      <c r="C612" s="205"/>
      <c r="D612" s="205"/>
      <c r="E612" s="205"/>
      <c r="F612" s="205"/>
      <c r="G612" s="205"/>
      <c r="H612" s="205"/>
      <c r="I612" s="205"/>
      <c r="J612" s="205"/>
      <c r="K612" s="205"/>
      <c r="L612" s="121"/>
      <c r="M612" s="121"/>
      <c r="N612" s="121"/>
      <c r="O612" s="121"/>
      <c r="P612" s="121"/>
      <c r="Q612" s="121"/>
      <c r="R612" s="121"/>
      <c r="S612" s="121"/>
      <c r="T612" s="121"/>
      <c r="U612" s="121"/>
      <c r="V612" s="121"/>
      <c r="W612" s="121"/>
      <c r="X612" s="121"/>
      <c r="Y612" s="121"/>
      <c r="Z612" s="121"/>
      <c r="AA612" s="121"/>
    </row>
    <row r="613" ht="12.75" customHeight="1">
      <c r="A613" s="205"/>
      <c r="B613" s="205"/>
      <c r="C613" s="205"/>
      <c r="D613" s="205"/>
      <c r="E613" s="205"/>
      <c r="F613" s="205"/>
      <c r="G613" s="205"/>
      <c r="H613" s="205"/>
      <c r="I613" s="205"/>
      <c r="J613" s="205"/>
      <c r="K613" s="205"/>
      <c r="L613" s="121"/>
      <c r="M613" s="121"/>
      <c r="N613" s="121"/>
      <c r="O613" s="121"/>
      <c r="P613" s="121"/>
      <c r="Q613" s="121"/>
      <c r="R613" s="121"/>
      <c r="S613" s="121"/>
      <c r="T613" s="121"/>
      <c r="U613" s="121"/>
      <c r="V613" s="121"/>
      <c r="W613" s="121"/>
      <c r="X613" s="121"/>
      <c r="Y613" s="121"/>
      <c r="Z613" s="121"/>
      <c r="AA613" s="121"/>
    </row>
    <row r="614" ht="12.75" customHeight="1">
      <c r="A614" s="205"/>
      <c r="B614" s="205"/>
      <c r="C614" s="205"/>
      <c r="D614" s="205"/>
      <c r="E614" s="205"/>
      <c r="F614" s="205"/>
      <c r="G614" s="205"/>
      <c r="H614" s="205"/>
      <c r="I614" s="205"/>
      <c r="J614" s="205"/>
      <c r="K614" s="205"/>
      <c r="L614" s="121"/>
      <c r="M614" s="121"/>
      <c r="N614" s="121"/>
      <c r="O614" s="121"/>
      <c r="P614" s="121"/>
      <c r="Q614" s="121"/>
      <c r="R614" s="121"/>
      <c r="S614" s="121"/>
      <c r="T614" s="121"/>
      <c r="U614" s="121"/>
      <c r="V614" s="121"/>
      <c r="W614" s="121"/>
      <c r="X614" s="121"/>
      <c r="Y614" s="121"/>
      <c r="Z614" s="121"/>
      <c r="AA614" s="121"/>
    </row>
    <row r="615" ht="12.75" customHeight="1">
      <c r="A615" s="205"/>
      <c r="B615" s="205"/>
      <c r="C615" s="205"/>
      <c r="D615" s="205"/>
      <c r="E615" s="205"/>
      <c r="F615" s="205"/>
      <c r="G615" s="205"/>
      <c r="H615" s="205"/>
      <c r="I615" s="205"/>
      <c r="J615" s="205"/>
      <c r="K615" s="205"/>
      <c r="L615" s="121"/>
      <c r="M615" s="121"/>
      <c r="N615" s="121"/>
      <c r="O615" s="121"/>
      <c r="P615" s="121"/>
      <c r="Q615" s="121"/>
      <c r="R615" s="121"/>
      <c r="S615" s="121"/>
      <c r="T615" s="121"/>
      <c r="U615" s="121"/>
      <c r="V615" s="121"/>
      <c r="W615" s="121"/>
      <c r="X615" s="121"/>
      <c r="Y615" s="121"/>
      <c r="Z615" s="121"/>
      <c r="AA615" s="121"/>
    </row>
    <row r="616" ht="12.75" customHeight="1">
      <c r="A616" s="205"/>
      <c r="B616" s="205"/>
      <c r="C616" s="205"/>
      <c r="D616" s="205"/>
      <c r="E616" s="205"/>
      <c r="F616" s="205"/>
      <c r="G616" s="205"/>
      <c r="H616" s="205"/>
      <c r="I616" s="205"/>
      <c r="J616" s="205"/>
      <c r="K616" s="205"/>
      <c r="L616" s="121"/>
      <c r="M616" s="121"/>
      <c r="N616" s="121"/>
      <c r="O616" s="121"/>
      <c r="P616" s="121"/>
      <c r="Q616" s="121"/>
      <c r="R616" s="121"/>
      <c r="S616" s="121"/>
      <c r="T616" s="121"/>
      <c r="U616" s="121"/>
      <c r="V616" s="121"/>
      <c r="W616" s="121"/>
      <c r="X616" s="121"/>
      <c r="Y616" s="121"/>
      <c r="Z616" s="121"/>
      <c r="AA616" s="121"/>
    </row>
    <row r="617" ht="12.75" customHeight="1">
      <c r="A617" s="205"/>
      <c r="B617" s="205"/>
      <c r="C617" s="205"/>
      <c r="D617" s="205"/>
      <c r="E617" s="205"/>
      <c r="F617" s="205"/>
      <c r="G617" s="205"/>
      <c r="H617" s="205"/>
      <c r="I617" s="205"/>
      <c r="J617" s="205"/>
      <c r="K617" s="205"/>
      <c r="L617" s="121"/>
      <c r="M617" s="121"/>
      <c r="N617" s="121"/>
      <c r="O617" s="121"/>
      <c r="P617" s="121"/>
      <c r="Q617" s="121"/>
      <c r="R617" s="121"/>
      <c r="S617" s="121"/>
      <c r="T617" s="121"/>
      <c r="U617" s="121"/>
      <c r="V617" s="121"/>
      <c r="W617" s="121"/>
      <c r="X617" s="121"/>
      <c r="Y617" s="121"/>
      <c r="Z617" s="121"/>
      <c r="AA617" s="121"/>
    </row>
    <row r="618" ht="12.75" customHeight="1">
      <c r="A618" s="205"/>
      <c r="B618" s="205"/>
      <c r="C618" s="205"/>
      <c r="D618" s="205"/>
      <c r="E618" s="205"/>
      <c r="F618" s="205"/>
      <c r="G618" s="205"/>
      <c r="H618" s="205"/>
      <c r="I618" s="205"/>
      <c r="J618" s="205"/>
      <c r="K618" s="205"/>
      <c r="L618" s="121"/>
      <c r="M618" s="121"/>
      <c r="N618" s="121"/>
      <c r="O618" s="121"/>
      <c r="P618" s="121"/>
      <c r="Q618" s="121"/>
      <c r="R618" s="121"/>
      <c r="S618" s="121"/>
      <c r="T618" s="121"/>
      <c r="U618" s="121"/>
      <c r="V618" s="121"/>
      <c r="W618" s="121"/>
      <c r="X618" s="121"/>
      <c r="Y618" s="121"/>
      <c r="Z618" s="121"/>
      <c r="AA618" s="121"/>
    </row>
    <row r="619" ht="12.75" customHeight="1">
      <c r="A619" s="205"/>
      <c r="B619" s="205"/>
      <c r="C619" s="205"/>
      <c r="D619" s="205"/>
      <c r="E619" s="205"/>
      <c r="F619" s="205"/>
      <c r="G619" s="205"/>
      <c r="H619" s="205"/>
      <c r="I619" s="205"/>
      <c r="J619" s="205"/>
      <c r="K619" s="205"/>
      <c r="L619" s="121"/>
      <c r="M619" s="121"/>
      <c r="N619" s="121"/>
      <c r="O619" s="121"/>
      <c r="P619" s="121"/>
      <c r="Q619" s="121"/>
      <c r="R619" s="121"/>
      <c r="S619" s="121"/>
      <c r="T619" s="121"/>
      <c r="U619" s="121"/>
      <c r="V619" s="121"/>
      <c r="W619" s="121"/>
      <c r="X619" s="121"/>
      <c r="Y619" s="121"/>
      <c r="Z619" s="121"/>
      <c r="AA619" s="121"/>
    </row>
    <row r="620" ht="12.75" customHeight="1">
      <c r="A620" s="205"/>
      <c r="B620" s="205"/>
      <c r="C620" s="205"/>
      <c r="D620" s="205"/>
      <c r="E620" s="205"/>
      <c r="F620" s="205"/>
      <c r="G620" s="205"/>
      <c r="H620" s="205"/>
      <c r="I620" s="205"/>
      <c r="J620" s="205"/>
      <c r="K620" s="205"/>
      <c r="L620" s="121"/>
      <c r="M620" s="121"/>
      <c r="N620" s="121"/>
      <c r="O620" s="121"/>
      <c r="P620" s="121"/>
      <c r="Q620" s="121"/>
      <c r="R620" s="121"/>
      <c r="S620" s="121"/>
      <c r="T620" s="121"/>
      <c r="U620" s="121"/>
      <c r="V620" s="121"/>
      <c r="W620" s="121"/>
      <c r="X620" s="121"/>
      <c r="Y620" s="121"/>
      <c r="Z620" s="121"/>
      <c r="AA620" s="121"/>
    </row>
    <row r="621" ht="12.75" customHeight="1">
      <c r="A621" s="205"/>
      <c r="B621" s="205"/>
      <c r="C621" s="205"/>
      <c r="D621" s="205"/>
      <c r="E621" s="205"/>
      <c r="F621" s="205"/>
      <c r="G621" s="205"/>
      <c r="H621" s="205"/>
      <c r="I621" s="205"/>
      <c r="J621" s="205"/>
      <c r="K621" s="205"/>
      <c r="L621" s="121"/>
      <c r="M621" s="121"/>
      <c r="N621" s="121"/>
      <c r="O621" s="121"/>
      <c r="P621" s="121"/>
      <c r="Q621" s="121"/>
      <c r="R621" s="121"/>
      <c r="S621" s="121"/>
      <c r="T621" s="121"/>
      <c r="U621" s="121"/>
      <c r="V621" s="121"/>
      <c r="W621" s="121"/>
      <c r="X621" s="121"/>
      <c r="Y621" s="121"/>
      <c r="Z621" s="121"/>
      <c r="AA621" s="121"/>
    </row>
    <row r="622" ht="12.75" customHeight="1">
      <c r="A622" s="205"/>
      <c r="B622" s="205"/>
      <c r="C622" s="205"/>
      <c r="D622" s="205"/>
      <c r="E622" s="205"/>
      <c r="F622" s="205"/>
      <c r="G622" s="205"/>
      <c r="H622" s="205"/>
      <c r="I622" s="205"/>
      <c r="J622" s="205"/>
      <c r="K622" s="205"/>
      <c r="L622" s="121"/>
      <c r="M622" s="121"/>
      <c r="N622" s="121"/>
      <c r="O622" s="121"/>
      <c r="P622" s="121"/>
      <c r="Q622" s="121"/>
      <c r="R622" s="121"/>
      <c r="S622" s="121"/>
      <c r="T622" s="121"/>
      <c r="U622" s="121"/>
      <c r="V622" s="121"/>
      <c r="W622" s="121"/>
      <c r="X622" s="121"/>
      <c r="Y622" s="121"/>
      <c r="Z622" s="121"/>
      <c r="AA622" s="121"/>
    </row>
    <row r="623" ht="12.75" customHeight="1">
      <c r="A623" s="205"/>
      <c r="B623" s="205"/>
      <c r="C623" s="205"/>
      <c r="D623" s="205"/>
      <c r="E623" s="205"/>
      <c r="F623" s="205"/>
      <c r="G623" s="205"/>
      <c r="H623" s="205"/>
      <c r="I623" s="205"/>
      <c r="J623" s="205"/>
      <c r="K623" s="205"/>
      <c r="L623" s="121"/>
      <c r="M623" s="121"/>
      <c r="N623" s="121"/>
      <c r="O623" s="121"/>
      <c r="P623" s="121"/>
      <c r="Q623" s="121"/>
      <c r="R623" s="121"/>
      <c r="S623" s="121"/>
      <c r="T623" s="121"/>
      <c r="U623" s="121"/>
      <c r="V623" s="121"/>
      <c r="W623" s="121"/>
      <c r="X623" s="121"/>
      <c r="Y623" s="121"/>
      <c r="Z623" s="121"/>
      <c r="AA623" s="121"/>
    </row>
    <row r="624" ht="12.75" customHeight="1">
      <c r="A624" s="205"/>
      <c r="B624" s="205"/>
      <c r="C624" s="205"/>
      <c r="D624" s="205"/>
      <c r="E624" s="205"/>
      <c r="F624" s="205"/>
      <c r="G624" s="205"/>
      <c r="H624" s="205"/>
      <c r="I624" s="205"/>
      <c r="J624" s="205"/>
      <c r="K624" s="205"/>
      <c r="L624" s="121"/>
      <c r="M624" s="121"/>
      <c r="N624" s="121"/>
      <c r="O624" s="121"/>
      <c r="P624" s="121"/>
      <c r="Q624" s="121"/>
      <c r="R624" s="121"/>
      <c r="S624" s="121"/>
      <c r="T624" s="121"/>
      <c r="U624" s="121"/>
      <c r="V624" s="121"/>
      <c r="W624" s="121"/>
      <c r="X624" s="121"/>
      <c r="Y624" s="121"/>
      <c r="Z624" s="121"/>
      <c r="AA624" s="121"/>
    </row>
    <row r="625" ht="12.75" customHeight="1">
      <c r="A625" s="205"/>
      <c r="B625" s="205"/>
      <c r="C625" s="205"/>
      <c r="D625" s="205"/>
      <c r="E625" s="205"/>
      <c r="F625" s="205"/>
      <c r="G625" s="205"/>
      <c r="H625" s="205"/>
      <c r="I625" s="205"/>
      <c r="J625" s="205"/>
      <c r="K625" s="205"/>
      <c r="L625" s="121"/>
      <c r="M625" s="121"/>
      <c r="N625" s="121"/>
      <c r="O625" s="121"/>
      <c r="P625" s="121"/>
      <c r="Q625" s="121"/>
      <c r="R625" s="121"/>
      <c r="S625" s="121"/>
      <c r="T625" s="121"/>
      <c r="U625" s="121"/>
      <c r="V625" s="121"/>
      <c r="W625" s="121"/>
      <c r="X625" s="121"/>
      <c r="Y625" s="121"/>
      <c r="Z625" s="121"/>
      <c r="AA625" s="121"/>
    </row>
    <row r="626" ht="12.75" customHeight="1">
      <c r="A626" s="205"/>
      <c r="B626" s="205"/>
      <c r="C626" s="205"/>
      <c r="D626" s="205"/>
      <c r="E626" s="205"/>
      <c r="F626" s="205"/>
      <c r="G626" s="205"/>
      <c r="H626" s="205"/>
      <c r="I626" s="205"/>
      <c r="J626" s="205"/>
      <c r="K626" s="205"/>
      <c r="L626" s="121"/>
      <c r="M626" s="121"/>
      <c r="N626" s="121"/>
      <c r="O626" s="121"/>
      <c r="P626" s="121"/>
      <c r="Q626" s="121"/>
      <c r="R626" s="121"/>
      <c r="S626" s="121"/>
      <c r="T626" s="121"/>
      <c r="U626" s="121"/>
      <c r="V626" s="121"/>
      <c r="W626" s="121"/>
      <c r="X626" s="121"/>
      <c r="Y626" s="121"/>
      <c r="Z626" s="121"/>
      <c r="AA626" s="121"/>
    </row>
    <row r="627" ht="12.75" customHeight="1">
      <c r="A627" s="205"/>
      <c r="B627" s="205"/>
      <c r="C627" s="205"/>
      <c r="D627" s="205"/>
      <c r="E627" s="205"/>
      <c r="F627" s="205"/>
      <c r="G627" s="205"/>
      <c r="H627" s="205"/>
      <c r="I627" s="205"/>
      <c r="J627" s="205"/>
      <c r="K627" s="205"/>
      <c r="L627" s="121"/>
      <c r="M627" s="121"/>
      <c r="N627" s="121"/>
      <c r="O627" s="121"/>
      <c r="P627" s="121"/>
      <c r="Q627" s="121"/>
      <c r="R627" s="121"/>
      <c r="S627" s="121"/>
      <c r="T627" s="121"/>
      <c r="U627" s="121"/>
      <c r="V627" s="121"/>
      <c r="W627" s="121"/>
      <c r="X627" s="121"/>
      <c r="Y627" s="121"/>
      <c r="Z627" s="121"/>
      <c r="AA627" s="121"/>
    </row>
    <row r="628" ht="12.75" customHeight="1">
      <c r="A628" s="205"/>
      <c r="B628" s="205"/>
      <c r="C628" s="205"/>
      <c r="D628" s="205"/>
      <c r="E628" s="205"/>
      <c r="F628" s="205"/>
      <c r="G628" s="205"/>
      <c r="H628" s="205"/>
      <c r="I628" s="205"/>
      <c r="J628" s="205"/>
      <c r="K628" s="205"/>
      <c r="L628" s="121"/>
      <c r="M628" s="121"/>
      <c r="N628" s="121"/>
      <c r="O628" s="121"/>
      <c r="P628" s="121"/>
      <c r="Q628" s="121"/>
      <c r="R628" s="121"/>
      <c r="S628" s="121"/>
      <c r="T628" s="121"/>
      <c r="U628" s="121"/>
      <c r="V628" s="121"/>
      <c r="W628" s="121"/>
      <c r="X628" s="121"/>
      <c r="Y628" s="121"/>
      <c r="Z628" s="121"/>
      <c r="AA628" s="121"/>
    </row>
    <row r="629" ht="12.75" customHeight="1">
      <c r="A629" s="205"/>
      <c r="B629" s="205"/>
      <c r="C629" s="205"/>
      <c r="D629" s="205"/>
      <c r="E629" s="205"/>
      <c r="F629" s="205"/>
      <c r="G629" s="205"/>
      <c r="H629" s="205"/>
      <c r="I629" s="205"/>
      <c r="J629" s="205"/>
      <c r="K629" s="205"/>
      <c r="L629" s="121"/>
      <c r="M629" s="121"/>
      <c r="N629" s="121"/>
      <c r="O629" s="121"/>
      <c r="P629" s="121"/>
      <c r="Q629" s="121"/>
      <c r="R629" s="121"/>
      <c r="S629" s="121"/>
      <c r="T629" s="121"/>
      <c r="U629" s="121"/>
      <c r="V629" s="121"/>
      <c r="W629" s="121"/>
      <c r="X629" s="121"/>
      <c r="Y629" s="121"/>
      <c r="Z629" s="121"/>
      <c r="AA629" s="121"/>
    </row>
    <row r="630" ht="12.75" customHeight="1">
      <c r="A630" s="205"/>
      <c r="B630" s="205"/>
      <c r="C630" s="205"/>
      <c r="D630" s="205"/>
      <c r="E630" s="205"/>
      <c r="F630" s="205"/>
      <c r="G630" s="205"/>
      <c r="H630" s="205"/>
      <c r="I630" s="205"/>
      <c r="J630" s="205"/>
      <c r="K630" s="205"/>
      <c r="L630" s="121"/>
      <c r="M630" s="121"/>
      <c r="N630" s="121"/>
      <c r="O630" s="121"/>
      <c r="P630" s="121"/>
      <c r="Q630" s="121"/>
      <c r="R630" s="121"/>
      <c r="S630" s="121"/>
      <c r="T630" s="121"/>
      <c r="U630" s="121"/>
      <c r="V630" s="121"/>
      <c r="W630" s="121"/>
      <c r="X630" s="121"/>
      <c r="Y630" s="121"/>
      <c r="Z630" s="121"/>
      <c r="AA630" s="121"/>
    </row>
    <row r="631" ht="12.75" customHeight="1">
      <c r="A631" s="205"/>
      <c r="B631" s="205"/>
      <c r="C631" s="205"/>
      <c r="D631" s="205"/>
      <c r="E631" s="205"/>
      <c r="F631" s="205"/>
      <c r="G631" s="205"/>
      <c r="H631" s="205"/>
      <c r="I631" s="205"/>
      <c r="J631" s="205"/>
      <c r="K631" s="205"/>
      <c r="L631" s="121"/>
      <c r="M631" s="121"/>
      <c r="N631" s="121"/>
      <c r="O631" s="121"/>
      <c r="P631" s="121"/>
      <c r="Q631" s="121"/>
      <c r="R631" s="121"/>
      <c r="S631" s="121"/>
      <c r="T631" s="121"/>
      <c r="U631" s="121"/>
      <c r="V631" s="121"/>
      <c r="W631" s="121"/>
      <c r="X631" s="121"/>
      <c r="Y631" s="121"/>
      <c r="Z631" s="121"/>
      <c r="AA631" s="121"/>
    </row>
    <row r="632" ht="12.75" customHeight="1">
      <c r="A632" s="205"/>
      <c r="B632" s="205"/>
      <c r="C632" s="205"/>
      <c r="D632" s="205"/>
      <c r="E632" s="205"/>
      <c r="F632" s="205"/>
      <c r="G632" s="205"/>
      <c r="H632" s="205"/>
      <c r="I632" s="205"/>
      <c r="J632" s="205"/>
      <c r="K632" s="205"/>
      <c r="L632" s="121"/>
      <c r="M632" s="121"/>
      <c r="N632" s="121"/>
      <c r="O632" s="121"/>
      <c r="P632" s="121"/>
      <c r="Q632" s="121"/>
      <c r="R632" s="121"/>
      <c r="S632" s="121"/>
      <c r="T632" s="121"/>
      <c r="U632" s="121"/>
      <c r="V632" s="121"/>
      <c r="W632" s="121"/>
      <c r="X632" s="121"/>
      <c r="Y632" s="121"/>
      <c r="Z632" s="121"/>
      <c r="AA632" s="121"/>
    </row>
    <row r="633" ht="12.75" customHeight="1">
      <c r="A633" s="205"/>
      <c r="B633" s="205"/>
      <c r="C633" s="205"/>
      <c r="D633" s="205"/>
      <c r="E633" s="205"/>
      <c r="F633" s="205"/>
      <c r="G633" s="205"/>
      <c r="H633" s="205"/>
      <c r="I633" s="205"/>
      <c r="J633" s="205"/>
      <c r="K633" s="205"/>
      <c r="L633" s="121"/>
      <c r="M633" s="121"/>
      <c r="N633" s="121"/>
      <c r="O633" s="121"/>
      <c r="P633" s="121"/>
      <c r="Q633" s="121"/>
      <c r="R633" s="121"/>
      <c r="S633" s="121"/>
      <c r="T633" s="121"/>
      <c r="U633" s="121"/>
      <c r="V633" s="121"/>
      <c r="W633" s="121"/>
      <c r="X633" s="121"/>
      <c r="Y633" s="121"/>
      <c r="Z633" s="121"/>
      <c r="AA633" s="121"/>
    </row>
    <row r="634" ht="12.75" customHeight="1">
      <c r="A634" s="205"/>
      <c r="B634" s="205"/>
      <c r="C634" s="205"/>
      <c r="D634" s="205"/>
      <c r="E634" s="205"/>
      <c r="F634" s="205"/>
      <c r="G634" s="205"/>
      <c r="H634" s="205"/>
      <c r="I634" s="205"/>
      <c r="J634" s="205"/>
      <c r="K634" s="205"/>
      <c r="L634" s="121"/>
      <c r="M634" s="121"/>
      <c r="N634" s="121"/>
      <c r="O634" s="121"/>
      <c r="P634" s="121"/>
      <c r="Q634" s="121"/>
      <c r="R634" s="121"/>
      <c r="S634" s="121"/>
      <c r="T634" s="121"/>
      <c r="U634" s="121"/>
      <c r="V634" s="121"/>
      <c r="W634" s="121"/>
      <c r="X634" s="121"/>
      <c r="Y634" s="121"/>
      <c r="Z634" s="121"/>
      <c r="AA634" s="121"/>
    </row>
    <row r="635" ht="12.75" customHeight="1">
      <c r="A635" s="205"/>
      <c r="B635" s="205"/>
      <c r="C635" s="205"/>
      <c r="D635" s="205"/>
      <c r="E635" s="205"/>
      <c r="F635" s="205"/>
      <c r="G635" s="205"/>
      <c r="H635" s="205"/>
      <c r="I635" s="205"/>
      <c r="J635" s="205"/>
      <c r="K635" s="205"/>
      <c r="L635" s="121"/>
      <c r="M635" s="121"/>
      <c r="N635" s="121"/>
      <c r="O635" s="121"/>
      <c r="P635" s="121"/>
      <c r="Q635" s="121"/>
      <c r="R635" s="121"/>
      <c r="S635" s="121"/>
      <c r="T635" s="121"/>
      <c r="U635" s="121"/>
      <c r="V635" s="121"/>
      <c r="W635" s="121"/>
      <c r="X635" s="121"/>
      <c r="Y635" s="121"/>
      <c r="Z635" s="121"/>
      <c r="AA635" s="121"/>
    </row>
    <row r="636" ht="12.75" customHeight="1">
      <c r="A636" s="205"/>
      <c r="B636" s="205"/>
      <c r="C636" s="205"/>
      <c r="D636" s="205"/>
      <c r="E636" s="205"/>
      <c r="F636" s="205"/>
      <c r="G636" s="205"/>
      <c r="H636" s="205"/>
      <c r="I636" s="205"/>
      <c r="J636" s="205"/>
      <c r="K636" s="205"/>
      <c r="L636" s="121"/>
      <c r="M636" s="121"/>
      <c r="N636" s="121"/>
      <c r="O636" s="121"/>
      <c r="P636" s="121"/>
      <c r="Q636" s="121"/>
      <c r="R636" s="121"/>
      <c r="S636" s="121"/>
      <c r="T636" s="121"/>
      <c r="U636" s="121"/>
      <c r="V636" s="121"/>
      <c r="W636" s="121"/>
      <c r="X636" s="121"/>
      <c r="Y636" s="121"/>
      <c r="Z636" s="121"/>
      <c r="AA636" s="121"/>
    </row>
    <row r="637" ht="12.75" customHeight="1">
      <c r="A637" s="205"/>
      <c r="B637" s="205"/>
      <c r="C637" s="205"/>
      <c r="D637" s="205"/>
      <c r="E637" s="205"/>
      <c r="F637" s="205"/>
      <c r="G637" s="205"/>
      <c r="H637" s="205"/>
      <c r="I637" s="205"/>
      <c r="J637" s="205"/>
      <c r="K637" s="205"/>
      <c r="L637" s="121"/>
      <c r="M637" s="121"/>
      <c r="N637" s="121"/>
      <c r="O637" s="121"/>
      <c r="P637" s="121"/>
      <c r="Q637" s="121"/>
      <c r="R637" s="121"/>
      <c r="S637" s="121"/>
      <c r="T637" s="121"/>
      <c r="U637" s="121"/>
      <c r="V637" s="121"/>
      <c r="W637" s="121"/>
      <c r="X637" s="121"/>
      <c r="Y637" s="121"/>
      <c r="Z637" s="121"/>
      <c r="AA637" s="121"/>
    </row>
    <row r="638" ht="12.75" customHeight="1">
      <c r="A638" s="205"/>
      <c r="B638" s="205"/>
      <c r="C638" s="205"/>
      <c r="D638" s="205"/>
      <c r="E638" s="205"/>
      <c r="F638" s="205"/>
      <c r="G638" s="205"/>
      <c r="H638" s="205"/>
      <c r="I638" s="205"/>
      <c r="J638" s="205"/>
      <c r="K638" s="205"/>
      <c r="L638" s="121"/>
      <c r="M638" s="121"/>
      <c r="N638" s="121"/>
      <c r="O638" s="121"/>
      <c r="P638" s="121"/>
      <c r="Q638" s="121"/>
      <c r="R638" s="121"/>
      <c r="S638" s="121"/>
      <c r="T638" s="121"/>
      <c r="U638" s="121"/>
      <c r="V638" s="121"/>
      <c r="W638" s="121"/>
      <c r="X638" s="121"/>
      <c r="Y638" s="121"/>
      <c r="Z638" s="121"/>
      <c r="AA638" s="121"/>
    </row>
    <row r="639" ht="12.75" customHeight="1">
      <c r="A639" s="205"/>
      <c r="B639" s="205"/>
      <c r="C639" s="205"/>
      <c r="D639" s="205"/>
      <c r="E639" s="205"/>
      <c r="F639" s="205"/>
      <c r="G639" s="205"/>
      <c r="H639" s="205"/>
      <c r="I639" s="205"/>
      <c r="J639" s="205"/>
      <c r="K639" s="205"/>
      <c r="L639" s="121"/>
      <c r="M639" s="121"/>
      <c r="N639" s="121"/>
      <c r="O639" s="121"/>
      <c r="P639" s="121"/>
      <c r="Q639" s="121"/>
      <c r="R639" s="121"/>
      <c r="S639" s="121"/>
      <c r="T639" s="121"/>
      <c r="U639" s="121"/>
      <c r="V639" s="121"/>
      <c r="W639" s="121"/>
      <c r="X639" s="121"/>
      <c r="Y639" s="121"/>
      <c r="Z639" s="121"/>
      <c r="AA639" s="121"/>
    </row>
    <row r="640" ht="12.75" customHeight="1">
      <c r="A640" s="205"/>
      <c r="B640" s="205"/>
      <c r="C640" s="205"/>
      <c r="D640" s="205"/>
      <c r="E640" s="205"/>
      <c r="F640" s="205"/>
      <c r="G640" s="205"/>
      <c r="H640" s="205"/>
      <c r="I640" s="205"/>
      <c r="J640" s="205"/>
      <c r="K640" s="205"/>
      <c r="L640" s="121"/>
      <c r="M640" s="121"/>
      <c r="N640" s="121"/>
      <c r="O640" s="121"/>
      <c r="P640" s="121"/>
      <c r="Q640" s="121"/>
      <c r="R640" s="121"/>
      <c r="S640" s="121"/>
      <c r="T640" s="121"/>
      <c r="U640" s="121"/>
      <c r="V640" s="121"/>
      <c r="W640" s="121"/>
      <c r="X640" s="121"/>
      <c r="Y640" s="121"/>
      <c r="Z640" s="121"/>
      <c r="AA640" s="121"/>
    </row>
    <row r="641" ht="12.75" customHeight="1">
      <c r="A641" s="205"/>
      <c r="B641" s="205"/>
      <c r="C641" s="205"/>
      <c r="D641" s="205"/>
      <c r="E641" s="205"/>
      <c r="F641" s="205"/>
      <c r="G641" s="205"/>
      <c r="H641" s="205"/>
      <c r="I641" s="205"/>
      <c r="J641" s="205"/>
      <c r="K641" s="205"/>
      <c r="L641" s="121"/>
      <c r="M641" s="121"/>
      <c r="N641" s="121"/>
      <c r="O641" s="121"/>
      <c r="P641" s="121"/>
      <c r="Q641" s="121"/>
      <c r="R641" s="121"/>
      <c r="S641" s="121"/>
      <c r="T641" s="121"/>
      <c r="U641" s="121"/>
      <c r="V641" s="121"/>
      <c r="W641" s="121"/>
      <c r="X641" s="121"/>
      <c r="Y641" s="121"/>
      <c r="Z641" s="121"/>
      <c r="AA641" s="121"/>
    </row>
    <row r="642" ht="12.75" customHeight="1">
      <c r="A642" s="205"/>
      <c r="B642" s="205"/>
      <c r="C642" s="205"/>
      <c r="D642" s="205"/>
      <c r="E642" s="205"/>
      <c r="F642" s="205"/>
      <c r="G642" s="205"/>
      <c r="H642" s="205"/>
      <c r="I642" s="205"/>
      <c r="J642" s="205"/>
      <c r="K642" s="205"/>
      <c r="L642" s="121"/>
      <c r="M642" s="121"/>
      <c r="N642" s="121"/>
      <c r="O642" s="121"/>
      <c r="P642" s="121"/>
      <c r="Q642" s="121"/>
      <c r="R642" s="121"/>
      <c r="S642" s="121"/>
      <c r="T642" s="121"/>
      <c r="U642" s="121"/>
      <c r="V642" s="121"/>
      <c r="W642" s="121"/>
      <c r="X642" s="121"/>
      <c r="Y642" s="121"/>
      <c r="Z642" s="121"/>
      <c r="AA642" s="121"/>
    </row>
    <row r="643" ht="12.75" customHeight="1">
      <c r="A643" s="205"/>
      <c r="B643" s="205"/>
      <c r="C643" s="205"/>
      <c r="D643" s="205"/>
      <c r="E643" s="205"/>
      <c r="F643" s="205"/>
      <c r="G643" s="205"/>
      <c r="H643" s="205"/>
      <c r="I643" s="205"/>
      <c r="J643" s="205"/>
      <c r="K643" s="205"/>
      <c r="L643" s="121"/>
      <c r="M643" s="121"/>
      <c r="N643" s="121"/>
      <c r="O643" s="121"/>
      <c r="P643" s="121"/>
      <c r="Q643" s="121"/>
      <c r="R643" s="121"/>
      <c r="S643" s="121"/>
      <c r="T643" s="121"/>
      <c r="U643" s="121"/>
      <c r="V643" s="121"/>
      <c r="W643" s="121"/>
      <c r="X643" s="121"/>
      <c r="Y643" s="121"/>
      <c r="Z643" s="121"/>
      <c r="AA643" s="121"/>
    </row>
    <row r="644" ht="12.75" customHeight="1">
      <c r="A644" s="205"/>
      <c r="B644" s="205"/>
      <c r="C644" s="205"/>
      <c r="D644" s="205"/>
      <c r="E644" s="205"/>
      <c r="F644" s="205"/>
      <c r="G644" s="205"/>
      <c r="H644" s="205"/>
      <c r="I644" s="205"/>
      <c r="J644" s="205"/>
      <c r="K644" s="205"/>
      <c r="L644" s="121"/>
      <c r="M644" s="121"/>
      <c r="N644" s="121"/>
      <c r="O644" s="121"/>
      <c r="P644" s="121"/>
      <c r="Q644" s="121"/>
      <c r="R644" s="121"/>
      <c r="S644" s="121"/>
      <c r="T644" s="121"/>
      <c r="U644" s="121"/>
      <c r="V644" s="121"/>
      <c r="W644" s="121"/>
      <c r="X644" s="121"/>
      <c r="Y644" s="121"/>
      <c r="Z644" s="121"/>
      <c r="AA644" s="121"/>
    </row>
    <row r="645" ht="12.75" customHeight="1">
      <c r="A645" s="205"/>
      <c r="B645" s="205"/>
      <c r="C645" s="205"/>
      <c r="D645" s="205"/>
      <c r="E645" s="205"/>
      <c r="F645" s="205"/>
      <c r="G645" s="205"/>
      <c r="H645" s="205"/>
      <c r="I645" s="205"/>
      <c r="J645" s="205"/>
      <c r="K645" s="205"/>
      <c r="L645" s="121"/>
      <c r="M645" s="121"/>
      <c r="N645" s="121"/>
      <c r="O645" s="121"/>
      <c r="P645" s="121"/>
      <c r="Q645" s="121"/>
      <c r="R645" s="121"/>
      <c r="S645" s="121"/>
      <c r="T645" s="121"/>
      <c r="U645" s="121"/>
      <c r="V645" s="121"/>
      <c r="W645" s="121"/>
      <c r="X645" s="121"/>
      <c r="Y645" s="121"/>
      <c r="Z645" s="121"/>
      <c r="AA645" s="121"/>
    </row>
    <row r="646" ht="12.75" customHeight="1">
      <c r="A646" s="205"/>
      <c r="B646" s="205"/>
      <c r="C646" s="205"/>
      <c r="D646" s="205"/>
      <c r="E646" s="205"/>
      <c r="F646" s="205"/>
      <c r="G646" s="205"/>
      <c r="H646" s="205"/>
      <c r="I646" s="205"/>
      <c r="J646" s="205"/>
      <c r="K646" s="205"/>
      <c r="L646" s="121"/>
      <c r="M646" s="121"/>
      <c r="N646" s="121"/>
      <c r="O646" s="121"/>
      <c r="P646" s="121"/>
      <c r="Q646" s="121"/>
      <c r="R646" s="121"/>
      <c r="S646" s="121"/>
      <c r="T646" s="121"/>
      <c r="U646" s="121"/>
      <c r="V646" s="121"/>
      <c r="W646" s="121"/>
      <c r="X646" s="121"/>
      <c r="Y646" s="121"/>
      <c r="Z646" s="121"/>
      <c r="AA646" s="121"/>
    </row>
    <row r="647" ht="12.75" customHeight="1">
      <c r="A647" s="205"/>
      <c r="B647" s="205"/>
      <c r="C647" s="205"/>
      <c r="D647" s="205"/>
      <c r="E647" s="205"/>
      <c r="F647" s="205"/>
      <c r="G647" s="205"/>
      <c r="H647" s="205"/>
      <c r="I647" s="205"/>
      <c r="J647" s="205"/>
      <c r="K647" s="205"/>
      <c r="L647" s="121"/>
      <c r="M647" s="121"/>
      <c r="N647" s="121"/>
      <c r="O647" s="121"/>
      <c r="P647" s="121"/>
      <c r="Q647" s="121"/>
      <c r="R647" s="121"/>
      <c r="S647" s="121"/>
      <c r="T647" s="121"/>
      <c r="U647" s="121"/>
      <c r="V647" s="121"/>
      <c r="W647" s="121"/>
      <c r="X647" s="121"/>
      <c r="Y647" s="121"/>
      <c r="Z647" s="121"/>
      <c r="AA647" s="121"/>
    </row>
    <row r="648" ht="12.75" customHeight="1">
      <c r="A648" s="205"/>
      <c r="B648" s="205"/>
      <c r="C648" s="205"/>
      <c r="D648" s="205"/>
      <c r="E648" s="205"/>
      <c r="F648" s="205"/>
      <c r="G648" s="205"/>
      <c r="H648" s="205"/>
      <c r="I648" s="205"/>
      <c r="J648" s="205"/>
      <c r="K648" s="205"/>
      <c r="L648" s="121"/>
      <c r="M648" s="121"/>
      <c r="N648" s="121"/>
      <c r="O648" s="121"/>
      <c r="P648" s="121"/>
      <c r="Q648" s="121"/>
      <c r="R648" s="121"/>
      <c r="S648" s="121"/>
      <c r="T648" s="121"/>
      <c r="U648" s="121"/>
      <c r="V648" s="121"/>
      <c r="W648" s="121"/>
      <c r="X648" s="121"/>
      <c r="Y648" s="121"/>
      <c r="Z648" s="121"/>
      <c r="AA648" s="121"/>
    </row>
    <row r="649" ht="12.75" customHeight="1">
      <c r="A649" s="205"/>
      <c r="B649" s="205"/>
      <c r="C649" s="205"/>
      <c r="D649" s="205"/>
      <c r="E649" s="205"/>
      <c r="F649" s="205"/>
      <c r="G649" s="205"/>
      <c r="H649" s="205"/>
      <c r="I649" s="205"/>
      <c r="J649" s="205"/>
      <c r="K649" s="205"/>
      <c r="L649" s="121"/>
      <c r="M649" s="121"/>
      <c r="N649" s="121"/>
      <c r="O649" s="121"/>
      <c r="P649" s="121"/>
      <c r="Q649" s="121"/>
      <c r="R649" s="121"/>
      <c r="S649" s="121"/>
      <c r="T649" s="121"/>
      <c r="U649" s="121"/>
      <c r="V649" s="121"/>
      <c r="W649" s="121"/>
      <c r="X649" s="121"/>
      <c r="Y649" s="121"/>
      <c r="Z649" s="121"/>
      <c r="AA649" s="121"/>
    </row>
    <row r="650" ht="12.75" customHeight="1">
      <c r="A650" s="205"/>
      <c r="B650" s="205"/>
      <c r="C650" s="205"/>
      <c r="D650" s="205"/>
      <c r="E650" s="205"/>
      <c r="F650" s="205"/>
      <c r="G650" s="205"/>
      <c r="H650" s="205"/>
      <c r="I650" s="205"/>
      <c r="J650" s="205"/>
      <c r="K650" s="205"/>
      <c r="L650" s="121"/>
      <c r="M650" s="121"/>
      <c r="N650" s="121"/>
      <c r="O650" s="121"/>
      <c r="P650" s="121"/>
      <c r="Q650" s="121"/>
      <c r="R650" s="121"/>
      <c r="S650" s="121"/>
      <c r="T650" s="121"/>
      <c r="U650" s="121"/>
      <c r="V650" s="121"/>
      <c r="W650" s="121"/>
      <c r="X650" s="121"/>
      <c r="Y650" s="121"/>
      <c r="Z650" s="121"/>
      <c r="AA650" s="121"/>
    </row>
    <row r="651" ht="12.75" customHeight="1">
      <c r="A651" s="205"/>
      <c r="B651" s="205"/>
      <c r="C651" s="205"/>
      <c r="D651" s="205"/>
      <c r="E651" s="205"/>
      <c r="F651" s="205"/>
      <c r="G651" s="205"/>
      <c r="H651" s="205"/>
      <c r="I651" s="205"/>
      <c r="J651" s="205"/>
      <c r="K651" s="205"/>
      <c r="L651" s="121"/>
      <c r="M651" s="121"/>
      <c r="N651" s="121"/>
      <c r="O651" s="121"/>
      <c r="P651" s="121"/>
      <c r="Q651" s="121"/>
      <c r="R651" s="121"/>
      <c r="S651" s="121"/>
      <c r="T651" s="121"/>
      <c r="U651" s="121"/>
      <c r="V651" s="121"/>
      <c r="W651" s="121"/>
      <c r="X651" s="121"/>
      <c r="Y651" s="121"/>
      <c r="Z651" s="121"/>
      <c r="AA651" s="121"/>
    </row>
    <row r="652" ht="12.75" customHeight="1">
      <c r="A652" s="205"/>
      <c r="B652" s="205"/>
      <c r="C652" s="205"/>
      <c r="D652" s="205"/>
      <c r="E652" s="205"/>
      <c r="F652" s="205"/>
      <c r="G652" s="205"/>
      <c r="H652" s="205"/>
      <c r="I652" s="205"/>
      <c r="J652" s="205"/>
      <c r="K652" s="205"/>
      <c r="L652" s="121"/>
      <c r="M652" s="121"/>
      <c r="N652" s="121"/>
      <c r="O652" s="121"/>
      <c r="P652" s="121"/>
      <c r="Q652" s="121"/>
      <c r="R652" s="121"/>
      <c r="S652" s="121"/>
      <c r="T652" s="121"/>
      <c r="U652" s="121"/>
      <c r="V652" s="121"/>
      <c r="W652" s="121"/>
      <c r="X652" s="121"/>
      <c r="Y652" s="121"/>
      <c r="Z652" s="121"/>
      <c r="AA652" s="121"/>
    </row>
    <row r="653" ht="12.75" customHeight="1">
      <c r="A653" s="205"/>
      <c r="B653" s="205"/>
      <c r="C653" s="205"/>
      <c r="D653" s="205"/>
      <c r="E653" s="205"/>
      <c r="F653" s="205"/>
      <c r="G653" s="205"/>
      <c r="H653" s="205"/>
      <c r="I653" s="205"/>
      <c r="J653" s="205"/>
      <c r="K653" s="205"/>
      <c r="L653" s="121"/>
      <c r="M653" s="121"/>
      <c r="N653" s="121"/>
      <c r="O653" s="121"/>
      <c r="P653" s="121"/>
      <c r="Q653" s="121"/>
      <c r="R653" s="121"/>
      <c r="S653" s="121"/>
      <c r="T653" s="121"/>
      <c r="U653" s="121"/>
      <c r="V653" s="121"/>
      <c r="W653" s="121"/>
      <c r="X653" s="121"/>
      <c r="Y653" s="121"/>
      <c r="Z653" s="121"/>
      <c r="AA653" s="121"/>
    </row>
    <row r="654" ht="12.75" customHeight="1">
      <c r="A654" s="205"/>
      <c r="B654" s="205"/>
      <c r="C654" s="205"/>
      <c r="D654" s="205"/>
      <c r="E654" s="205"/>
      <c r="F654" s="205"/>
      <c r="G654" s="205"/>
      <c r="H654" s="205"/>
      <c r="I654" s="205"/>
      <c r="J654" s="205"/>
      <c r="K654" s="205"/>
      <c r="L654" s="121"/>
      <c r="M654" s="121"/>
      <c r="N654" s="121"/>
      <c r="O654" s="121"/>
      <c r="P654" s="121"/>
      <c r="Q654" s="121"/>
      <c r="R654" s="121"/>
      <c r="S654" s="121"/>
      <c r="T654" s="121"/>
      <c r="U654" s="121"/>
      <c r="V654" s="121"/>
      <c r="W654" s="121"/>
      <c r="X654" s="121"/>
      <c r="Y654" s="121"/>
      <c r="Z654" s="121"/>
      <c r="AA654" s="121"/>
    </row>
    <row r="655" ht="12.75" customHeight="1">
      <c r="A655" s="205"/>
      <c r="B655" s="205"/>
      <c r="C655" s="205"/>
      <c r="D655" s="205"/>
      <c r="E655" s="205"/>
      <c r="F655" s="205"/>
      <c r="G655" s="205"/>
      <c r="H655" s="205"/>
      <c r="I655" s="205"/>
      <c r="J655" s="205"/>
      <c r="K655" s="205"/>
      <c r="L655" s="121"/>
      <c r="M655" s="121"/>
      <c r="N655" s="121"/>
      <c r="O655" s="121"/>
      <c r="P655" s="121"/>
      <c r="Q655" s="121"/>
      <c r="R655" s="121"/>
      <c r="S655" s="121"/>
      <c r="T655" s="121"/>
      <c r="U655" s="121"/>
      <c r="V655" s="121"/>
      <c r="W655" s="121"/>
      <c r="X655" s="121"/>
      <c r="Y655" s="121"/>
      <c r="Z655" s="121"/>
      <c r="AA655" s="121"/>
    </row>
    <row r="656" ht="12.75" customHeight="1">
      <c r="A656" s="205"/>
      <c r="B656" s="205"/>
      <c r="C656" s="205"/>
      <c r="D656" s="205"/>
      <c r="E656" s="205"/>
      <c r="F656" s="205"/>
      <c r="G656" s="205"/>
      <c r="H656" s="205"/>
      <c r="I656" s="205"/>
      <c r="J656" s="205"/>
      <c r="K656" s="205"/>
      <c r="L656" s="121"/>
      <c r="M656" s="121"/>
      <c r="N656" s="121"/>
      <c r="O656" s="121"/>
      <c r="P656" s="121"/>
      <c r="Q656" s="121"/>
      <c r="R656" s="121"/>
      <c r="S656" s="121"/>
      <c r="T656" s="121"/>
      <c r="U656" s="121"/>
      <c r="V656" s="121"/>
      <c r="W656" s="121"/>
      <c r="X656" s="121"/>
      <c r="Y656" s="121"/>
      <c r="Z656" s="121"/>
      <c r="AA656" s="121"/>
    </row>
    <row r="657" ht="12.75" customHeight="1">
      <c r="A657" s="205"/>
      <c r="B657" s="205"/>
      <c r="C657" s="205"/>
      <c r="D657" s="205"/>
      <c r="E657" s="205"/>
      <c r="F657" s="205"/>
      <c r="G657" s="205"/>
      <c r="H657" s="205"/>
      <c r="I657" s="205"/>
      <c r="J657" s="205"/>
      <c r="K657" s="205"/>
      <c r="L657" s="121"/>
      <c r="M657" s="121"/>
      <c r="N657" s="121"/>
      <c r="O657" s="121"/>
      <c r="P657" s="121"/>
      <c r="Q657" s="121"/>
      <c r="R657" s="121"/>
      <c r="S657" s="121"/>
      <c r="T657" s="121"/>
      <c r="U657" s="121"/>
      <c r="V657" s="121"/>
      <c r="W657" s="121"/>
      <c r="X657" s="121"/>
      <c r="Y657" s="121"/>
      <c r="Z657" s="121"/>
      <c r="AA657" s="121"/>
    </row>
    <row r="658" ht="12.75" customHeight="1">
      <c r="A658" s="205"/>
      <c r="B658" s="205"/>
      <c r="C658" s="205"/>
      <c r="D658" s="205"/>
      <c r="E658" s="205"/>
      <c r="F658" s="205"/>
      <c r="G658" s="205"/>
      <c r="H658" s="205"/>
      <c r="I658" s="205"/>
      <c r="J658" s="205"/>
      <c r="K658" s="205"/>
      <c r="L658" s="121"/>
      <c r="M658" s="121"/>
      <c r="N658" s="121"/>
      <c r="O658" s="121"/>
      <c r="P658" s="121"/>
      <c r="Q658" s="121"/>
      <c r="R658" s="121"/>
      <c r="S658" s="121"/>
      <c r="T658" s="121"/>
      <c r="U658" s="121"/>
      <c r="V658" s="121"/>
      <c r="W658" s="121"/>
      <c r="X658" s="121"/>
      <c r="Y658" s="121"/>
      <c r="Z658" s="121"/>
      <c r="AA658" s="121"/>
    </row>
    <row r="659" ht="12.75" customHeight="1">
      <c r="A659" s="205"/>
      <c r="B659" s="205"/>
      <c r="C659" s="205"/>
      <c r="D659" s="205"/>
      <c r="E659" s="205"/>
      <c r="F659" s="205"/>
      <c r="G659" s="205"/>
      <c r="H659" s="205"/>
      <c r="I659" s="205"/>
      <c r="J659" s="205"/>
      <c r="K659" s="205"/>
      <c r="L659" s="121"/>
      <c r="M659" s="121"/>
      <c r="N659" s="121"/>
      <c r="O659" s="121"/>
      <c r="P659" s="121"/>
      <c r="Q659" s="121"/>
      <c r="R659" s="121"/>
      <c r="S659" s="121"/>
      <c r="T659" s="121"/>
      <c r="U659" s="121"/>
      <c r="V659" s="121"/>
      <c r="W659" s="121"/>
      <c r="X659" s="121"/>
      <c r="Y659" s="121"/>
      <c r="Z659" s="121"/>
      <c r="AA659" s="121"/>
    </row>
    <row r="660" ht="12.75" customHeight="1">
      <c r="A660" s="205"/>
      <c r="B660" s="205"/>
      <c r="C660" s="205"/>
      <c r="D660" s="205"/>
      <c r="E660" s="205"/>
      <c r="F660" s="205"/>
      <c r="G660" s="205"/>
      <c r="H660" s="205"/>
      <c r="I660" s="205"/>
      <c r="J660" s="205"/>
      <c r="K660" s="205"/>
      <c r="L660" s="121"/>
      <c r="M660" s="121"/>
      <c r="N660" s="121"/>
      <c r="O660" s="121"/>
      <c r="P660" s="121"/>
      <c r="Q660" s="121"/>
      <c r="R660" s="121"/>
      <c r="S660" s="121"/>
      <c r="T660" s="121"/>
      <c r="U660" s="121"/>
      <c r="V660" s="121"/>
      <c r="W660" s="121"/>
      <c r="X660" s="121"/>
      <c r="Y660" s="121"/>
      <c r="Z660" s="121"/>
      <c r="AA660" s="121"/>
    </row>
    <row r="661" ht="12.75" customHeight="1">
      <c r="A661" s="205"/>
      <c r="B661" s="205"/>
      <c r="C661" s="205"/>
      <c r="D661" s="205"/>
      <c r="E661" s="205"/>
      <c r="F661" s="205"/>
      <c r="G661" s="205"/>
      <c r="H661" s="205"/>
      <c r="I661" s="205"/>
      <c r="J661" s="205"/>
      <c r="K661" s="205"/>
      <c r="L661" s="121"/>
      <c r="M661" s="121"/>
      <c r="N661" s="121"/>
      <c r="O661" s="121"/>
      <c r="P661" s="121"/>
      <c r="Q661" s="121"/>
      <c r="R661" s="121"/>
      <c r="S661" s="121"/>
      <c r="T661" s="121"/>
      <c r="U661" s="121"/>
      <c r="V661" s="121"/>
      <c r="W661" s="121"/>
      <c r="X661" s="121"/>
      <c r="Y661" s="121"/>
      <c r="Z661" s="121"/>
      <c r="AA661" s="121"/>
    </row>
    <row r="662" ht="12.75" customHeight="1">
      <c r="A662" s="205"/>
      <c r="B662" s="205"/>
      <c r="C662" s="205"/>
      <c r="D662" s="205"/>
      <c r="E662" s="205"/>
      <c r="F662" s="205"/>
      <c r="G662" s="205"/>
      <c r="H662" s="205"/>
      <c r="I662" s="205"/>
      <c r="J662" s="205"/>
      <c r="K662" s="205"/>
      <c r="L662" s="121"/>
      <c r="M662" s="121"/>
      <c r="N662" s="121"/>
      <c r="O662" s="121"/>
      <c r="P662" s="121"/>
      <c r="Q662" s="121"/>
      <c r="R662" s="121"/>
      <c r="S662" s="121"/>
      <c r="T662" s="121"/>
      <c r="U662" s="121"/>
      <c r="V662" s="121"/>
      <c r="W662" s="121"/>
      <c r="X662" s="121"/>
      <c r="Y662" s="121"/>
      <c r="Z662" s="121"/>
      <c r="AA662" s="121"/>
    </row>
    <row r="663" ht="12.75" customHeight="1">
      <c r="A663" s="205"/>
      <c r="B663" s="205"/>
      <c r="C663" s="205"/>
      <c r="D663" s="205"/>
      <c r="E663" s="205"/>
      <c r="F663" s="205"/>
      <c r="G663" s="205"/>
      <c r="H663" s="205"/>
      <c r="I663" s="205"/>
      <c r="J663" s="205"/>
      <c r="K663" s="205"/>
      <c r="L663" s="121"/>
      <c r="M663" s="121"/>
      <c r="N663" s="121"/>
      <c r="O663" s="121"/>
      <c r="P663" s="121"/>
      <c r="Q663" s="121"/>
      <c r="R663" s="121"/>
      <c r="S663" s="121"/>
      <c r="T663" s="121"/>
      <c r="U663" s="121"/>
      <c r="V663" s="121"/>
      <c r="W663" s="121"/>
      <c r="X663" s="121"/>
      <c r="Y663" s="121"/>
      <c r="Z663" s="121"/>
      <c r="AA663" s="121"/>
    </row>
    <row r="664" ht="12.75" customHeight="1">
      <c r="A664" s="205"/>
      <c r="B664" s="205"/>
      <c r="C664" s="205"/>
      <c r="D664" s="205"/>
      <c r="E664" s="205"/>
      <c r="F664" s="205"/>
      <c r="G664" s="205"/>
      <c r="H664" s="205"/>
      <c r="I664" s="205"/>
      <c r="J664" s="205"/>
      <c r="K664" s="205"/>
      <c r="L664" s="121"/>
      <c r="M664" s="121"/>
      <c r="N664" s="121"/>
      <c r="O664" s="121"/>
      <c r="P664" s="121"/>
      <c r="Q664" s="121"/>
      <c r="R664" s="121"/>
      <c r="S664" s="121"/>
      <c r="T664" s="121"/>
      <c r="U664" s="121"/>
      <c r="V664" s="121"/>
      <c r="W664" s="121"/>
      <c r="X664" s="121"/>
      <c r="Y664" s="121"/>
      <c r="Z664" s="121"/>
      <c r="AA664" s="121"/>
    </row>
    <row r="665" ht="12.75" customHeight="1">
      <c r="A665" s="205"/>
      <c r="B665" s="205"/>
      <c r="C665" s="205"/>
      <c r="D665" s="205"/>
      <c r="E665" s="205"/>
      <c r="F665" s="205"/>
      <c r="G665" s="205"/>
      <c r="H665" s="205"/>
      <c r="I665" s="205"/>
      <c r="J665" s="205"/>
      <c r="K665" s="205"/>
      <c r="L665" s="121"/>
      <c r="M665" s="121"/>
      <c r="N665" s="121"/>
      <c r="O665" s="121"/>
      <c r="P665" s="121"/>
      <c r="Q665" s="121"/>
      <c r="R665" s="121"/>
      <c r="S665" s="121"/>
      <c r="T665" s="121"/>
      <c r="U665" s="121"/>
      <c r="V665" s="121"/>
      <c r="W665" s="121"/>
      <c r="X665" s="121"/>
      <c r="Y665" s="121"/>
      <c r="Z665" s="121"/>
      <c r="AA665" s="121"/>
    </row>
    <row r="666" ht="12.75" customHeight="1">
      <c r="A666" s="205"/>
      <c r="B666" s="205"/>
      <c r="C666" s="205"/>
      <c r="D666" s="205"/>
      <c r="E666" s="205"/>
      <c r="F666" s="205"/>
      <c r="G666" s="205"/>
      <c r="H666" s="205"/>
      <c r="I666" s="205"/>
      <c r="J666" s="205"/>
      <c r="K666" s="205"/>
      <c r="L666" s="121"/>
      <c r="M666" s="121"/>
      <c r="N666" s="121"/>
      <c r="O666" s="121"/>
      <c r="P666" s="121"/>
      <c r="Q666" s="121"/>
      <c r="R666" s="121"/>
      <c r="S666" s="121"/>
      <c r="T666" s="121"/>
      <c r="U666" s="121"/>
      <c r="V666" s="121"/>
      <c r="W666" s="121"/>
      <c r="X666" s="121"/>
      <c r="Y666" s="121"/>
      <c r="Z666" s="121"/>
      <c r="AA666" s="121"/>
    </row>
    <row r="667" ht="12.75" customHeight="1">
      <c r="A667" s="205"/>
      <c r="B667" s="205"/>
      <c r="C667" s="205"/>
      <c r="D667" s="205"/>
      <c r="E667" s="205"/>
      <c r="F667" s="205"/>
      <c r="G667" s="205"/>
      <c r="H667" s="205"/>
      <c r="I667" s="205"/>
      <c r="J667" s="205"/>
      <c r="K667" s="205"/>
      <c r="L667" s="121"/>
      <c r="M667" s="121"/>
      <c r="N667" s="121"/>
      <c r="O667" s="121"/>
      <c r="P667" s="121"/>
      <c r="Q667" s="121"/>
      <c r="R667" s="121"/>
      <c r="S667" s="121"/>
      <c r="T667" s="121"/>
      <c r="U667" s="121"/>
      <c r="V667" s="121"/>
      <c r="W667" s="121"/>
      <c r="X667" s="121"/>
      <c r="Y667" s="121"/>
      <c r="Z667" s="121"/>
      <c r="AA667" s="121"/>
    </row>
    <row r="668" ht="12.75" customHeight="1">
      <c r="A668" s="205"/>
      <c r="B668" s="205"/>
      <c r="C668" s="205"/>
      <c r="D668" s="205"/>
      <c r="E668" s="205"/>
      <c r="F668" s="205"/>
      <c r="G668" s="205"/>
      <c r="H668" s="205"/>
      <c r="I668" s="205"/>
      <c r="J668" s="205"/>
      <c r="K668" s="205"/>
      <c r="L668" s="121"/>
      <c r="M668" s="121"/>
      <c r="N668" s="121"/>
      <c r="O668" s="121"/>
      <c r="P668" s="121"/>
      <c r="Q668" s="121"/>
      <c r="R668" s="121"/>
      <c r="S668" s="121"/>
      <c r="T668" s="121"/>
      <c r="U668" s="121"/>
      <c r="V668" s="121"/>
      <c r="W668" s="121"/>
      <c r="X668" s="121"/>
      <c r="Y668" s="121"/>
      <c r="Z668" s="121"/>
      <c r="AA668" s="121"/>
    </row>
    <row r="669" ht="12.75" customHeight="1">
      <c r="A669" s="205"/>
      <c r="B669" s="205"/>
      <c r="C669" s="205"/>
      <c r="D669" s="205"/>
      <c r="E669" s="205"/>
      <c r="F669" s="205"/>
      <c r="G669" s="205"/>
      <c r="H669" s="205"/>
      <c r="I669" s="205"/>
      <c r="J669" s="205"/>
      <c r="K669" s="205"/>
      <c r="L669" s="121"/>
      <c r="M669" s="121"/>
      <c r="N669" s="121"/>
      <c r="O669" s="121"/>
      <c r="P669" s="121"/>
      <c r="Q669" s="121"/>
      <c r="R669" s="121"/>
      <c r="S669" s="121"/>
      <c r="T669" s="121"/>
      <c r="U669" s="121"/>
      <c r="V669" s="121"/>
      <c r="W669" s="121"/>
      <c r="X669" s="121"/>
      <c r="Y669" s="121"/>
      <c r="Z669" s="121"/>
      <c r="AA669" s="121"/>
    </row>
    <row r="670" ht="12.75" customHeight="1">
      <c r="A670" s="205"/>
      <c r="B670" s="205"/>
      <c r="C670" s="205"/>
      <c r="D670" s="205"/>
      <c r="E670" s="205"/>
      <c r="F670" s="205"/>
      <c r="G670" s="205"/>
      <c r="H670" s="205"/>
      <c r="I670" s="205"/>
      <c r="J670" s="205"/>
      <c r="K670" s="205"/>
      <c r="L670" s="121"/>
      <c r="M670" s="121"/>
      <c r="N670" s="121"/>
      <c r="O670" s="121"/>
      <c r="P670" s="121"/>
      <c r="Q670" s="121"/>
      <c r="R670" s="121"/>
      <c r="S670" s="121"/>
      <c r="T670" s="121"/>
      <c r="U670" s="121"/>
      <c r="V670" s="121"/>
      <c r="W670" s="121"/>
      <c r="X670" s="121"/>
      <c r="Y670" s="121"/>
      <c r="Z670" s="121"/>
      <c r="AA670" s="121"/>
    </row>
    <row r="671" ht="12.75" customHeight="1">
      <c r="A671" s="205"/>
      <c r="B671" s="205"/>
      <c r="C671" s="205"/>
      <c r="D671" s="205"/>
      <c r="E671" s="205"/>
      <c r="F671" s="205"/>
      <c r="G671" s="205"/>
      <c r="H671" s="205"/>
      <c r="I671" s="205"/>
      <c r="J671" s="205"/>
      <c r="K671" s="205"/>
      <c r="L671" s="121"/>
      <c r="M671" s="121"/>
      <c r="N671" s="121"/>
      <c r="O671" s="121"/>
      <c r="P671" s="121"/>
      <c r="Q671" s="121"/>
      <c r="R671" s="121"/>
      <c r="S671" s="121"/>
      <c r="T671" s="121"/>
      <c r="U671" s="121"/>
      <c r="V671" s="121"/>
      <c r="W671" s="121"/>
      <c r="X671" s="121"/>
      <c r="Y671" s="121"/>
      <c r="Z671" s="121"/>
      <c r="AA671" s="121"/>
    </row>
    <row r="672" ht="12.75" customHeight="1">
      <c r="A672" s="205"/>
      <c r="B672" s="205"/>
      <c r="C672" s="205"/>
      <c r="D672" s="205"/>
      <c r="E672" s="205"/>
      <c r="F672" s="205"/>
      <c r="G672" s="205"/>
      <c r="H672" s="205"/>
      <c r="I672" s="205"/>
      <c r="J672" s="205"/>
      <c r="K672" s="205"/>
      <c r="L672" s="121"/>
      <c r="M672" s="121"/>
      <c r="N672" s="121"/>
      <c r="O672" s="121"/>
      <c r="P672" s="121"/>
      <c r="Q672" s="121"/>
      <c r="R672" s="121"/>
      <c r="S672" s="121"/>
      <c r="T672" s="121"/>
      <c r="U672" s="121"/>
      <c r="V672" s="121"/>
      <c r="W672" s="121"/>
      <c r="X672" s="121"/>
      <c r="Y672" s="121"/>
      <c r="Z672" s="121"/>
      <c r="AA672" s="121"/>
    </row>
    <row r="673" ht="12.75" customHeight="1">
      <c r="A673" s="205"/>
      <c r="B673" s="205"/>
      <c r="C673" s="205"/>
      <c r="D673" s="205"/>
      <c r="E673" s="205"/>
      <c r="F673" s="205"/>
      <c r="G673" s="205"/>
      <c r="H673" s="205"/>
      <c r="I673" s="205"/>
      <c r="J673" s="205"/>
      <c r="K673" s="205"/>
      <c r="L673" s="121"/>
      <c r="M673" s="121"/>
      <c r="N673" s="121"/>
      <c r="O673" s="121"/>
      <c r="P673" s="121"/>
      <c r="Q673" s="121"/>
      <c r="R673" s="121"/>
      <c r="S673" s="121"/>
      <c r="T673" s="121"/>
      <c r="U673" s="121"/>
      <c r="V673" s="121"/>
      <c r="W673" s="121"/>
      <c r="X673" s="121"/>
      <c r="Y673" s="121"/>
      <c r="Z673" s="121"/>
      <c r="AA673" s="121"/>
    </row>
    <row r="674" ht="12.75" customHeight="1">
      <c r="A674" s="205"/>
      <c r="B674" s="205"/>
      <c r="C674" s="205"/>
      <c r="D674" s="205"/>
      <c r="E674" s="205"/>
      <c r="F674" s="205"/>
      <c r="G674" s="205"/>
      <c r="H674" s="205"/>
      <c r="I674" s="205"/>
      <c r="J674" s="205"/>
      <c r="K674" s="205"/>
      <c r="L674" s="121"/>
      <c r="M674" s="121"/>
      <c r="N674" s="121"/>
      <c r="O674" s="121"/>
      <c r="P674" s="121"/>
      <c r="Q674" s="121"/>
      <c r="R674" s="121"/>
      <c r="S674" s="121"/>
      <c r="T674" s="121"/>
      <c r="U674" s="121"/>
      <c r="V674" s="121"/>
      <c r="W674" s="121"/>
      <c r="X674" s="121"/>
      <c r="Y674" s="121"/>
      <c r="Z674" s="121"/>
      <c r="AA674" s="121"/>
    </row>
    <row r="675" ht="12.75" customHeight="1">
      <c r="A675" s="205"/>
      <c r="B675" s="205"/>
      <c r="C675" s="205"/>
      <c r="D675" s="205"/>
      <c r="E675" s="205"/>
      <c r="F675" s="205"/>
      <c r="G675" s="205"/>
      <c r="H675" s="205"/>
      <c r="I675" s="205"/>
      <c r="J675" s="205"/>
      <c r="K675" s="205"/>
      <c r="L675" s="121"/>
      <c r="M675" s="121"/>
      <c r="N675" s="121"/>
      <c r="O675" s="121"/>
      <c r="P675" s="121"/>
      <c r="Q675" s="121"/>
      <c r="R675" s="121"/>
      <c r="S675" s="121"/>
      <c r="T675" s="121"/>
      <c r="U675" s="121"/>
      <c r="V675" s="121"/>
      <c r="W675" s="121"/>
      <c r="X675" s="121"/>
      <c r="Y675" s="121"/>
      <c r="Z675" s="121"/>
      <c r="AA675" s="121"/>
    </row>
    <row r="676" ht="12.75" customHeight="1">
      <c r="A676" s="205"/>
      <c r="B676" s="205"/>
      <c r="C676" s="205"/>
      <c r="D676" s="205"/>
      <c r="E676" s="205"/>
      <c r="F676" s="205"/>
      <c r="G676" s="205"/>
      <c r="H676" s="205"/>
      <c r="I676" s="205"/>
      <c r="J676" s="205"/>
      <c r="K676" s="205"/>
      <c r="L676" s="121"/>
      <c r="M676" s="121"/>
      <c r="N676" s="121"/>
      <c r="O676" s="121"/>
      <c r="P676" s="121"/>
      <c r="Q676" s="121"/>
      <c r="R676" s="121"/>
      <c r="S676" s="121"/>
      <c r="T676" s="121"/>
      <c r="U676" s="121"/>
      <c r="V676" s="121"/>
      <c r="W676" s="121"/>
      <c r="X676" s="121"/>
      <c r="Y676" s="121"/>
      <c r="Z676" s="121"/>
      <c r="AA676" s="121"/>
    </row>
    <row r="677" ht="12.75" customHeight="1">
      <c r="A677" s="205"/>
      <c r="B677" s="205"/>
      <c r="C677" s="205"/>
      <c r="D677" s="205"/>
      <c r="E677" s="205"/>
      <c r="F677" s="205"/>
      <c r="G677" s="205"/>
      <c r="H677" s="205"/>
      <c r="I677" s="205"/>
      <c r="J677" s="205"/>
      <c r="K677" s="205"/>
      <c r="L677" s="121"/>
      <c r="M677" s="121"/>
      <c r="N677" s="121"/>
      <c r="O677" s="121"/>
      <c r="P677" s="121"/>
      <c r="Q677" s="121"/>
      <c r="R677" s="121"/>
      <c r="S677" s="121"/>
      <c r="T677" s="121"/>
      <c r="U677" s="121"/>
      <c r="V677" s="121"/>
      <c r="W677" s="121"/>
      <c r="X677" s="121"/>
      <c r="Y677" s="121"/>
      <c r="Z677" s="121"/>
      <c r="AA677" s="121"/>
    </row>
    <row r="678" ht="12.75" customHeight="1">
      <c r="A678" s="205"/>
      <c r="B678" s="205"/>
      <c r="C678" s="205"/>
      <c r="D678" s="205"/>
      <c r="E678" s="205"/>
      <c r="F678" s="205"/>
      <c r="G678" s="205"/>
      <c r="H678" s="205"/>
      <c r="I678" s="205"/>
      <c r="J678" s="205"/>
      <c r="K678" s="205"/>
      <c r="L678" s="121"/>
      <c r="M678" s="121"/>
      <c r="N678" s="121"/>
      <c r="O678" s="121"/>
      <c r="P678" s="121"/>
      <c r="Q678" s="121"/>
      <c r="R678" s="121"/>
      <c r="S678" s="121"/>
      <c r="T678" s="121"/>
      <c r="U678" s="121"/>
      <c r="V678" s="121"/>
      <c r="W678" s="121"/>
      <c r="X678" s="121"/>
      <c r="Y678" s="121"/>
      <c r="Z678" s="121"/>
      <c r="AA678" s="121"/>
    </row>
    <row r="679" ht="12.75" customHeight="1">
      <c r="A679" s="205"/>
      <c r="B679" s="205"/>
      <c r="C679" s="205"/>
      <c r="D679" s="205"/>
      <c r="E679" s="205"/>
      <c r="F679" s="205"/>
      <c r="G679" s="205"/>
      <c r="H679" s="205"/>
      <c r="I679" s="205"/>
      <c r="J679" s="205"/>
      <c r="K679" s="205"/>
      <c r="L679" s="121"/>
      <c r="M679" s="121"/>
      <c r="N679" s="121"/>
      <c r="O679" s="121"/>
      <c r="P679" s="121"/>
      <c r="Q679" s="121"/>
      <c r="R679" s="121"/>
      <c r="S679" s="121"/>
      <c r="T679" s="121"/>
      <c r="U679" s="121"/>
      <c r="V679" s="121"/>
      <c r="W679" s="121"/>
      <c r="X679" s="121"/>
      <c r="Y679" s="121"/>
      <c r="Z679" s="121"/>
      <c r="AA679" s="121"/>
    </row>
    <row r="680" ht="12.75" customHeight="1">
      <c r="A680" s="205"/>
      <c r="B680" s="205"/>
      <c r="C680" s="205"/>
      <c r="D680" s="205"/>
      <c r="E680" s="205"/>
      <c r="F680" s="205"/>
      <c r="G680" s="205"/>
      <c r="H680" s="205"/>
      <c r="I680" s="205"/>
      <c r="J680" s="205"/>
      <c r="K680" s="205"/>
      <c r="L680" s="121"/>
      <c r="M680" s="121"/>
      <c r="N680" s="121"/>
      <c r="O680" s="121"/>
      <c r="P680" s="121"/>
      <c r="Q680" s="121"/>
      <c r="R680" s="121"/>
      <c r="S680" s="121"/>
      <c r="T680" s="121"/>
      <c r="U680" s="121"/>
      <c r="V680" s="121"/>
      <c r="W680" s="121"/>
      <c r="X680" s="121"/>
      <c r="Y680" s="121"/>
      <c r="Z680" s="121"/>
      <c r="AA680" s="121"/>
    </row>
    <row r="681" ht="12.75" customHeight="1">
      <c r="A681" s="205"/>
      <c r="B681" s="205"/>
      <c r="C681" s="205"/>
      <c r="D681" s="205"/>
      <c r="E681" s="205"/>
      <c r="F681" s="205"/>
      <c r="G681" s="205"/>
      <c r="H681" s="205"/>
      <c r="I681" s="205"/>
      <c r="J681" s="205"/>
      <c r="K681" s="205"/>
      <c r="L681" s="121"/>
      <c r="M681" s="121"/>
      <c r="N681" s="121"/>
      <c r="O681" s="121"/>
      <c r="P681" s="121"/>
      <c r="Q681" s="121"/>
      <c r="R681" s="121"/>
      <c r="S681" s="121"/>
      <c r="T681" s="121"/>
      <c r="U681" s="121"/>
      <c r="V681" s="121"/>
      <c r="W681" s="121"/>
      <c r="X681" s="121"/>
      <c r="Y681" s="121"/>
      <c r="Z681" s="121"/>
      <c r="AA681" s="121"/>
    </row>
    <row r="682" ht="12.75" customHeight="1">
      <c r="A682" s="205"/>
      <c r="B682" s="205"/>
      <c r="C682" s="205"/>
      <c r="D682" s="205"/>
      <c r="E682" s="205"/>
      <c r="F682" s="205"/>
      <c r="G682" s="205"/>
      <c r="H682" s="205"/>
      <c r="I682" s="205"/>
      <c r="J682" s="205"/>
      <c r="K682" s="205"/>
      <c r="L682" s="121"/>
      <c r="M682" s="121"/>
      <c r="N682" s="121"/>
      <c r="O682" s="121"/>
      <c r="P682" s="121"/>
      <c r="Q682" s="121"/>
      <c r="R682" s="121"/>
      <c r="S682" s="121"/>
      <c r="T682" s="121"/>
      <c r="U682" s="121"/>
      <c r="V682" s="121"/>
      <c r="W682" s="121"/>
      <c r="X682" s="121"/>
      <c r="Y682" s="121"/>
      <c r="Z682" s="121"/>
      <c r="AA682" s="121"/>
    </row>
    <row r="683" ht="12.75" customHeight="1">
      <c r="A683" s="205"/>
      <c r="B683" s="205"/>
      <c r="C683" s="205"/>
      <c r="D683" s="205"/>
      <c r="E683" s="205"/>
      <c r="F683" s="205"/>
      <c r="G683" s="205"/>
      <c r="H683" s="205"/>
      <c r="I683" s="205"/>
      <c r="J683" s="205"/>
      <c r="K683" s="205"/>
      <c r="L683" s="121"/>
      <c r="M683" s="121"/>
      <c r="N683" s="121"/>
      <c r="O683" s="121"/>
      <c r="P683" s="121"/>
      <c r="Q683" s="121"/>
      <c r="R683" s="121"/>
      <c r="S683" s="121"/>
      <c r="T683" s="121"/>
      <c r="U683" s="121"/>
      <c r="V683" s="121"/>
      <c r="W683" s="121"/>
      <c r="X683" s="121"/>
      <c r="Y683" s="121"/>
      <c r="Z683" s="121"/>
      <c r="AA683" s="121"/>
    </row>
    <row r="684" ht="12.75" customHeight="1">
      <c r="A684" s="205"/>
      <c r="B684" s="205"/>
      <c r="C684" s="205"/>
      <c r="D684" s="205"/>
      <c r="E684" s="205"/>
      <c r="F684" s="205"/>
      <c r="G684" s="205"/>
      <c r="H684" s="205"/>
      <c r="I684" s="205"/>
      <c r="J684" s="205"/>
      <c r="K684" s="205"/>
      <c r="L684" s="121"/>
      <c r="M684" s="121"/>
      <c r="N684" s="121"/>
      <c r="O684" s="121"/>
      <c r="P684" s="121"/>
      <c r="Q684" s="121"/>
      <c r="R684" s="121"/>
      <c r="S684" s="121"/>
      <c r="T684" s="121"/>
      <c r="U684" s="121"/>
      <c r="V684" s="121"/>
      <c r="W684" s="121"/>
      <c r="X684" s="121"/>
      <c r="Y684" s="121"/>
      <c r="Z684" s="121"/>
      <c r="AA684" s="121"/>
    </row>
    <row r="685" ht="12.75" customHeight="1">
      <c r="A685" s="205"/>
      <c r="B685" s="205"/>
      <c r="C685" s="205"/>
      <c r="D685" s="205"/>
      <c r="E685" s="205"/>
      <c r="F685" s="205"/>
      <c r="G685" s="205"/>
      <c r="H685" s="205"/>
      <c r="I685" s="205"/>
      <c r="J685" s="205"/>
      <c r="K685" s="205"/>
      <c r="L685" s="121"/>
      <c r="M685" s="121"/>
      <c r="N685" s="121"/>
      <c r="O685" s="121"/>
      <c r="P685" s="121"/>
      <c r="Q685" s="121"/>
      <c r="R685" s="121"/>
      <c r="S685" s="121"/>
      <c r="T685" s="121"/>
      <c r="U685" s="121"/>
      <c r="V685" s="121"/>
      <c r="W685" s="121"/>
      <c r="X685" s="121"/>
      <c r="Y685" s="121"/>
      <c r="Z685" s="121"/>
      <c r="AA685" s="121"/>
    </row>
    <row r="686" ht="12.75" customHeight="1">
      <c r="A686" s="205"/>
      <c r="B686" s="205"/>
      <c r="C686" s="205"/>
      <c r="D686" s="205"/>
      <c r="E686" s="205"/>
      <c r="F686" s="205"/>
      <c r="G686" s="205"/>
      <c r="H686" s="205"/>
      <c r="I686" s="205"/>
      <c r="J686" s="205"/>
      <c r="K686" s="205"/>
      <c r="L686" s="121"/>
      <c r="M686" s="121"/>
      <c r="N686" s="121"/>
      <c r="O686" s="121"/>
      <c r="P686" s="121"/>
      <c r="Q686" s="121"/>
      <c r="R686" s="121"/>
      <c r="S686" s="121"/>
      <c r="T686" s="121"/>
      <c r="U686" s="121"/>
      <c r="V686" s="121"/>
      <c r="W686" s="121"/>
      <c r="X686" s="121"/>
      <c r="Y686" s="121"/>
      <c r="Z686" s="121"/>
      <c r="AA686" s="121"/>
    </row>
    <row r="687" ht="12.75" customHeight="1">
      <c r="A687" s="205"/>
      <c r="B687" s="205"/>
      <c r="C687" s="205"/>
      <c r="D687" s="205"/>
      <c r="E687" s="205"/>
      <c r="F687" s="205"/>
      <c r="G687" s="205"/>
      <c r="H687" s="205"/>
      <c r="I687" s="205"/>
      <c r="J687" s="205"/>
      <c r="K687" s="205"/>
      <c r="L687" s="121"/>
      <c r="M687" s="121"/>
      <c r="N687" s="121"/>
      <c r="O687" s="121"/>
      <c r="P687" s="121"/>
      <c r="Q687" s="121"/>
      <c r="R687" s="121"/>
      <c r="S687" s="121"/>
      <c r="T687" s="121"/>
      <c r="U687" s="121"/>
      <c r="V687" s="121"/>
      <c r="W687" s="121"/>
      <c r="X687" s="121"/>
      <c r="Y687" s="121"/>
      <c r="Z687" s="121"/>
      <c r="AA687" s="121"/>
    </row>
    <row r="688" ht="12.75" customHeight="1">
      <c r="A688" s="205"/>
      <c r="B688" s="205"/>
      <c r="C688" s="205"/>
      <c r="D688" s="205"/>
      <c r="E688" s="205"/>
      <c r="F688" s="205"/>
      <c r="G688" s="205"/>
      <c r="H688" s="205"/>
      <c r="I688" s="205"/>
      <c r="J688" s="205"/>
      <c r="K688" s="205"/>
      <c r="L688" s="121"/>
      <c r="M688" s="121"/>
      <c r="N688" s="121"/>
      <c r="O688" s="121"/>
      <c r="P688" s="121"/>
      <c r="Q688" s="121"/>
      <c r="R688" s="121"/>
      <c r="S688" s="121"/>
      <c r="T688" s="121"/>
      <c r="U688" s="121"/>
      <c r="V688" s="121"/>
      <c r="W688" s="121"/>
      <c r="X688" s="121"/>
      <c r="Y688" s="121"/>
      <c r="Z688" s="121"/>
      <c r="AA688" s="121"/>
    </row>
    <row r="689" ht="12.75" customHeight="1">
      <c r="A689" s="205"/>
      <c r="B689" s="205"/>
      <c r="C689" s="205"/>
      <c r="D689" s="205"/>
      <c r="E689" s="205"/>
      <c r="F689" s="205"/>
      <c r="G689" s="205"/>
      <c r="H689" s="205"/>
      <c r="I689" s="205"/>
      <c r="J689" s="205"/>
      <c r="K689" s="205"/>
      <c r="L689" s="121"/>
      <c r="M689" s="121"/>
      <c r="N689" s="121"/>
      <c r="O689" s="121"/>
      <c r="P689" s="121"/>
      <c r="Q689" s="121"/>
      <c r="R689" s="121"/>
      <c r="S689" s="121"/>
      <c r="T689" s="121"/>
      <c r="U689" s="121"/>
      <c r="V689" s="121"/>
      <c r="W689" s="121"/>
      <c r="X689" s="121"/>
      <c r="Y689" s="121"/>
      <c r="Z689" s="121"/>
      <c r="AA689" s="121"/>
    </row>
    <row r="690" ht="12.75" customHeight="1">
      <c r="A690" s="205"/>
      <c r="B690" s="205"/>
      <c r="C690" s="205"/>
      <c r="D690" s="205"/>
      <c r="E690" s="205"/>
      <c r="F690" s="205"/>
      <c r="G690" s="205"/>
      <c r="H690" s="205"/>
      <c r="I690" s="205"/>
      <c r="J690" s="205"/>
      <c r="K690" s="205"/>
      <c r="L690" s="121"/>
      <c r="M690" s="121"/>
      <c r="N690" s="121"/>
      <c r="O690" s="121"/>
      <c r="P690" s="121"/>
      <c r="Q690" s="121"/>
      <c r="R690" s="121"/>
      <c r="S690" s="121"/>
      <c r="T690" s="121"/>
      <c r="U690" s="121"/>
      <c r="V690" s="121"/>
      <c r="W690" s="121"/>
      <c r="X690" s="121"/>
      <c r="Y690" s="121"/>
      <c r="Z690" s="121"/>
      <c r="AA690" s="121"/>
    </row>
    <row r="691" ht="12.75" customHeight="1">
      <c r="A691" s="205"/>
      <c r="B691" s="205"/>
      <c r="C691" s="205"/>
      <c r="D691" s="205"/>
      <c r="E691" s="205"/>
      <c r="F691" s="205"/>
      <c r="G691" s="205"/>
      <c r="H691" s="205"/>
      <c r="I691" s="205"/>
      <c r="J691" s="205"/>
      <c r="K691" s="205"/>
      <c r="L691" s="121"/>
      <c r="M691" s="121"/>
      <c r="N691" s="121"/>
      <c r="O691" s="121"/>
      <c r="P691" s="121"/>
      <c r="Q691" s="121"/>
      <c r="R691" s="121"/>
      <c r="S691" s="121"/>
      <c r="T691" s="121"/>
      <c r="U691" s="121"/>
      <c r="V691" s="121"/>
      <c r="W691" s="121"/>
      <c r="X691" s="121"/>
      <c r="Y691" s="121"/>
      <c r="Z691" s="121"/>
      <c r="AA691" s="121"/>
    </row>
    <row r="692" ht="12.75" customHeight="1">
      <c r="A692" s="205"/>
      <c r="B692" s="205"/>
      <c r="C692" s="205"/>
      <c r="D692" s="205"/>
      <c r="E692" s="205"/>
      <c r="F692" s="205"/>
      <c r="G692" s="205"/>
      <c r="H692" s="205"/>
      <c r="I692" s="205"/>
      <c r="J692" s="205"/>
      <c r="K692" s="205"/>
      <c r="L692" s="121"/>
      <c r="M692" s="121"/>
      <c r="N692" s="121"/>
      <c r="O692" s="121"/>
      <c r="P692" s="121"/>
      <c r="Q692" s="121"/>
      <c r="R692" s="121"/>
      <c r="S692" s="121"/>
      <c r="T692" s="121"/>
      <c r="U692" s="121"/>
      <c r="V692" s="121"/>
      <c r="W692" s="121"/>
      <c r="X692" s="121"/>
      <c r="Y692" s="121"/>
      <c r="Z692" s="121"/>
      <c r="AA692" s="121"/>
    </row>
    <row r="693" ht="12.75" customHeight="1">
      <c r="A693" s="205"/>
      <c r="B693" s="205"/>
      <c r="C693" s="205"/>
      <c r="D693" s="205"/>
      <c r="E693" s="205"/>
      <c r="F693" s="205"/>
      <c r="G693" s="205"/>
      <c r="H693" s="205"/>
      <c r="I693" s="205"/>
      <c r="J693" s="205"/>
      <c r="K693" s="205"/>
      <c r="L693" s="121"/>
      <c r="M693" s="121"/>
      <c r="N693" s="121"/>
      <c r="O693" s="121"/>
      <c r="P693" s="121"/>
      <c r="Q693" s="121"/>
      <c r="R693" s="121"/>
      <c r="S693" s="121"/>
      <c r="T693" s="121"/>
      <c r="U693" s="121"/>
      <c r="V693" s="121"/>
      <c r="W693" s="121"/>
      <c r="X693" s="121"/>
      <c r="Y693" s="121"/>
      <c r="Z693" s="121"/>
      <c r="AA693" s="121"/>
    </row>
    <row r="694" ht="12.75" customHeight="1">
      <c r="A694" s="205"/>
      <c r="B694" s="205"/>
      <c r="C694" s="205"/>
      <c r="D694" s="205"/>
      <c r="E694" s="205"/>
      <c r="F694" s="205"/>
      <c r="G694" s="205"/>
      <c r="H694" s="205"/>
      <c r="I694" s="205"/>
      <c r="J694" s="205"/>
      <c r="K694" s="205"/>
      <c r="L694" s="121"/>
      <c r="M694" s="121"/>
      <c r="N694" s="121"/>
      <c r="O694" s="121"/>
      <c r="P694" s="121"/>
      <c r="Q694" s="121"/>
      <c r="R694" s="121"/>
      <c r="S694" s="121"/>
      <c r="T694" s="121"/>
      <c r="U694" s="121"/>
      <c r="V694" s="121"/>
      <c r="W694" s="121"/>
      <c r="X694" s="121"/>
      <c r="Y694" s="121"/>
      <c r="Z694" s="121"/>
      <c r="AA694" s="121"/>
    </row>
    <row r="695" ht="12.75" customHeight="1">
      <c r="A695" s="205"/>
      <c r="B695" s="205"/>
      <c r="C695" s="205"/>
      <c r="D695" s="205"/>
      <c r="E695" s="205"/>
      <c r="F695" s="205"/>
      <c r="G695" s="205"/>
      <c r="H695" s="205"/>
      <c r="I695" s="205"/>
      <c r="J695" s="205"/>
      <c r="K695" s="205"/>
      <c r="L695" s="121"/>
      <c r="M695" s="121"/>
      <c r="N695" s="121"/>
      <c r="O695" s="121"/>
      <c r="P695" s="121"/>
      <c r="Q695" s="121"/>
      <c r="R695" s="121"/>
      <c r="S695" s="121"/>
      <c r="T695" s="121"/>
      <c r="U695" s="121"/>
      <c r="V695" s="121"/>
      <c r="W695" s="121"/>
      <c r="X695" s="121"/>
      <c r="Y695" s="121"/>
      <c r="Z695" s="121"/>
      <c r="AA695" s="121"/>
    </row>
    <row r="696" ht="12.75" customHeight="1">
      <c r="A696" s="205"/>
      <c r="B696" s="205"/>
      <c r="C696" s="205"/>
      <c r="D696" s="205"/>
      <c r="E696" s="205"/>
      <c r="F696" s="205"/>
      <c r="G696" s="205"/>
      <c r="H696" s="205"/>
      <c r="I696" s="205"/>
      <c r="J696" s="205"/>
      <c r="K696" s="205"/>
      <c r="L696" s="121"/>
      <c r="M696" s="121"/>
      <c r="N696" s="121"/>
      <c r="O696" s="121"/>
      <c r="P696" s="121"/>
      <c r="Q696" s="121"/>
      <c r="R696" s="121"/>
      <c r="S696" s="121"/>
      <c r="T696" s="121"/>
      <c r="U696" s="121"/>
      <c r="V696" s="121"/>
      <c r="W696" s="121"/>
      <c r="X696" s="121"/>
      <c r="Y696" s="121"/>
      <c r="Z696" s="121"/>
      <c r="AA696" s="121"/>
    </row>
    <row r="697" ht="12.75" customHeight="1">
      <c r="A697" s="205"/>
      <c r="B697" s="205"/>
      <c r="C697" s="205"/>
      <c r="D697" s="205"/>
      <c r="E697" s="205"/>
      <c r="F697" s="205"/>
      <c r="G697" s="205"/>
      <c r="H697" s="205"/>
      <c r="I697" s="205"/>
      <c r="J697" s="205"/>
      <c r="K697" s="205"/>
      <c r="L697" s="121"/>
      <c r="M697" s="121"/>
      <c r="N697" s="121"/>
      <c r="O697" s="121"/>
      <c r="P697" s="121"/>
      <c r="Q697" s="121"/>
      <c r="R697" s="121"/>
      <c r="S697" s="121"/>
      <c r="T697" s="121"/>
      <c r="U697" s="121"/>
      <c r="V697" s="121"/>
      <c r="W697" s="121"/>
      <c r="X697" s="121"/>
      <c r="Y697" s="121"/>
      <c r="Z697" s="121"/>
      <c r="AA697" s="121"/>
    </row>
    <row r="698" ht="12.75" customHeight="1">
      <c r="A698" s="205"/>
      <c r="B698" s="205"/>
      <c r="C698" s="205"/>
      <c r="D698" s="205"/>
      <c r="E698" s="205"/>
      <c r="F698" s="205"/>
      <c r="G698" s="205"/>
      <c r="H698" s="205"/>
      <c r="I698" s="205"/>
      <c r="J698" s="205"/>
      <c r="K698" s="205"/>
      <c r="L698" s="121"/>
      <c r="M698" s="121"/>
      <c r="N698" s="121"/>
      <c r="O698" s="121"/>
      <c r="P698" s="121"/>
      <c r="Q698" s="121"/>
      <c r="R698" s="121"/>
      <c r="S698" s="121"/>
      <c r="T698" s="121"/>
      <c r="U698" s="121"/>
      <c r="V698" s="121"/>
      <c r="W698" s="121"/>
      <c r="X698" s="121"/>
      <c r="Y698" s="121"/>
      <c r="Z698" s="121"/>
      <c r="AA698" s="121"/>
    </row>
    <row r="699" ht="12.75" customHeight="1">
      <c r="A699" s="205"/>
      <c r="B699" s="205"/>
      <c r="C699" s="205"/>
      <c r="D699" s="205"/>
      <c r="E699" s="205"/>
      <c r="F699" s="205"/>
      <c r="G699" s="205"/>
      <c r="H699" s="205"/>
      <c r="I699" s="205"/>
      <c r="J699" s="205"/>
      <c r="K699" s="205"/>
      <c r="L699" s="121"/>
      <c r="M699" s="121"/>
      <c r="N699" s="121"/>
      <c r="O699" s="121"/>
      <c r="P699" s="121"/>
      <c r="Q699" s="121"/>
      <c r="R699" s="121"/>
      <c r="S699" s="121"/>
      <c r="T699" s="121"/>
      <c r="U699" s="121"/>
      <c r="V699" s="121"/>
      <c r="W699" s="121"/>
      <c r="X699" s="121"/>
      <c r="Y699" s="121"/>
      <c r="Z699" s="121"/>
      <c r="AA699" s="121"/>
    </row>
    <row r="700" ht="12.75" customHeight="1">
      <c r="A700" s="205"/>
      <c r="B700" s="205"/>
      <c r="C700" s="205"/>
      <c r="D700" s="205"/>
      <c r="E700" s="205"/>
      <c r="F700" s="205"/>
      <c r="G700" s="205"/>
      <c r="H700" s="205"/>
      <c r="I700" s="205"/>
      <c r="J700" s="205"/>
      <c r="K700" s="205"/>
      <c r="L700" s="121"/>
      <c r="M700" s="121"/>
      <c r="N700" s="121"/>
      <c r="O700" s="121"/>
      <c r="P700" s="121"/>
      <c r="Q700" s="121"/>
      <c r="R700" s="121"/>
      <c r="S700" s="121"/>
      <c r="T700" s="121"/>
      <c r="U700" s="121"/>
      <c r="V700" s="121"/>
      <c r="W700" s="121"/>
      <c r="X700" s="121"/>
      <c r="Y700" s="121"/>
      <c r="Z700" s="121"/>
      <c r="AA700" s="121"/>
    </row>
    <row r="701" ht="12.75" customHeight="1">
      <c r="A701" s="205"/>
      <c r="B701" s="205"/>
      <c r="C701" s="205"/>
      <c r="D701" s="205"/>
      <c r="E701" s="205"/>
      <c r="F701" s="205"/>
      <c r="G701" s="205"/>
      <c r="H701" s="205"/>
      <c r="I701" s="205"/>
      <c r="J701" s="205"/>
      <c r="K701" s="205"/>
      <c r="L701" s="121"/>
      <c r="M701" s="121"/>
      <c r="N701" s="121"/>
      <c r="O701" s="121"/>
      <c r="P701" s="121"/>
      <c r="Q701" s="121"/>
      <c r="R701" s="121"/>
      <c r="S701" s="121"/>
      <c r="T701" s="121"/>
      <c r="U701" s="121"/>
      <c r="V701" s="121"/>
      <c r="W701" s="121"/>
      <c r="X701" s="121"/>
      <c r="Y701" s="121"/>
      <c r="Z701" s="121"/>
      <c r="AA701" s="121"/>
    </row>
    <row r="702" ht="12.75" customHeight="1">
      <c r="A702" s="205"/>
      <c r="B702" s="205"/>
      <c r="C702" s="205"/>
      <c r="D702" s="205"/>
      <c r="E702" s="205"/>
      <c r="F702" s="205"/>
      <c r="G702" s="205"/>
      <c r="H702" s="205"/>
      <c r="I702" s="205"/>
      <c r="J702" s="205"/>
      <c r="K702" s="205"/>
      <c r="L702" s="121"/>
      <c r="M702" s="121"/>
      <c r="N702" s="121"/>
      <c r="O702" s="121"/>
      <c r="P702" s="121"/>
      <c r="Q702" s="121"/>
      <c r="R702" s="121"/>
      <c r="S702" s="121"/>
      <c r="T702" s="121"/>
      <c r="U702" s="121"/>
      <c r="V702" s="121"/>
      <c r="W702" s="121"/>
      <c r="X702" s="121"/>
      <c r="Y702" s="121"/>
      <c r="Z702" s="121"/>
      <c r="AA702" s="121"/>
    </row>
    <row r="703" ht="12.75" customHeight="1">
      <c r="A703" s="205"/>
      <c r="B703" s="205"/>
      <c r="C703" s="205"/>
      <c r="D703" s="205"/>
      <c r="E703" s="205"/>
      <c r="F703" s="205"/>
      <c r="G703" s="205"/>
      <c r="H703" s="205"/>
      <c r="I703" s="205"/>
      <c r="J703" s="205"/>
      <c r="K703" s="205"/>
      <c r="L703" s="121"/>
      <c r="M703" s="121"/>
      <c r="N703" s="121"/>
      <c r="O703" s="121"/>
      <c r="P703" s="121"/>
      <c r="Q703" s="121"/>
      <c r="R703" s="121"/>
      <c r="S703" s="121"/>
      <c r="T703" s="121"/>
      <c r="U703" s="121"/>
      <c r="V703" s="121"/>
      <c r="W703" s="121"/>
      <c r="X703" s="121"/>
      <c r="Y703" s="121"/>
      <c r="Z703" s="121"/>
      <c r="AA703" s="121"/>
    </row>
    <row r="704" ht="12.75" customHeight="1">
      <c r="A704" s="205"/>
      <c r="B704" s="205"/>
      <c r="C704" s="205"/>
      <c r="D704" s="205"/>
      <c r="E704" s="205"/>
      <c r="F704" s="205"/>
      <c r="G704" s="205"/>
      <c r="H704" s="205"/>
      <c r="I704" s="205"/>
      <c r="J704" s="205"/>
      <c r="K704" s="205"/>
      <c r="L704" s="121"/>
      <c r="M704" s="121"/>
      <c r="N704" s="121"/>
      <c r="O704" s="121"/>
      <c r="P704" s="121"/>
      <c r="Q704" s="121"/>
      <c r="R704" s="121"/>
      <c r="S704" s="121"/>
      <c r="T704" s="121"/>
      <c r="U704" s="121"/>
      <c r="V704" s="121"/>
      <c r="W704" s="121"/>
      <c r="X704" s="121"/>
      <c r="Y704" s="121"/>
      <c r="Z704" s="121"/>
      <c r="AA704" s="121"/>
    </row>
    <row r="705" ht="12.75" customHeight="1">
      <c r="A705" s="205"/>
      <c r="B705" s="205"/>
      <c r="C705" s="205"/>
      <c r="D705" s="205"/>
      <c r="E705" s="205"/>
      <c r="F705" s="205"/>
      <c r="G705" s="205"/>
      <c r="H705" s="205"/>
      <c r="I705" s="205"/>
      <c r="J705" s="205"/>
      <c r="K705" s="205"/>
      <c r="L705" s="121"/>
      <c r="M705" s="121"/>
      <c r="N705" s="121"/>
      <c r="O705" s="121"/>
      <c r="P705" s="121"/>
      <c r="Q705" s="121"/>
      <c r="R705" s="121"/>
      <c r="S705" s="121"/>
      <c r="T705" s="121"/>
      <c r="U705" s="121"/>
      <c r="V705" s="121"/>
      <c r="W705" s="121"/>
      <c r="X705" s="121"/>
      <c r="Y705" s="121"/>
      <c r="Z705" s="121"/>
      <c r="AA705" s="121"/>
    </row>
    <row r="706" ht="12.75" customHeight="1">
      <c r="A706" s="205"/>
      <c r="B706" s="205"/>
      <c r="C706" s="205"/>
      <c r="D706" s="205"/>
      <c r="E706" s="205"/>
      <c r="F706" s="205"/>
      <c r="G706" s="205"/>
      <c r="H706" s="205"/>
      <c r="I706" s="205"/>
      <c r="J706" s="205"/>
      <c r="K706" s="205"/>
      <c r="L706" s="121"/>
      <c r="M706" s="121"/>
      <c r="N706" s="121"/>
      <c r="O706" s="121"/>
      <c r="P706" s="121"/>
      <c r="Q706" s="121"/>
      <c r="R706" s="121"/>
      <c r="S706" s="121"/>
      <c r="T706" s="121"/>
      <c r="U706" s="121"/>
      <c r="V706" s="121"/>
      <c r="W706" s="121"/>
      <c r="X706" s="121"/>
      <c r="Y706" s="121"/>
      <c r="Z706" s="121"/>
      <c r="AA706" s="121"/>
    </row>
    <row r="707" ht="12.75" customHeight="1">
      <c r="A707" s="205"/>
      <c r="B707" s="205"/>
      <c r="C707" s="205"/>
      <c r="D707" s="205"/>
      <c r="E707" s="205"/>
      <c r="F707" s="205"/>
      <c r="G707" s="205"/>
      <c r="H707" s="205"/>
      <c r="I707" s="205"/>
      <c r="J707" s="205"/>
      <c r="K707" s="205"/>
      <c r="L707" s="121"/>
      <c r="M707" s="121"/>
      <c r="N707" s="121"/>
      <c r="O707" s="121"/>
      <c r="P707" s="121"/>
      <c r="Q707" s="121"/>
      <c r="R707" s="121"/>
      <c r="S707" s="121"/>
      <c r="T707" s="121"/>
      <c r="U707" s="121"/>
      <c r="V707" s="121"/>
      <c r="W707" s="121"/>
      <c r="X707" s="121"/>
      <c r="Y707" s="121"/>
      <c r="Z707" s="121"/>
      <c r="AA707" s="121"/>
    </row>
    <row r="708" ht="12.75" customHeight="1">
      <c r="A708" s="205"/>
      <c r="B708" s="205"/>
      <c r="C708" s="205"/>
      <c r="D708" s="205"/>
      <c r="E708" s="205"/>
      <c r="F708" s="205"/>
      <c r="G708" s="205"/>
      <c r="H708" s="205"/>
      <c r="I708" s="205"/>
      <c r="J708" s="205"/>
      <c r="K708" s="205"/>
      <c r="L708" s="121"/>
      <c r="M708" s="121"/>
      <c r="N708" s="121"/>
      <c r="O708" s="121"/>
      <c r="P708" s="121"/>
      <c r="Q708" s="121"/>
      <c r="R708" s="121"/>
      <c r="S708" s="121"/>
      <c r="T708" s="121"/>
      <c r="U708" s="121"/>
      <c r="V708" s="121"/>
      <c r="W708" s="121"/>
      <c r="X708" s="121"/>
      <c r="Y708" s="121"/>
      <c r="Z708" s="121"/>
      <c r="AA708" s="121"/>
    </row>
    <row r="709" ht="12.75" customHeight="1">
      <c r="A709" s="205"/>
      <c r="B709" s="205"/>
      <c r="C709" s="205"/>
      <c r="D709" s="205"/>
      <c r="E709" s="205"/>
      <c r="F709" s="205"/>
      <c r="G709" s="205"/>
      <c r="H709" s="205"/>
      <c r="I709" s="205"/>
      <c r="J709" s="205"/>
      <c r="K709" s="205"/>
      <c r="L709" s="121"/>
      <c r="M709" s="121"/>
      <c r="N709" s="121"/>
      <c r="O709" s="121"/>
      <c r="P709" s="121"/>
      <c r="Q709" s="121"/>
      <c r="R709" s="121"/>
      <c r="S709" s="121"/>
      <c r="T709" s="121"/>
      <c r="U709" s="121"/>
      <c r="V709" s="121"/>
      <c r="W709" s="121"/>
      <c r="X709" s="121"/>
      <c r="Y709" s="121"/>
      <c r="Z709" s="121"/>
      <c r="AA709" s="121"/>
    </row>
    <row r="710" ht="12.75" customHeight="1">
      <c r="A710" s="205"/>
      <c r="B710" s="205"/>
      <c r="C710" s="205"/>
      <c r="D710" s="205"/>
      <c r="E710" s="205"/>
      <c r="F710" s="205"/>
      <c r="G710" s="205"/>
      <c r="H710" s="205"/>
      <c r="I710" s="205"/>
      <c r="J710" s="205"/>
      <c r="K710" s="205"/>
      <c r="L710" s="121"/>
      <c r="M710" s="121"/>
      <c r="N710" s="121"/>
      <c r="O710" s="121"/>
      <c r="P710" s="121"/>
      <c r="Q710" s="121"/>
      <c r="R710" s="121"/>
      <c r="S710" s="121"/>
      <c r="T710" s="121"/>
      <c r="U710" s="121"/>
      <c r="V710" s="121"/>
      <c r="W710" s="121"/>
      <c r="X710" s="121"/>
      <c r="Y710" s="121"/>
      <c r="Z710" s="121"/>
      <c r="AA710" s="121"/>
    </row>
    <row r="711" ht="12.75" customHeight="1">
      <c r="A711" s="205"/>
      <c r="B711" s="205"/>
      <c r="C711" s="205"/>
      <c r="D711" s="205"/>
      <c r="E711" s="205"/>
      <c r="F711" s="205"/>
      <c r="G711" s="205"/>
      <c r="H711" s="205"/>
      <c r="I711" s="205"/>
      <c r="J711" s="205"/>
      <c r="K711" s="205"/>
      <c r="L711" s="121"/>
      <c r="M711" s="121"/>
      <c r="N711" s="121"/>
      <c r="O711" s="121"/>
      <c r="P711" s="121"/>
      <c r="Q711" s="121"/>
      <c r="R711" s="121"/>
      <c r="S711" s="121"/>
      <c r="T711" s="121"/>
      <c r="U711" s="121"/>
      <c r="V711" s="121"/>
      <c r="W711" s="121"/>
      <c r="X711" s="121"/>
      <c r="Y711" s="121"/>
      <c r="Z711" s="121"/>
      <c r="AA711" s="121"/>
    </row>
    <row r="712" ht="12.75" customHeight="1">
      <c r="A712" s="205"/>
      <c r="B712" s="205"/>
      <c r="C712" s="205"/>
      <c r="D712" s="205"/>
      <c r="E712" s="205"/>
      <c r="F712" s="205"/>
      <c r="G712" s="205"/>
      <c r="H712" s="205"/>
      <c r="I712" s="205"/>
      <c r="J712" s="205"/>
      <c r="K712" s="205"/>
      <c r="L712" s="121"/>
      <c r="M712" s="121"/>
      <c r="N712" s="121"/>
      <c r="O712" s="121"/>
      <c r="P712" s="121"/>
      <c r="Q712" s="121"/>
      <c r="R712" s="121"/>
      <c r="S712" s="121"/>
      <c r="T712" s="121"/>
      <c r="U712" s="121"/>
      <c r="V712" s="121"/>
      <c r="W712" s="121"/>
      <c r="X712" s="121"/>
      <c r="Y712" s="121"/>
      <c r="Z712" s="121"/>
      <c r="AA712" s="121"/>
    </row>
    <row r="713" ht="12.75" customHeight="1">
      <c r="A713" s="205"/>
      <c r="B713" s="205"/>
      <c r="C713" s="205"/>
      <c r="D713" s="205"/>
      <c r="E713" s="205"/>
      <c r="F713" s="205"/>
      <c r="G713" s="205"/>
      <c r="H713" s="205"/>
      <c r="I713" s="205"/>
      <c r="J713" s="205"/>
      <c r="K713" s="205"/>
      <c r="L713" s="121"/>
      <c r="M713" s="121"/>
      <c r="N713" s="121"/>
      <c r="O713" s="121"/>
      <c r="P713" s="121"/>
      <c r="Q713" s="121"/>
      <c r="R713" s="121"/>
      <c r="S713" s="121"/>
      <c r="T713" s="121"/>
      <c r="U713" s="121"/>
      <c r="V713" s="121"/>
      <c r="W713" s="121"/>
      <c r="X713" s="121"/>
      <c r="Y713" s="121"/>
      <c r="Z713" s="121"/>
      <c r="AA713" s="121"/>
    </row>
    <row r="714" ht="12.75" customHeight="1">
      <c r="A714" s="205"/>
      <c r="B714" s="205"/>
      <c r="C714" s="205"/>
      <c r="D714" s="205"/>
      <c r="E714" s="205"/>
      <c r="F714" s="205"/>
      <c r="G714" s="205"/>
      <c r="H714" s="205"/>
      <c r="I714" s="205"/>
      <c r="J714" s="205"/>
      <c r="K714" s="205"/>
      <c r="L714" s="121"/>
      <c r="M714" s="121"/>
      <c r="N714" s="121"/>
      <c r="O714" s="121"/>
      <c r="P714" s="121"/>
      <c r="Q714" s="121"/>
      <c r="R714" s="121"/>
      <c r="S714" s="121"/>
      <c r="T714" s="121"/>
      <c r="U714" s="121"/>
      <c r="V714" s="121"/>
      <c r="W714" s="121"/>
      <c r="X714" s="121"/>
      <c r="Y714" s="121"/>
      <c r="Z714" s="121"/>
      <c r="AA714" s="121"/>
    </row>
    <row r="715" ht="12.75" customHeight="1">
      <c r="A715" s="205"/>
      <c r="B715" s="205"/>
      <c r="C715" s="205"/>
      <c r="D715" s="205"/>
      <c r="E715" s="205"/>
      <c r="F715" s="205"/>
      <c r="G715" s="205"/>
      <c r="H715" s="205"/>
      <c r="I715" s="205"/>
      <c r="J715" s="205"/>
      <c r="K715" s="205"/>
      <c r="L715" s="121"/>
      <c r="M715" s="121"/>
      <c r="N715" s="121"/>
      <c r="O715" s="121"/>
      <c r="P715" s="121"/>
      <c r="Q715" s="121"/>
      <c r="R715" s="121"/>
      <c r="S715" s="121"/>
      <c r="T715" s="121"/>
      <c r="U715" s="121"/>
      <c r="V715" s="121"/>
      <c r="W715" s="121"/>
      <c r="X715" s="121"/>
      <c r="Y715" s="121"/>
      <c r="Z715" s="121"/>
      <c r="AA715" s="121"/>
    </row>
    <row r="716" ht="12.75" customHeight="1">
      <c r="A716" s="205"/>
      <c r="B716" s="205"/>
      <c r="C716" s="205"/>
      <c r="D716" s="205"/>
      <c r="E716" s="205"/>
      <c r="F716" s="205"/>
      <c r="G716" s="205"/>
      <c r="H716" s="205"/>
      <c r="I716" s="205"/>
      <c r="J716" s="205"/>
      <c r="K716" s="205"/>
      <c r="L716" s="121"/>
      <c r="M716" s="121"/>
      <c r="N716" s="121"/>
      <c r="O716" s="121"/>
      <c r="P716" s="121"/>
      <c r="Q716" s="121"/>
      <c r="R716" s="121"/>
      <c r="S716" s="121"/>
      <c r="T716" s="121"/>
      <c r="U716" s="121"/>
      <c r="V716" s="121"/>
      <c r="W716" s="121"/>
      <c r="X716" s="121"/>
      <c r="Y716" s="121"/>
      <c r="Z716" s="121"/>
      <c r="AA716" s="121"/>
    </row>
    <row r="717" ht="12.75" customHeight="1">
      <c r="A717" s="205"/>
      <c r="B717" s="205"/>
      <c r="C717" s="205"/>
      <c r="D717" s="205"/>
      <c r="E717" s="205"/>
      <c r="F717" s="205"/>
      <c r="G717" s="205"/>
      <c r="H717" s="205"/>
      <c r="I717" s="205"/>
      <c r="J717" s="205"/>
      <c r="K717" s="205"/>
      <c r="L717" s="121"/>
      <c r="M717" s="121"/>
      <c r="N717" s="121"/>
      <c r="O717" s="121"/>
      <c r="P717" s="121"/>
      <c r="Q717" s="121"/>
      <c r="R717" s="121"/>
      <c r="S717" s="121"/>
      <c r="T717" s="121"/>
      <c r="U717" s="121"/>
      <c r="V717" s="121"/>
      <c r="W717" s="121"/>
      <c r="X717" s="121"/>
      <c r="Y717" s="121"/>
      <c r="Z717" s="121"/>
      <c r="AA717" s="121"/>
    </row>
    <row r="718" ht="12.75" customHeight="1">
      <c r="A718" s="205"/>
      <c r="B718" s="205"/>
      <c r="C718" s="205"/>
      <c r="D718" s="205"/>
      <c r="E718" s="205"/>
      <c r="F718" s="205"/>
      <c r="G718" s="205"/>
      <c r="H718" s="205"/>
      <c r="I718" s="205"/>
      <c r="J718" s="205"/>
      <c r="K718" s="205"/>
      <c r="L718" s="121"/>
      <c r="M718" s="121"/>
      <c r="N718" s="121"/>
      <c r="O718" s="121"/>
      <c r="P718" s="121"/>
      <c r="Q718" s="121"/>
      <c r="R718" s="121"/>
      <c r="S718" s="121"/>
      <c r="T718" s="121"/>
      <c r="U718" s="121"/>
      <c r="V718" s="121"/>
      <c r="W718" s="121"/>
      <c r="X718" s="121"/>
      <c r="Y718" s="121"/>
      <c r="Z718" s="121"/>
      <c r="AA718" s="121"/>
    </row>
    <row r="719" ht="12.75" customHeight="1">
      <c r="A719" s="205"/>
      <c r="B719" s="205"/>
      <c r="C719" s="205"/>
      <c r="D719" s="205"/>
      <c r="E719" s="205"/>
      <c r="F719" s="205"/>
      <c r="G719" s="205"/>
      <c r="H719" s="205"/>
      <c r="I719" s="205"/>
      <c r="J719" s="205"/>
      <c r="K719" s="205"/>
      <c r="L719" s="121"/>
      <c r="M719" s="121"/>
      <c r="N719" s="121"/>
      <c r="O719" s="121"/>
      <c r="P719" s="121"/>
      <c r="Q719" s="121"/>
      <c r="R719" s="121"/>
      <c r="S719" s="121"/>
      <c r="T719" s="121"/>
      <c r="U719" s="121"/>
      <c r="V719" s="121"/>
      <c r="W719" s="121"/>
      <c r="X719" s="121"/>
      <c r="Y719" s="121"/>
      <c r="Z719" s="121"/>
      <c r="AA719" s="121"/>
    </row>
    <row r="720" ht="12.75" customHeight="1">
      <c r="A720" s="205"/>
      <c r="B720" s="205"/>
      <c r="C720" s="205"/>
      <c r="D720" s="205"/>
      <c r="E720" s="205"/>
      <c r="F720" s="205"/>
      <c r="G720" s="205"/>
      <c r="H720" s="205"/>
      <c r="I720" s="205"/>
      <c r="J720" s="205"/>
      <c r="K720" s="205"/>
      <c r="L720" s="121"/>
      <c r="M720" s="121"/>
      <c r="N720" s="121"/>
      <c r="O720" s="121"/>
      <c r="P720" s="121"/>
      <c r="Q720" s="121"/>
      <c r="R720" s="121"/>
      <c r="S720" s="121"/>
      <c r="T720" s="121"/>
      <c r="U720" s="121"/>
      <c r="V720" s="121"/>
      <c r="W720" s="121"/>
      <c r="X720" s="121"/>
      <c r="Y720" s="121"/>
      <c r="Z720" s="121"/>
      <c r="AA720" s="121"/>
    </row>
    <row r="721" ht="12.75" customHeight="1">
      <c r="A721" s="205"/>
      <c r="B721" s="205"/>
      <c r="C721" s="205"/>
      <c r="D721" s="205"/>
      <c r="E721" s="205"/>
      <c r="F721" s="205"/>
      <c r="G721" s="205"/>
      <c r="H721" s="205"/>
      <c r="I721" s="205"/>
      <c r="J721" s="205"/>
      <c r="K721" s="205"/>
      <c r="L721" s="121"/>
      <c r="M721" s="121"/>
      <c r="N721" s="121"/>
      <c r="O721" s="121"/>
      <c r="P721" s="121"/>
      <c r="Q721" s="121"/>
      <c r="R721" s="121"/>
      <c r="S721" s="121"/>
      <c r="T721" s="121"/>
      <c r="U721" s="121"/>
      <c r="V721" s="121"/>
      <c r="W721" s="121"/>
      <c r="X721" s="121"/>
      <c r="Y721" s="121"/>
      <c r="Z721" s="121"/>
      <c r="AA721" s="121"/>
    </row>
    <row r="722" ht="12.75" customHeight="1">
      <c r="A722" s="205"/>
      <c r="B722" s="205"/>
      <c r="C722" s="205"/>
      <c r="D722" s="205"/>
      <c r="E722" s="205"/>
      <c r="F722" s="205"/>
      <c r="G722" s="205"/>
      <c r="H722" s="205"/>
      <c r="I722" s="205"/>
      <c r="J722" s="205"/>
      <c r="K722" s="205"/>
      <c r="L722" s="121"/>
      <c r="M722" s="121"/>
      <c r="N722" s="121"/>
      <c r="O722" s="121"/>
      <c r="P722" s="121"/>
      <c r="Q722" s="121"/>
      <c r="R722" s="121"/>
      <c r="S722" s="121"/>
      <c r="T722" s="121"/>
      <c r="U722" s="121"/>
      <c r="V722" s="121"/>
      <c r="W722" s="121"/>
      <c r="X722" s="121"/>
      <c r="Y722" s="121"/>
      <c r="Z722" s="121"/>
      <c r="AA722" s="121"/>
    </row>
    <row r="723" ht="12.75" customHeight="1">
      <c r="A723" s="205"/>
      <c r="B723" s="205"/>
      <c r="C723" s="205"/>
      <c r="D723" s="205"/>
      <c r="E723" s="205"/>
      <c r="F723" s="205"/>
      <c r="G723" s="205"/>
      <c r="H723" s="205"/>
      <c r="I723" s="205"/>
      <c r="J723" s="205"/>
      <c r="K723" s="205"/>
      <c r="L723" s="121"/>
      <c r="M723" s="121"/>
      <c r="N723" s="121"/>
      <c r="O723" s="121"/>
      <c r="P723" s="121"/>
      <c r="Q723" s="121"/>
      <c r="R723" s="121"/>
      <c r="S723" s="121"/>
      <c r="T723" s="121"/>
      <c r="U723" s="121"/>
      <c r="V723" s="121"/>
      <c r="W723" s="121"/>
      <c r="X723" s="121"/>
      <c r="Y723" s="121"/>
      <c r="Z723" s="121"/>
      <c r="AA723" s="121"/>
    </row>
    <row r="724" ht="12.75" customHeight="1">
      <c r="A724" s="205"/>
      <c r="B724" s="205"/>
      <c r="C724" s="205"/>
      <c r="D724" s="205"/>
      <c r="E724" s="205"/>
      <c r="F724" s="205"/>
      <c r="G724" s="205"/>
      <c r="H724" s="205"/>
      <c r="I724" s="205"/>
      <c r="J724" s="205"/>
      <c r="K724" s="205"/>
      <c r="L724" s="121"/>
      <c r="M724" s="121"/>
      <c r="N724" s="121"/>
      <c r="O724" s="121"/>
      <c r="P724" s="121"/>
      <c r="Q724" s="121"/>
      <c r="R724" s="121"/>
      <c r="S724" s="121"/>
      <c r="T724" s="121"/>
      <c r="U724" s="121"/>
      <c r="V724" s="121"/>
      <c r="W724" s="121"/>
      <c r="X724" s="121"/>
      <c r="Y724" s="121"/>
      <c r="Z724" s="121"/>
      <c r="AA724" s="121"/>
    </row>
    <row r="725" ht="12.75" customHeight="1">
      <c r="A725" s="205"/>
      <c r="B725" s="205"/>
      <c r="C725" s="205"/>
      <c r="D725" s="205"/>
      <c r="E725" s="205"/>
      <c r="F725" s="205"/>
      <c r="G725" s="205"/>
      <c r="H725" s="205"/>
      <c r="I725" s="205"/>
      <c r="J725" s="205"/>
      <c r="K725" s="205"/>
      <c r="L725" s="121"/>
      <c r="M725" s="121"/>
      <c r="N725" s="121"/>
      <c r="O725" s="121"/>
      <c r="P725" s="121"/>
      <c r="Q725" s="121"/>
      <c r="R725" s="121"/>
      <c r="S725" s="121"/>
      <c r="T725" s="121"/>
      <c r="U725" s="121"/>
      <c r="V725" s="121"/>
      <c r="W725" s="121"/>
      <c r="X725" s="121"/>
      <c r="Y725" s="121"/>
      <c r="Z725" s="121"/>
      <c r="AA725" s="121"/>
    </row>
    <row r="726" ht="12.75" customHeight="1">
      <c r="A726" s="205"/>
      <c r="B726" s="205"/>
      <c r="C726" s="205"/>
      <c r="D726" s="205"/>
      <c r="E726" s="205"/>
      <c r="F726" s="205"/>
      <c r="G726" s="205"/>
      <c r="H726" s="205"/>
      <c r="I726" s="205"/>
      <c r="J726" s="205"/>
      <c r="K726" s="205"/>
      <c r="L726" s="121"/>
      <c r="M726" s="121"/>
      <c r="N726" s="121"/>
      <c r="O726" s="121"/>
      <c r="P726" s="121"/>
      <c r="Q726" s="121"/>
      <c r="R726" s="121"/>
      <c r="S726" s="121"/>
      <c r="T726" s="121"/>
      <c r="U726" s="121"/>
      <c r="V726" s="121"/>
      <c r="W726" s="121"/>
      <c r="X726" s="121"/>
      <c r="Y726" s="121"/>
      <c r="Z726" s="121"/>
      <c r="AA726" s="121"/>
    </row>
    <row r="727" ht="12.75" customHeight="1">
      <c r="A727" s="205"/>
      <c r="B727" s="205"/>
      <c r="C727" s="205"/>
      <c r="D727" s="205"/>
      <c r="E727" s="205"/>
      <c r="F727" s="205"/>
      <c r="G727" s="205"/>
      <c r="H727" s="205"/>
      <c r="I727" s="205"/>
      <c r="J727" s="205"/>
      <c r="K727" s="205"/>
      <c r="L727" s="121"/>
      <c r="M727" s="121"/>
      <c r="N727" s="121"/>
      <c r="O727" s="121"/>
      <c r="P727" s="121"/>
      <c r="Q727" s="121"/>
      <c r="R727" s="121"/>
      <c r="S727" s="121"/>
      <c r="T727" s="121"/>
      <c r="U727" s="121"/>
      <c r="V727" s="121"/>
      <c r="W727" s="121"/>
      <c r="X727" s="121"/>
      <c r="Y727" s="121"/>
      <c r="Z727" s="121"/>
      <c r="AA727" s="121"/>
    </row>
    <row r="728" ht="12.75" customHeight="1">
      <c r="A728" s="205"/>
      <c r="B728" s="205"/>
      <c r="C728" s="205"/>
      <c r="D728" s="205"/>
      <c r="E728" s="205"/>
      <c r="F728" s="205"/>
      <c r="G728" s="205"/>
      <c r="H728" s="205"/>
      <c r="I728" s="205"/>
      <c r="J728" s="205"/>
      <c r="K728" s="205"/>
      <c r="L728" s="121"/>
      <c r="M728" s="121"/>
      <c r="N728" s="121"/>
      <c r="O728" s="121"/>
      <c r="P728" s="121"/>
      <c r="Q728" s="121"/>
      <c r="R728" s="121"/>
      <c r="S728" s="121"/>
      <c r="T728" s="121"/>
      <c r="U728" s="121"/>
      <c r="V728" s="121"/>
      <c r="W728" s="121"/>
      <c r="X728" s="121"/>
      <c r="Y728" s="121"/>
      <c r="Z728" s="121"/>
      <c r="AA728" s="121"/>
    </row>
    <row r="729" ht="12.75" customHeight="1">
      <c r="A729" s="205"/>
      <c r="B729" s="205"/>
      <c r="C729" s="205"/>
      <c r="D729" s="205"/>
      <c r="E729" s="205"/>
      <c r="F729" s="205"/>
      <c r="G729" s="205"/>
      <c r="H729" s="205"/>
      <c r="I729" s="205"/>
      <c r="J729" s="205"/>
      <c r="K729" s="205"/>
      <c r="L729" s="121"/>
      <c r="M729" s="121"/>
      <c r="N729" s="121"/>
      <c r="O729" s="121"/>
      <c r="P729" s="121"/>
      <c r="Q729" s="121"/>
      <c r="R729" s="121"/>
      <c r="S729" s="121"/>
      <c r="T729" s="121"/>
      <c r="U729" s="121"/>
      <c r="V729" s="121"/>
      <c r="W729" s="121"/>
      <c r="X729" s="121"/>
      <c r="Y729" s="121"/>
      <c r="Z729" s="121"/>
      <c r="AA729" s="121"/>
    </row>
    <row r="730" ht="12.75" customHeight="1">
      <c r="A730" s="205"/>
      <c r="B730" s="205"/>
      <c r="C730" s="205"/>
      <c r="D730" s="205"/>
      <c r="E730" s="205"/>
      <c r="F730" s="205"/>
      <c r="G730" s="205"/>
      <c r="H730" s="205"/>
      <c r="I730" s="205"/>
      <c r="J730" s="205"/>
      <c r="K730" s="205"/>
      <c r="L730" s="121"/>
      <c r="M730" s="121"/>
      <c r="N730" s="121"/>
      <c r="O730" s="121"/>
      <c r="P730" s="121"/>
      <c r="Q730" s="121"/>
      <c r="R730" s="121"/>
      <c r="S730" s="121"/>
      <c r="T730" s="121"/>
      <c r="U730" s="121"/>
      <c r="V730" s="121"/>
      <c r="W730" s="121"/>
      <c r="X730" s="121"/>
      <c r="Y730" s="121"/>
      <c r="Z730" s="121"/>
      <c r="AA730" s="121"/>
    </row>
    <row r="731" ht="12.75" customHeight="1">
      <c r="A731" s="205"/>
      <c r="B731" s="205"/>
      <c r="C731" s="205"/>
      <c r="D731" s="205"/>
      <c r="E731" s="205"/>
      <c r="F731" s="205"/>
      <c r="G731" s="205"/>
      <c r="H731" s="205"/>
      <c r="I731" s="205"/>
      <c r="J731" s="205"/>
      <c r="K731" s="205"/>
      <c r="L731" s="121"/>
      <c r="M731" s="121"/>
      <c r="N731" s="121"/>
      <c r="O731" s="121"/>
      <c r="P731" s="121"/>
      <c r="Q731" s="121"/>
      <c r="R731" s="121"/>
      <c r="S731" s="121"/>
      <c r="T731" s="121"/>
      <c r="U731" s="121"/>
      <c r="V731" s="121"/>
      <c r="W731" s="121"/>
      <c r="X731" s="121"/>
      <c r="Y731" s="121"/>
      <c r="Z731" s="121"/>
      <c r="AA731" s="121"/>
    </row>
    <row r="732" ht="12.75" customHeight="1">
      <c r="A732" s="205"/>
      <c r="B732" s="205"/>
      <c r="C732" s="205"/>
      <c r="D732" s="205"/>
      <c r="E732" s="205"/>
      <c r="F732" s="205"/>
      <c r="G732" s="205"/>
      <c r="H732" s="205"/>
      <c r="I732" s="205"/>
      <c r="J732" s="205"/>
      <c r="K732" s="205"/>
      <c r="L732" s="121"/>
      <c r="M732" s="121"/>
      <c r="N732" s="121"/>
      <c r="O732" s="121"/>
      <c r="P732" s="121"/>
      <c r="Q732" s="121"/>
      <c r="R732" s="121"/>
      <c r="S732" s="121"/>
      <c r="T732" s="121"/>
      <c r="U732" s="121"/>
      <c r="V732" s="121"/>
      <c r="W732" s="121"/>
      <c r="X732" s="121"/>
      <c r="Y732" s="121"/>
      <c r="Z732" s="121"/>
      <c r="AA732" s="121"/>
    </row>
    <row r="733" ht="12.75" customHeight="1">
      <c r="A733" s="205"/>
      <c r="B733" s="205"/>
      <c r="C733" s="205"/>
      <c r="D733" s="205"/>
      <c r="E733" s="205"/>
      <c r="F733" s="205"/>
      <c r="G733" s="205"/>
      <c r="H733" s="205"/>
      <c r="I733" s="205"/>
      <c r="J733" s="205"/>
      <c r="K733" s="205"/>
      <c r="L733" s="121"/>
      <c r="M733" s="121"/>
      <c r="N733" s="121"/>
      <c r="O733" s="121"/>
      <c r="P733" s="121"/>
      <c r="Q733" s="121"/>
      <c r="R733" s="121"/>
      <c r="S733" s="121"/>
      <c r="T733" s="121"/>
      <c r="U733" s="121"/>
      <c r="V733" s="121"/>
      <c r="W733" s="121"/>
      <c r="X733" s="121"/>
      <c r="Y733" s="121"/>
      <c r="Z733" s="121"/>
      <c r="AA733" s="121"/>
    </row>
    <row r="734" ht="12.75" customHeight="1">
      <c r="A734" s="205"/>
      <c r="B734" s="205"/>
      <c r="C734" s="205"/>
      <c r="D734" s="205"/>
      <c r="E734" s="205"/>
      <c r="F734" s="205"/>
      <c r="G734" s="205"/>
      <c r="H734" s="205"/>
      <c r="I734" s="205"/>
      <c r="J734" s="205"/>
      <c r="K734" s="205"/>
      <c r="L734" s="121"/>
      <c r="M734" s="121"/>
      <c r="N734" s="121"/>
      <c r="O734" s="121"/>
      <c r="P734" s="121"/>
      <c r="Q734" s="121"/>
      <c r="R734" s="121"/>
      <c r="S734" s="121"/>
      <c r="T734" s="121"/>
      <c r="U734" s="121"/>
      <c r="V734" s="121"/>
      <c r="W734" s="121"/>
      <c r="X734" s="121"/>
      <c r="Y734" s="121"/>
      <c r="Z734" s="121"/>
      <c r="AA734" s="121"/>
    </row>
    <row r="735" ht="12.75" customHeight="1">
      <c r="A735" s="205"/>
      <c r="B735" s="205"/>
      <c r="C735" s="205"/>
      <c r="D735" s="205"/>
      <c r="E735" s="205"/>
      <c r="F735" s="205"/>
      <c r="G735" s="205"/>
      <c r="H735" s="205"/>
      <c r="I735" s="205"/>
      <c r="J735" s="205"/>
      <c r="K735" s="205"/>
      <c r="L735" s="121"/>
      <c r="M735" s="121"/>
      <c r="N735" s="121"/>
      <c r="O735" s="121"/>
      <c r="P735" s="121"/>
      <c r="Q735" s="121"/>
      <c r="R735" s="121"/>
      <c r="S735" s="121"/>
      <c r="T735" s="121"/>
      <c r="U735" s="121"/>
      <c r="V735" s="121"/>
      <c r="W735" s="121"/>
      <c r="X735" s="121"/>
      <c r="Y735" s="121"/>
      <c r="Z735" s="121"/>
      <c r="AA735" s="121"/>
    </row>
    <row r="736" ht="12.75" customHeight="1">
      <c r="A736" s="205"/>
      <c r="B736" s="205"/>
      <c r="C736" s="205"/>
      <c r="D736" s="205"/>
      <c r="E736" s="205"/>
      <c r="F736" s="205"/>
      <c r="G736" s="205"/>
      <c r="H736" s="205"/>
      <c r="I736" s="205"/>
      <c r="J736" s="205"/>
      <c r="K736" s="205"/>
      <c r="L736" s="121"/>
      <c r="M736" s="121"/>
      <c r="N736" s="121"/>
      <c r="O736" s="121"/>
      <c r="P736" s="121"/>
      <c r="Q736" s="121"/>
      <c r="R736" s="121"/>
      <c r="S736" s="121"/>
      <c r="T736" s="121"/>
      <c r="U736" s="121"/>
      <c r="V736" s="121"/>
      <c r="W736" s="121"/>
      <c r="X736" s="121"/>
      <c r="Y736" s="121"/>
      <c r="Z736" s="121"/>
      <c r="AA736" s="121"/>
    </row>
    <row r="737" ht="12.75" customHeight="1">
      <c r="A737" s="205"/>
      <c r="B737" s="205"/>
      <c r="C737" s="205"/>
      <c r="D737" s="205"/>
      <c r="E737" s="205"/>
      <c r="F737" s="205"/>
      <c r="G737" s="205"/>
      <c r="H737" s="205"/>
      <c r="I737" s="205"/>
      <c r="J737" s="205"/>
      <c r="K737" s="205"/>
      <c r="L737" s="121"/>
      <c r="M737" s="121"/>
      <c r="N737" s="121"/>
      <c r="O737" s="121"/>
      <c r="P737" s="121"/>
      <c r="Q737" s="121"/>
      <c r="R737" s="121"/>
      <c r="S737" s="121"/>
      <c r="T737" s="121"/>
      <c r="U737" s="121"/>
      <c r="V737" s="121"/>
      <c r="W737" s="121"/>
      <c r="X737" s="121"/>
      <c r="Y737" s="121"/>
      <c r="Z737" s="121"/>
      <c r="AA737" s="121"/>
    </row>
    <row r="738" ht="12.75" customHeight="1">
      <c r="A738" s="205"/>
      <c r="B738" s="205"/>
      <c r="C738" s="205"/>
      <c r="D738" s="205"/>
      <c r="E738" s="205"/>
      <c r="F738" s="205"/>
      <c r="G738" s="205"/>
      <c r="H738" s="205"/>
      <c r="I738" s="205"/>
      <c r="J738" s="205"/>
      <c r="K738" s="205"/>
      <c r="L738" s="121"/>
      <c r="M738" s="121"/>
      <c r="N738" s="121"/>
      <c r="O738" s="121"/>
      <c r="P738" s="121"/>
      <c r="Q738" s="121"/>
      <c r="R738" s="121"/>
      <c r="S738" s="121"/>
      <c r="T738" s="121"/>
      <c r="U738" s="121"/>
      <c r="V738" s="121"/>
      <c r="W738" s="121"/>
      <c r="X738" s="121"/>
      <c r="Y738" s="121"/>
      <c r="Z738" s="121"/>
      <c r="AA738" s="121"/>
    </row>
    <row r="739" ht="12.75" customHeight="1">
      <c r="A739" s="205"/>
      <c r="B739" s="205"/>
      <c r="C739" s="205"/>
      <c r="D739" s="205"/>
      <c r="E739" s="205"/>
      <c r="F739" s="205"/>
      <c r="G739" s="205"/>
      <c r="H739" s="205"/>
      <c r="I739" s="205"/>
      <c r="J739" s="205"/>
      <c r="K739" s="205"/>
      <c r="L739" s="121"/>
      <c r="M739" s="121"/>
      <c r="N739" s="121"/>
      <c r="O739" s="121"/>
      <c r="P739" s="121"/>
      <c r="Q739" s="121"/>
      <c r="R739" s="121"/>
      <c r="S739" s="121"/>
      <c r="T739" s="121"/>
      <c r="U739" s="121"/>
      <c r="V739" s="121"/>
      <c r="W739" s="121"/>
      <c r="X739" s="121"/>
      <c r="Y739" s="121"/>
      <c r="Z739" s="121"/>
      <c r="AA739" s="121"/>
    </row>
    <row r="740" ht="12.75" customHeight="1">
      <c r="A740" s="205"/>
      <c r="B740" s="205"/>
      <c r="C740" s="205"/>
      <c r="D740" s="205"/>
      <c r="E740" s="205"/>
      <c r="F740" s="205"/>
      <c r="G740" s="205"/>
      <c r="H740" s="205"/>
      <c r="I740" s="205"/>
      <c r="J740" s="205"/>
      <c r="K740" s="205"/>
      <c r="L740" s="121"/>
      <c r="M740" s="121"/>
      <c r="N740" s="121"/>
      <c r="O740" s="121"/>
      <c r="P740" s="121"/>
      <c r="Q740" s="121"/>
      <c r="R740" s="121"/>
      <c r="S740" s="121"/>
      <c r="T740" s="121"/>
      <c r="U740" s="121"/>
      <c r="V740" s="121"/>
      <c r="W740" s="121"/>
      <c r="X740" s="121"/>
      <c r="Y740" s="121"/>
      <c r="Z740" s="121"/>
      <c r="AA740" s="121"/>
    </row>
    <row r="741" ht="12.75" customHeight="1">
      <c r="A741" s="205"/>
      <c r="B741" s="205"/>
      <c r="C741" s="205"/>
      <c r="D741" s="205"/>
      <c r="E741" s="205"/>
      <c r="F741" s="205"/>
      <c r="G741" s="205"/>
      <c r="H741" s="205"/>
      <c r="I741" s="205"/>
      <c r="J741" s="205"/>
      <c r="K741" s="205"/>
      <c r="L741" s="121"/>
      <c r="M741" s="121"/>
      <c r="N741" s="121"/>
      <c r="O741" s="121"/>
      <c r="P741" s="121"/>
      <c r="Q741" s="121"/>
      <c r="R741" s="121"/>
      <c r="S741" s="121"/>
      <c r="T741" s="121"/>
      <c r="U741" s="121"/>
      <c r="V741" s="121"/>
      <c r="W741" s="121"/>
      <c r="X741" s="121"/>
      <c r="Y741" s="121"/>
      <c r="Z741" s="121"/>
      <c r="AA741" s="121"/>
    </row>
    <row r="742" ht="12.75" customHeight="1">
      <c r="A742" s="205"/>
      <c r="B742" s="205"/>
      <c r="C742" s="205"/>
      <c r="D742" s="205"/>
      <c r="E742" s="205"/>
      <c r="F742" s="205"/>
      <c r="G742" s="205"/>
      <c r="H742" s="205"/>
      <c r="I742" s="205"/>
      <c r="J742" s="205"/>
      <c r="K742" s="205"/>
      <c r="L742" s="121"/>
      <c r="M742" s="121"/>
      <c r="N742" s="121"/>
      <c r="O742" s="121"/>
      <c r="P742" s="121"/>
      <c r="Q742" s="121"/>
      <c r="R742" s="121"/>
      <c r="S742" s="121"/>
      <c r="T742" s="121"/>
      <c r="U742" s="121"/>
      <c r="V742" s="121"/>
      <c r="W742" s="121"/>
      <c r="X742" s="121"/>
      <c r="Y742" s="121"/>
      <c r="Z742" s="121"/>
      <c r="AA742" s="121"/>
    </row>
    <row r="743" ht="12.75" customHeight="1">
      <c r="A743" s="205"/>
      <c r="B743" s="205"/>
      <c r="C743" s="205"/>
      <c r="D743" s="205"/>
      <c r="E743" s="205"/>
      <c r="F743" s="205"/>
      <c r="G743" s="205"/>
      <c r="H743" s="205"/>
      <c r="I743" s="205"/>
      <c r="J743" s="205"/>
      <c r="K743" s="205"/>
      <c r="L743" s="121"/>
      <c r="M743" s="121"/>
      <c r="N743" s="121"/>
      <c r="O743" s="121"/>
      <c r="P743" s="121"/>
      <c r="Q743" s="121"/>
      <c r="R743" s="121"/>
      <c r="S743" s="121"/>
      <c r="T743" s="121"/>
      <c r="U743" s="121"/>
      <c r="V743" s="121"/>
      <c r="W743" s="121"/>
      <c r="X743" s="121"/>
      <c r="Y743" s="121"/>
      <c r="Z743" s="121"/>
      <c r="AA743" s="121"/>
    </row>
    <row r="744" ht="12.75" customHeight="1">
      <c r="A744" s="205"/>
      <c r="B744" s="205"/>
      <c r="C744" s="205"/>
      <c r="D744" s="205"/>
      <c r="E744" s="205"/>
      <c r="F744" s="205"/>
      <c r="G744" s="205"/>
      <c r="H744" s="205"/>
      <c r="I744" s="205"/>
      <c r="J744" s="205"/>
      <c r="K744" s="205"/>
      <c r="L744" s="121"/>
      <c r="M744" s="121"/>
      <c r="N744" s="121"/>
      <c r="O744" s="121"/>
      <c r="P744" s="121"/>
      <c r="Q744" s="121"/>
      <c r="R744" s="121"/>
      <c r="S744" s="121"/>
      <c r="T744" s="121"/>
      <c r="U744" s="121"/>
      <c r="V744" s="121"/>
      <c r="W744" s="121"/>
      <c r="X744" s="121"/>
      <c r="Y744" s="121"/>
      <c r="Z744" s="121"/>
      <c r="AA744" s="121"/>
    </row>
    <row r="745" ht="12.75" customHeight="1">
      <c r="A745" s="205"/>
      <c r="B745" s="205"/>
      <c r="C745" s="205"/>
      <c r="D745" s="205"/>
      <c r="E745" s="205"/>
      <c r="F745" s="205"/>
      <c r="G745" s="205"/>
      <c r="H745" s="205"/>
      <c r="I745" s="205"/>
      <c r="J745" s="205"/>
      <c r="K745" s="205"/>
      <c r="L745" s="121"/>
      <c r="M745" s="121"/>
      <c r="N745" s="121"/>
      <c r="O745" s="121"/>
      <c r="P745" s="121"/>
      <c r="Q745" s="121"/>
      <c r="R745" s="121"/>
      <c r="S745" s="121"/>
      <c r="T745" s="121"/>
      <c r="U745" s="121"/>
      <c r="V745" s="121"/>
      <c r="W745" s="121"/>
      <c r="X745" s="121"/>
      <c r="Y745" s="121"/>
      <c r="Z745" s="121"/>
      <c r="AA745" s="121"/>
    </row>
    <row r="746" ht="12.75" customHeight="1">
      <c r="A746" s="205"/>
      <c r="B746" s="205"/>
      <c r="C746" s="205"/>
      <c r="D746" s="205"/>
      <c r="E746" s="205"/>
      <c r="F746" s="205"/>
      <c r="G746" s="205"/>
      <c r="H746" s="205"/>
      <c r="I746" s="205"/>
      <c r="J746" s="205"/>
      <c r="K746" s="205"/>
      <c r="L746" s="121"/>
      <c r="M746" s="121"/>
      <c r="N746" s="121"/>
      <c r="O746" s="121"/>
      <c r="P746" s="121"/>
      <c r="Q746" s="121"/>
      <c r="R746" s="121"/>
      <c r="S746" s="121"/>
      <c r="T746" s="121"/>
      <c r="U746" s="121"/>
      <c r="V746" s="121"/>
      <c r="W746" s="121"/>
      <c r="X746" s="121"/>
      <c r="Y746" s="121"/>
      <c r="Z746" s="121"/>
      <c r="AA746" s="121"/>
    </row>
    <row r="747" ht="12.75" customHeight="1">
      <c r="A747" s="205"/>
      <c r="B747" s="205"/>
      <c r="C747" s="205"/>
      <c r="D747" s="205"/>
      <c r="E747" s="205"/>
      <c r="F747" s="205"/>
      <c r="G747" s="205"/>
      <c r="H747" s="205"/>
      <c r="I747" s="205"/>
      <c r="J747" s="205"/>
      <c r="K747" s="205"/>
      <c r="L747" s="121"/>
      <c r="M747" s="121"/>
      <c r="N747" s="121"/>
      <c r="O747" s="121"/>
      <c r="P747" s="121"/>
      <c r="Q747" s="121"/>
      <c r="R747" s="121"/>
      <c r="S747" s="121"/>
      <c r="T747" s="121"/>
      <c r="U747" s="121"/>
      <c r="V747" s="121"/>
      <c r="W747" s="121"/>
      <c r="X747" s="121"/>
      <c r="Y747" s="121"/>
      <c r="Z747" s="121"/>
      <c r="AA747" s="121"/>
    </row>
    <row r="748" ht="12.75" customHeight="1">
      <c r="A748" s="205"/>
      <c r="B748" s="205"/>
      <c r="C748" s="205"/>
      <c r="D748" s="205"/>
      <c r="E748" s="205"/>
      <c r="F748" s="205"/>
      <c r="G748" s="205"/>
      <c r="H748" s="205"/>
      <c r="I748" s="205"/>
      <c r="J748" s="205"/>
      <c r="K748" s="205"/>
      <c r="L748" s="121"/>
      <c r="M748" s="121"/>
      <c r="N748" s="121"/>
      <c r="O748" s="121"/>
      <c r="P748" s="121"/>
      <c r="Q748" s="121"/>
      <c r="R748" s="121"/>
      <c r="S748" s="121"/>
      <c r="T748" s="121"/>
      <c r="U748" s="121"/>
      <c r="V748" s="121"/>
      <c r="W748" s="121"/>
      <c r="X748" s="121"/>
      <c r="Y748" s="121"/>
      <c r="Z748" s="121"/>
      <c r="AA748" s="121"/>
    </row>
    <row r="749" ht="12.75" customHeight="1">
      <c r="A749" s="205"/>
      <c r="B749" s="205"/>
      <c r="C749" s="205"/>
      <c r="D749" s="205"/>
      <c r="E749" s="205"/>
      <c r="F749" s="205"/>
      <c r="G749" s="205"/>
      <c r="H749" s="205"/>
      <c r="I749" s="205"/>
      <c r="J749" s="205"/>
      <c r="K749" s="205"/>
      <c r="L749" s="121"/>
      <c r="M749" s="121"/>
      <c r="N749" s="121"/>
      <c r="O749" s="121"/>
      <c r="P749" s="121"/>
      <c r="Q749" s="121"/>
      <c r="R749" s="121"/>
      <c r="S749" s="121"/>
      <c r="T749" s="121"/>
      <c r="U749" s="121"/>
      <c r="V749" s="121"/>
      <c r="W749" s="121"/>
      <c r="X749" s="121"/>
      <c r="Y749" s="121"/>
      <c r="Z749" s="121"/>
      <c r="AA749" s="121"/>
    </row>
    <row r="750" ht="12.75" customHeight="1">
      <c r="A750" s="205"/>
      <c r="B750" s="205"/>
      <c r="C750" s="205"/>
      <c r="D750" s="205"/>
      <c r="E750" s="205"/>
      <c r="F750" s="205"/>
      <c r="G750" s="205"/>
      <c r="H750" s="205"/>
      <c r="I750" s="205"/>
      <c r="J750" s="205"/>
      <c r="K750" s="205"/>
      <c r="L750" s="121"/>
      <c r="M750" s="121"/>
      <c r="N750" s="121"/>
      <c r="O750" s="121"/>
      <c r="P750" s="121"/>
      <c r="Q750" s="121"/>
      <c r="R750" s="121"/>
      <c r="S750" s="121"/>
      <c r="T750" s="121"/>
      <c r="U750" s="121"/>
      <c r="V750" s="121"/>
      <c r="W750" s="121"/>
      <c r="X750" s="121"/>
      <c r="Y750" s="121"/>
      <c r="Z750" s="121"/>
      <c r="AA750" s="121"/>
    </row>
    <row r="751" ht="12.75" customHeight="1">
      <c r="A751" s="205"/>
      <c r="B751" s="205"/>
      <c r="C751" s="205"/>
      <c r="D751" s="205"/>
      <c r="E751" s="205"/>
      <c r="F751" s="205"/>
      <c r="G751" s="205"/>
      <c r="H751" s="205"/>
      <c r="I751" s="205"/>
      <c r="J751" s="205"/>
      <c r="K751" s="205"/>
      <c r="L751" s="121"/>
      <c r="M751" s="121"/>
      <c r="N751" s="121"/>
      <c r="O751" s="121"/>
      <c r="P751" s="121"/>
      <c r="Q751" s="121"/>
      <c r="R751" s="121"/>
      <c r="S751" s="121"/>
      <c r="T751" s="121"/>
      <c r="U751" s="121"/>
      <c r="V751" s="121"/>
      <c r="W751" s="121"/>
      <c r="X751" s="121"/>
      <c r="Y751" s="121"/>
      <c r="Z751" s="121"/>
      <c r="AA751" s="121"/>
    </row>
    <row r="752" ht="12.75" customHeight="1">
      <c r="A752" s="205"/>
      <c r="B752" s="205"/>
      <c r="C752" s="205"/>
      <c r="D752" s="205"/>
      <c r="E752" s="205"/>
      <c r="F752" s="205"/>
      <c r="G752" s="205"/>
      <c r="H752" s="205"/>
      <c r="I752" s="205"/>
      <c r="J752" s="205"/>
      <c r="K752" s="205"/>
      <c r="L752" s="121"/>
      <c r="M752" s="121"/>
      <c r="N752" s="121"/>
      <c r="O752" s="121"/>
      <c r="P752" s="121"/>
      <c r="Q752" s="121"/>
      <c r="R752" s="121"/>
      <c r="S752" s="121"/>
      <c r="T752" s="121"/>
      <c r="U752" s="121"/>
      <c r="V752" s="121"/>
      <c r="W752" s="121"/>
      <c r="X752" s="121"/>
      <c r="Y752" s="121"/>
      <c r="Z752" s="121"/>
      <c r="AA752" s="121"/>
    </row>
    <row r="753" ht="12.75" customHeight="1">
      <c r="A753" s="205"/>
      <c r="B753" s="205"/>
      <c r="C753" s="205"/>
      <c r="D753" s="205"/>
      <c r="E753" s="205"/>
      <c r="F753" s="205"/>
      <c r="G753" s="205"/>
      <c r="H753" s="205"/>
      <c r="I753" s="205"/>
      <c r="J753" s="205"/>
      <c r="K753" s="205"/>
      <c r="L753" s="121"/>
      <c r="M753" s="121"/>
      <c r="N753" s="121"/>
      <c r="O753" s="121"/>
      <c r="P753" s="121"/>
      <c r="Q753" s="121"/>
      <c r="R753" s="121"/>
      <c r="S753" s="121"/>
      <c r="T753" s="121"/>
      <c r="U753" s="121"/>
      <c r="V753" s="121"/>
      <c r="W753" s="121"/>
      <c r="X753" s="121"/>
      <c r="Y753" s="121"/>
      <c r="Z753" s="121"/>
      <c r="AA753" s="121"/>
    </row>
    <row r="754" ht="12.75" customHeight="1">
      <c r="A754" s="205"/>
      <c r="B754" s="205"/>
      <c r="C754" s="205"/>
      <c r="D754" s="205"/>
      <c r="E754" s="205"/>
      <c r="F754" s="205"/>
      <c r="G754" s="205"/>
      <c r="H754" s="205"/>
      <c r="I754" s="205"/>
      <c r="J754" s="205"/>
      <c r="K754" s="205"/>
      <c r="L754" s="121"/>
      <c r="M754" s="121"/>
      <c r="N754" s="121"/>
      <c r="O754" s="121"/>
      <c r="P754" s="121"/>
      <c r="Q754" s="121"/>
      <c r="R754" s="121"/>
      <c r="S754" s="121"/>
      <c r="T754" s="121"/>
      <c r="U754" s="121"/>
      <c r="V754" s="121"/>
      <c r="W754" s="121"/>
      <c r="X754" s="121"/>
      <c r="Y754" s="121"/>
      <c r="Z754" s="121"/>
      <c r="AA754" s="121"/>
    </row>
    <row r="755" ht="12.75" customHeight="1">
      <c r="A755" s="205"/>
      <c r="B755" s="205"/>
      <c r="C755" s="205"/>
      <c r="D755" s="205"/>
      <c r="E755" s="205"/>
      <c r="F755" s="205"/>
      <c r="G755" s="205"/>
      <c r="H755" s="205"/>
      <c r="I755" s="205"/>
      <c r="J755" s="205"/>
      <c r="K755" s="205"/>
      <c r="L755" s="121"/>
      <c r="M755" s="121"/>
      <c r="N755" s="121"/>
      <c r="O755" s="121"/>
      <c r="P755" s="121"/>
      <c r="Q755" s="121"/>
      <c r="R755" s="121"/>
      <c r="S755" s="121"/>
      <c r="T755" s="121"/>
      <c r="U755" s="121"/>
      <c r="V755" s="121"/>
      <c r="W755" s="121"/>
      <c r="X755" s="121"/>
      <c r="Y755" s="121"/>
      <c r="Z755" s="121"/>
      <c r="AA755" s="121"/>
    </row>
    <row r="756" ht="12.75" customHeight="1">
      <c r="A756" s="205"/>
      <c r="B756" s="205"/>
      <c r="C756" s="205"/>
      <c r="D756" s="205"/>
      <c r="E756" s="205"/>
      <c r="F756" s="205"/>
      <c r="G756" s="205"/>
      <c r="H756" s="205"/>
      <c r="I756" s="205"/>
      <c r="J756" s="205"/>
      <c r="K756" s="205"/>
      <c r="L756" s="121"/>
      <c r="M756" s="121"/>
      <c r="N756" s="121"/>
      <c r="O756" s="121"/>
      <c r="P756" s="121"/>
      <c r="Q756" s="121"/>
      <c r="R756" s="121"/>
      <c r="S756" s="121"/>
      <c r="T756" s="121"/>
      <c r="U756" s="121"/>
      <c r="V756" s="121"/>
      <c r="W756" s="121"/>
      <c r="X756" s="121"/>
      <c r="Y756" s="121"/>
      <c r="Z756" s="121"/>
      <c r="AA756" s="121"/>
    </row>
    <row r="757" ht="12.75" customHeight="1">
      <c r="A757" s="205"/>
      <c r="B757" s="205"/>
      <c r="C757" s="205"/>
      <c r="D757" s="205"/>
      <c r="E757" s="205"/>
      <c r="F757" s="205"/>
      <c r="G757" s="205"/>
      <c r="H757" s="205"/>
      <c r="I757" s="205"/>
      <c r="J757" s="205"/>
      <c r="K757" s="205"/>
      <c r="L757" s="121"/>
      <c r="M757" s="121"/>
      <c r="N757" s="121"/>
      <c r="O757" s="121"/>
      <c r="P757" s="121"/>
      <c r="Q757" s="121"/>
      <c r="R757" s="121"/>
      <c r="S757" s="121"/>
      <c r="T757" s="121"/>
      <c r="U757" s="121"/>
      <c r="V757" s="121"/>
      <c r="W757" s="121"/>
      <c r="X757" s="121"/>
      <c r="Y757" s="121"/>
      <c r="Z757" s="121"/>
      <c r="AA757" s="121"/>
    </row>
    <row r="758" ht="12.75" customHeight="1">
      <c r="A758" s="205"/>
      <c r="B758" s="205"/>
      <c r="C758" s="205"/>
      <c r="D758" s="205"/>
      <c r="E758" s="205"/>
      <c r="F758" s="205"/>
      <c r="G758" s="205"/>
      <c r="H758" s="205"/>
      <c r="I758" s="205"/>
      <c r="J758" s="205"/>
      <c r="K758" s="205"/>
      <c r="L758" s="121"/>
      <c r="M758" s="121"/>
      <c r="N758" s="121"/>
      <c r="O758" s="121"/>
      <c r="P758" s="121"/>
      <c r="Q758" s="121"/>
      <c r="R758" s="121"/>
      <c r="S758" s="121"/>
      <c r="T758" s="121"/>
      <c r="U758" s="121"/>
      <c r="V758" s="121"/>
      <c r="W758" s="121"/>
      <c r="X758" s="121"/>
      <c r="Y758" s="121"/>
      <c r="Z758" s="121"/>
      <c r="AA758" s="121"/>
    </row>
    <row r="759" ht="12.75" customHeight="1">
      <c r="A759" s="205"/>
      <c r="B759" s="205"/>
      <c r="C759" s="205"/>
      <c r="D759" s="205"/>
      <c r="E759" s="205"/>
      <c r="F759" s="205"/>
      <c r="G759" s="205"/>
      <c r="H759" s="205"/>
      <c r="I759" s="205"/>
      <c r="J759" s="205"/>
      <c r="K759" s="205"/>
      <c r="L759" s="121"/>
      <c r="M759" s="121"/>
      <c r="N759" s="121"/>
      <c r="O759" s="121"/>
      <c r="P759" s="121"/>
      <c r="Q759" s="121"/>
      <c r="R759" s="121"/>
      <c r="S759" s="121"/>
      <c r="T759" s="121"/>
      <c r="U759" s="121"/>
      <c r="V759" s="121"/>
      <c r="W759" s="121"/>
      <c r="X759" s="121"/>
      <c r="Y759" s="121"/>
      <c r="Z759" s="121"/>
      <c r="AA759" s="121"/>
    </row>
    <row r="760" ht="12.75" customHeight="1">
      <c r="A760" s="205"/>
      <c r="B760" s="205"/>
      <c r="C760" s="205"/>
      <c r="D760" s="205"/>
      <c r="E760" s="205"/>
      <c r="F760" s="205"/>
      <c r="G760" s="205"/>
      <c r="H760" s="205"/>
      <c r="I760" s="205"/>
      <c r="J760" s="205"/>
      <c r="K760" s="205"/>
      <c r="L760" s="121"/>
      <c r="M760" s="121"/>
      <c r="N760" s="121"/>
      <c r="O760" s="121"/>
      <c r="P760" s="121"/>
      <c r="Q760" s="121"/>
      <c r="R760" s="121"/>
      <c r="S760" s="121"/>
      <c r="T760" s="121"/>
      <c r="U760" s="121"/>
      <c r="V760" s="121"/>
      <c r="W760" s="121"/>
      <c r="X760" s="121"/>
      <c r="Y760" s="121"/>
      <c r="Z760" s="121"/>
      <c r="AA760" s="121"/>
    </row>
    <row r="761" ht="12.75" customHeight="1">
      <c r="A761" s="205"/>
      <c r="B761" s="205"/>
      <c r="C761" s="205"/>
      <c r="D761" s="205"/>
      <c r="E761" s="205"/>
      <c r="F761" s="205"/>
      <c r="G761" s="205"/>
      <c r="H761" s="205"/>
      <c r="I761" s="205"/>
      <c r="J761" s="205"/>
      <c r="K761" s="205"/>
      <c r="L761" s="121"/>
      <c r="M761" s="121"/>
      <c r="N761" s="121"/>
      <c r="O761" s="121"/>
      <c r="P761" s="121"/>
      <c r="Q761" s="121"/>
      <c r="R761" s="121"/>
      <c r="S761" s="121"/>
      <c r="T761" s="121"/>
      <c r="U761" s="121"/>
      <c r="V761" s="121"/>
      <c r="W761" s="121"/>
      <c r="X761" s="121"/>
      <c r="Y761" s="121"/>
      <c r="Z761" s="121"/>
      <c r="AA761" s="121"/>
    </row>
    <row r="762" ht="12.75" customHeight="1">
      <c r="A762" s="205"/>
      <c r="B762" s="205"/>
      <c r="C762" s="205"/>
      <c r="D762" s="205"/>
      <c r="E762" s="205"/>
      <c r="F762" s="205"/>
      <c r="G762" s="205"/>
      <c r="H762" s="205"/>
      <c r="I762" s="205"/>
      <c r="J762" s="205"/>
      <c r="K762" s="205"/>
      <c r="L762" s="121"/>
      <c r="M762" s="121"/>
      <c r="N762" s="121"/>
      <c r="O762" s="121"/>
      <c r="P762" s="121"/>
      <c r="Q762" s="121"/>
      <c r="R762" s="121"/>
      <c r="S762" s="121"/>
      <c r="T762" s="121"/>
      <c r="U762" s="121"/>
      <c r="V762" s="121"/>
      <c r="W762" s="121"/>
      <c r="X762" s="121"/>
      <c r="Y762" s="121"/>
      <c r="Z762" s="121"/>
      <c r="AA762" s="121"/>
    </row>
    <row r="763" ht="12.75" customHeight="1">
      <c r="A763" s="205"/>
      <c r="B763" s="205"/>
      <c r="C763" s="205"/>
      <c r="D763" s="205"/>
      <c r="E763" s="205"/>
      <c r="F763" s="205"/>
      <c r="G763" s="205"/>
      <c r="H763" s="205"/>
      <c r="I763" s="205"/>
      <c r="J763" s="205"/>
      <c r="K763" s="205"/>
      <c r="L763" s="121"/>
      <c r="M763" s="121"/>
      <c r="N763" s="121"/>
      <c r="O763" s="121"/>
      <c r="P763" s="121"/>
      <c r="Q763" s="121"/>
      <c r="R763" s="121"/>
      <c r="S763" s="121"/>
      <c r="T763" s="121"/>
      <c r="U763" s="121"/>
      <c r="V763" s="121"/>
      <c r="W763" s="121"/>
      <c r="X763" s="121"/>
      <c r="Y763" s="121"/>
      <c r="Z763" s="121"/>
      <c r="AA763" s="121"/>
    </row>
    <row r="764" ht="12.75" customHeight="1">
      <c r="A764" s="205"/>
      <c r="B764" s="205"/>
      <c r="C764" s="205"/>
      <c r="D764" s="205"/>
      <c r="E764" s="205"/>
      <c r="F764" s="205"/>
      <c r="G764" s="205"/>
      <c r="H764" s="205"/>
      <c r="I764" s="205"/>
      <c r="J764" s="205"/>
      <c r="K764" s="205"/>
      <c r="L764" s="121"/>
      <c r="M764" s="121"/>
      <c r="N764" s="121"/>
      <c r="O764" s="121"/>
      <c r="P764" s="121"/>
      <c r="Q764" s="121"/>
      <c r="R764" s="121"/>
      <c r="S764" s="121"/>
      <c r="T764" s="121"/>
      <c r="U764" s="121"/>
      <c r="V764" s="121"/>
      <c r="W764" s="121"/>
      <c r="X764" s="121"/>
      <c r="Y764" s="121"/>
      <c r="Z764" s="121"/>
      <c r="AA764" s="121"/>
    </row>
    <row r="765" ht="12.75" customHeight="1">
      <c r="A765" s="205"/>
      <c r="B765" s="205"/>
      <c r="C765" s="205"/>
      <c r="D765" s="205"/>
      <c r="E765" s="205"/>
      <c r="F765" s="205"/>
      <c r="G765" s="205"/>
      <c r="H765" s="205"/>
      <c r="I765" s="205"/>
      <c r="J765" s="205"/>
      <c r="K765" s="205"/>
      <c r="L765" s="121"/>
      <c r="M765" s="121"/>
      <c r="N765" s="121"/>
      <c r="O765" s="121"/>
      <c r="P765" s="121"/>
      <c r="Q765" s="121"/>
      <c r="R765" s="121"/>
      <c r="S765" s="121"/>
      <c r="T765" s="121"/>
      <c r="U765" s="121"/>
      <c r="V765" s="121"/>
      <c r="W765" s="121"/>
      <c r="X765" s="121"/>
      <c r="Y765" s="121"/>
      <c r="Z765" s="121"/>
      <c r="AA765" s="121"/>
    </row>
    <row r="766" ht="12.75" customHeight="1">
      <c r="A766" s="205"/>
      <c r="B766" s="205"/>
      <c r="C766" s="205"/>
      <c r="D766" s="205"/>
      <c r="E766" s="205"/>
      <c r="F766" s="205"/>
      <c r="G766" s="205"/>
      <c r="H766" s="205"/>
      <c r="I766" s="205"/>
      <c r="J766" s="205"/>
      <c r="K766" s="205"/>
      <c r="L766" s="121"/>
      <c r="M766" s="121"/>
      <c r="N766" s="121"/>
      <c r="O766" s="121"/>
      <c r="P766" s="121"/>
      <c r="Q766" s="121"/>
      <c r="R766" s="121"/>
      <c r="S766" s="121"/>
      <c r="T766" s="121"/>
      <c r="U766" s="121"/>
      <c r="V766" s="121"/>
      <c r="W766" s="121"/>
      <c r="X766" s="121"/>
      <c r="Y766" s="121"/>
      <c r="Z766" s="121"/>
      <c r="AA766" s="121"/>
    </row>
    <row r="767" ht="12.75" customHeight="1">
      <c r="A767" s="205"/>
      <c r="B767" s="205"/>
      <c r="C767" s="205"/>
      <c r="D767" s="205"/>
      <c r="E767" s="205"/>
      <c r="F767" s="205"/>
      <c r="G767" s="205"/>
      <c r="H767" s="205"/>
      <c r="I767" s="205"/>
      <c r="J767" s="205"/>
      <c r="K767" s="205"/>
      <c r="L767" s="121"/>
      <c r="M767" s="121"/>
      <c r="N767" s="121"/>
      <c r="O767" s="121"/>
      <c r="P767" s="121"/>
      <c r="Q767" s="121"/>
      <c r="R767" s="121"/>
      <c r="S767" s="121"/>
      <c r="T767" s="121"/>
      <c r="U767" s="121"/>
      <c r="V767" s="121"/>
      <c r="W767" s="121"/>
      <c r="X767" s="121"/>
      <c r="Y767" s="121"/>
      <c r="Z767" s="121"/>
      <c r="AA767" s="121"/>
    </row>
    <row r="768" ht="12.75" customHeight="1">
      <c r="A768" s="205"/>
      <c r="B768" s="205"/>
      <c r="C768" s="205"/>
      <c r="D768" s="205"/>
      <c r="E768" s="205"/>
      <c r="F768" s="205"/>
      <c r="G768" s="205"/>
      <c r="H768" s="205"/>
      <c r="I768" s="205"/>
      <c r="J768" s="205"/>
      <c r="K768" s="205"/>
      <c r="L768" s="121"/>
      <c r="M768" s="121"/>
      <c r="N768" s="121"/>
      <c r="O768" s="121"/>
      <c r="P768" s="121"/>
      <c r="Q768" s="121"/>
      <c r="R768" s="121"/>
      <c r="S768" s="121"/>
      <c r="T768" s="121"/>
      <c r="U768" s="121"/>
      <c r="V768" s="121"/>
      <c r="W768" s="121"/>
      <c r="X768" s="121"/>
      <c r="Y768" s="121"/>
      <c r="Z768" s="121"/>
      <c r="AA768" s="121"/>
    </row>
    <row r="769" ht="12.75" customHeight="1">
      <c r="A769" s="205"/>
      <c r="B769" s="205"/>
      <c r="C769" s="205"/>
      <c r="D769" s="205"/>
      <c r="E769" s="205"/>
      <c r="F769" s="205"/>
      <c r="G769" s="205"/>
      <c r="H769" s="205"/>
      <c r="I769" s="205"/>
      <c r="J769" s="205"/>
      <c r="K769" s="205"/>
      <c r="L769" s="121"/>
      <c r="M769" s="121"/>
      <c r="N769" s="121"/>
      <c r="O769" s="121"/>
      <c r="P769" s="121"/>
      <c r="Q769" s="121"/>
      <c r="R769" s="121"/>
      <c r="S769" s="121"/>
      <c r="T769" s="121"/>
      <c r="U769" s="121"/>
      <c r="V769" s="121"/>
      <c r="W769" s="121"/>
      <c r="X769" s="121"/>
      <c r="Y769" s="121"/>
      <c r="Z769" s="121"/>
      <c r="AA769" s="121"/>
    </row>
    <row r="770" ht="12.75" customHeight="1">
      <c r="A770" s="205"/>
      <c r="B770" s="205"/>
      <c r="C770" s="205"/>
      <c r="D770" s="205"/>
      <c r="E770" s="205"/>
      <c r="F770" s="205"/>
      <c r="G770" s="205"/>
      <c r="H770" s="205"/>
      <c r="I770" s="205"/>
      <c r="J770" s="205"/>
      <c r="K770" s="205"/>
      <c r="L770" s="121"/>
      <c r="M770" s="121"/>
      <c r="N770" s="121"/>
      <c r="O770" s="121"/>
      <c r="P770" s="121"/>
      <c r="Q770" s="121"/>
      <c r="R770" s="121"/>
      <c r="S770" s="121"/>
      <c r="T770" s="121"/>
      <c r="U770" s="121"/>
      <c r="V770" s="121"/>
      <c r="W770" s="121"/>
      <c r="X770" s="121"/>
      <c r="Y770" s="121"/>
      <c r="Z770" s="121"/>
      <c r="AA770" s="121"/>
    </row>
    <row r="771" ht="12.75" customHeight="1">
      <c r="A771" s="205"/>
      <c r="B771" s="205"/>
      <c r="C771" s="205"/>
      <c r="D771" s="205"/>
      <c r="E771" s="205"/>
      <c r="F771" s="205"/>
      <c r="G771" s="205"/>
      <c r="H771" s="205"/>
      <c r="I771" s="205"/>
      <c r="J771" s="205"/>
      <c r="K771" s="205"/>
      <c r="L771" s="121"/>
      <c r="M771" s="121"/>
      <c r="N771" s="121"/>
      <c r="O771" s="121"/>
      <c r="P771" s="121"/>
      <c r="Q771" s="121"/>
      <c r="R771" s="121"/>
      <c r="S771" s="121"/>
      <c r="T771" s="121"/>
      <c r="U771" s="121"/>
      <c r="V771" s="121"/>
      <c r="W771" s="121"/>
      <c r="X771" s="121"/>
      <c r="Y771" s="121"/>
      <c r="Z771" s="121"/>
      <c r="AA771" s="121"/>
    </row>
    <row r="772" ht="12.75" customHeight="1">
      <c r="A772" s="205"/>
      <c r="B772" s="205"/>
      <c r="C772" s="205"/>
      <c r="D772" s="205"/>
      <c r="E772" s="205"/>
      <c r="F772" s="205"/>
      <c r="G772" s="205"/>
      <c r="H772" s="205"/>
      <c r="I772" s="205"/>
      <c r="J772" s="205"/>
      <c r="K772" s="205"/>
      <c r="L772" s="121"/>
      <c r="M772" s="121"/>
      <c r="N772" s="121"/>
      <c r="O772" s="121"/>
      <c r="P772" s="121"/>
      <c r="Q772" s="121"/>
      <c r="R772" s="121"/>
      <c r="S772" s="121"/>
      <c r="T772" s="121"/>
      <c r="U772" s="121"/>
      <c r="V772" s="121"/>
      <c r="W772" s="121"/>
      <c r="X772" s="121"/>
      <c r="Y772" s="121"/>
      <c r="Z772" s="121"/>
      <c r="AA772" s="121"/>
    </row>
    <row r="773" ht="12.75" customHeight="1">
      <c r="A773" s="205"/>
      <c r="B773" s="205"/>
      <c r="C773" s="205"/>
      <c r="D773" s="205"/>
      <c r="E773" s="205"/>
      <c r="F773" s="205"/>
      <c r="G773" s="205"/>
      <c r="H773" s="205"/>
      <c r="I773" s="205"/>
      <c r="J773" s="205"/>
      <c r="K773" s="205"/>
      <c r="L773" s="121"/>
      <c r="M773" s="121"/>
      <c r="N773" s="121"/>
      <c r="O773" s="121"/>
      <c r="P773" s="121"/>
      <c r="Q773" s="121"/>
      <c r="R773" s="121"/>
      <c r="S773" s="121"/>
      <c r="T773" s="121"/>
      <c r="U773" s="121"/>
      <c r="V773" s="121"/>
      <c r="W773" s="121"/>
      <c r="X773" s="121"/>
      <c r="Y773" s="121"/>
      <c r="Z773" s="121"/>
      <c r="AA773" s="121"/>
    </row>
    <row r="774" ht="12.75" customHeight="1">
      <c r="A774" s="205"/>
      <c r="B774" s="205"/>
      <c r="C774" s="205"/>
      <c r="D774" s="205"/>
      <c r="E774" s="205"/>
      <c r="F774" s="205"/>
      <c r="G774" s="205"/>
      <c r="H774" s="205"/>
      <c r="I774" s="205"/>
      <c r="J774" s="205"/>
      <c r="K774" s="205"/>
      <c r="L774" s="121"/>
      <c r="M774" s="121"/>
      <c r="N774" s="121"/>
      <c r="O774" s="121"/>
      <c r="P774" s="121"/>
      <c r="Q774" s="121"/>
      <c r="R774" s="121"/>
      <c r="S774" s="121"/>
      <c r="T774" s="121"/>
      <c r="U774" s="121"/>
      <c r="V774" s="121"/>
      <c r="W774" s="121"/>
      <c r="X774" s="121"/>
      <c r="Y774" s="121"/>
      <c r="Z774" s="121"/>
      <c r="AA774" s="121"/>
    </row>
    <row r="775" ht="12.75" customHeight="1">
      <c r="A775" s="205"/>
      <c r="B775" s="205"/>
      <c r="C775" s="205"/>
      <c r="D775" s="205"/>
      <c r="E775" s="205"/>
      <c r="F775" s="205"/>
      <c r="G775" s="205"/>
      <c r="H775" s="205"/>
      <c r="I775" s="205"/>
      <c r="J775" s="205"/>
      <c r="K775" s="205"/>
      <c r="L775" s="121"/>
      <c r="M775" s="121"/>
      <c r="N775" s="121"/>
      <c r="O775" s="121"/>
      <c r="P775" s="121"/>
      <c r="Q775" s="121"/>
      <c r="R775" s="121"/>
      <c r="S775" s="121"/>
      <c r="T775" s="121"/>
      <c r="U775" s="121"/>
      <c r="V775" s="121"/>
      <c r="W775" s="121"/>
      <c r="X775" s="121"/>
      <c r="Y775" s="121"/>
      <c r="Z775" s="121"/>
      <c r="AA775" s="121"/>
    </row>
    <row r="776" ht="12.75" customHeight="1">
      <c r="A776" s="205"/>
      <c r="B776" s="205"/>
      <c r="C776" s="205"/>
      <c r="D776" s="205"/>
      <c r="E776" s="205"/>
      <c r="F776" s="205"/>
      <c r="G776" s="205"/>
      <c r="H776" s="205"/>
      <c r="I776" s="205"/>
      <c r="J776" s="205"/>
      <c r="K776" s="205"/>
      <c r="L776" s="121"/>
      <c r="M776" s="121"/>
      <c r="N776" s="121"/>
      <c r="O776" s="121"/>
      <c r="P776" s="121"/>
      <c r="Q776" s="121"/>
      <c r="R776" s="121"/>
      <c r="S776" s="121"/>
      <c r="T776" s="121"/>
      <c r="U776" s="121"/>
      <c r="V776" s="121"/>
      <c r="W776" s="121"/>
      <c r="X776" s="121"/>
      <c r="Y776" s="121"/>
      <c r="Z776" s="121"/>
      <c r="AA776" s="121"/>
    </row>
    <row r="777" ht="12.75" customHeight="1">
      <c r="A777" s="205"/>
      <c r="B777" s="205"/>
      <c r="C777" s="205"/>
      <c r="D777" s="205"/>
      <c r="E777" s="205"/>
      <c r="F777" s="205"/>
      <c r="G777" s="205"/>
      <c r="H777" s="205"/>
      <c r="I777" s="205"/>
      <c r="J777" s="205"/>
      <c r="K777" s="205"/>
      <c r="L777" s="121"/>
      <c r="M777" s="121"/>
      <c r="N777" s="121"/>
      <c r="O777" s="121"/>
      <c r="P777" s="121"/>
      <c r="Q777" s="121"/>
      <c r="R777" s="121"/>
      <c r="S777" s="121"/>
      <c r="T777" s="121"/>
      <c r="U777" s="121"/>
      <c r="V777" s="121"/>
      <c r="W777" s="121"/>
      <c r="X777" s="121"/>
      <c r="Y777" s="121"/>
      <c r="Z777" s="121"/>
      <c r="AA777" s="121"/>
    </row>
    <row r="778" ht="12.75" customHeight="1">
      <c r="A778" s="205"/>
      <c r="B778" s="205"/>
      <c r="C778" s="205"/>
      <c r="D778" s="205"/>
      <c r="E778" s="205"/>
      <c r="F778" s="205"/>
      <c r="G778" s="205"/>
      <c r="H778" s="205"/>
      <c r="I778" s="205"/>
      <c r="J778" s="205"/>
      <c r="K778" s="205"/>
      <c r="L778" s="121"/>
      <c r="M778" s="121"/>
      <c r="N778" s="121"/>
      <c r="O778" s="121"/>
      <c r="P778" s="121"/>
      <c r="Q778" s="121"/>
      <c r="R778" s="121"/>
      <c r="S778" s="121"/>
      <c r="T778" s="121"/>
      <c r="U778" s="121"/>
      <c r="V778" s="121"/>
      <c r="W778" s="121"/>
      <c r="X778" s="121"/>
      <c r="Y778" s="121"/>
      <c r="Z778" s="121"/>
      <c r="AA778" s="121"/>
    </row>
    <row r="779" ht="12.75" customHeight="1">
      <c r="A779" s="205"/>
      <c r="B779" s="205"/>
      <c r="C779" s="205"/>
      <c r="D779" s="205"/>
      <c r="E779" s="205"/>
      <c r="F779" s="205"/>
      <c r="G779" s="205"/>
      <c r="H779" s="205"/>
      <c r="I779" s="205"/>
      <c r="J779" s="205"/>
      <c r="K779" s="205"/>
      <c r="L779" s="121"/>
      <c r="M779" s="121"/>
      <c r="N779" s="121"/>
      <c r="O779" s="121"/>
      <c r="P779" s="121"/>
      <c r="Q779" s="121"/>
      <c r="R779" s="121"/>
      <c r="S779" s="121"/>
      <c r="T779" s="121"/>
      <c r="U779" s="121"/>
      <c r="V779" s="121"/>
      <c r="W779" s="121"/>
      <c r="X779" s="121"/>
      <c r="Y779" s="121"/>
      <c r="Z779" s="121"/>
      <c r="AA779" s="121"/>
    </row>
    <row r="780" ht="12.75" customHeight="1">
      <c r="A780" s="205"/>
      <c r="B780" s="205"/>
      <c r="C780" s="205"/>
      <c r="D780" s="205"/>
      <c r="E780" s="205"/>
      <c r="F780" s="205"/>
      <c r="G780" s="205"/>
      <c r="H780" s="205"/>
      <c r="I780" s="205"/>
      <c r="J780" s="205"/>
      <c r="K780" s="205"/>
      <c r="L780" s="121"/>
      <c r="M780" s="121"/>
      <c r="N780" s="121"/>
      <c r="O780" s="121"/>
      <c r="P780" s="121"/>
      <c r="Q780" s="121"/>
      <c r="R780" s="121"/>
      <c r="S780" s="121"/>
      <c r="T780" s="121"/>
      <c r="U780" s="121"/>
      <c r="V780" s="121"/>
      <c r="W780" s="121"/>
      <c r="X780" s="121"/>
      <c r="Y780" s="121"/>
      <c r="Z780" s="121"/>
      <c r="AA780" s="121"/>
    </row>
    <row r="781" ht="12.75" customHeight="1">
      <c r="A781" s="205"/>
      <c r="B781" s="205"/>
      <c r="C781" s="205"/>
      <c r="D781" s="205"/>
      <c r="E781" s="205"/>
      <c r="F781" s="205"/>
      <c r="G781" s="205"/>
      <c r="H781" s="205"/>
      <c r="I781" s="205"/>
      <c r="J781" s="205"/>
      <c r="K781" s="205"/>
      <c r="L781" s="121"/>
      <c r="M781" s="121"/>
      <c r="N781" s="121"/>
      <c r="O781" s="121"/>
      <c r="P781" s="121"/>
      <c r="Q781" s="121"/>
      <c r="R781" s="121"/>
      <c r="S781" s="121"/>
      <c r="T781" s="121"/>
      <c r="U781" s="121"/>
      <c r="V781" s="121"/>
      <c r="W781" s="121"/>
      <c r="X781" s="121"/>
      <c r="Y781" s="121"/>
      <c r="Z781" s="121"/>
      <c r="AA781" s="121"/>
    </row>
    <row r="782" ht="12.75" customHeight="1">
      <c r="A782" s="205"/>
      <c r="B782" s="205"/>
      <c r="C782" s="205"/>
      <c r="D782" s="205"/>
      <c r="E782" s="205"/>
      <c r="F782" s="205"/>
      <c r="G782" s="205"/>
      <c r="H782" s="205"/>
      <c r="I782" s="205"/>
      <c r="J782" s="205"/>
      <c r="K782" s="205"/>
      <c r="L782" s="121"/>
      <c r="M782" s="121"/>
      <c r="N782" s="121"/>
      <c r="O782" s="121"/>
      <c r="P782" s="121"/>
      <c r="Q782" s="121"/>
      <c r="R782" s="121"/>
      <c r="S782" s="121"/>
      <c r="T782" s="121"/>
      <c r="U782" s="121"/>
      <c r="V782" s="121"/>
      <c r="W782" s="121"/>
      <c r="X782" s="121"/>
      <c r="Y782" s="121"/>
      <c r="Z782" s="121"/>
      <c r="AA782" s="121"/>
    </row>
    <row r="783" ht="12.75" customHeight="1">
      <c r="A783" s="205"/>
      <c r="B783" s="205"/>
      <c r="C783" s="205"/>
      <c r="D783" s="205"/>
      <c r="E783" s="205"/>
      <c r="F783" s="205"/>
      <c r="G783" s="205"/>
      <c r="H783" s="205"/>
      <c r="I783" s="205"/>
      <c r="J783" s="205"/>
      <c r="K783" s="205"/>
      <c r="L783" s="121"/>
      <c r="M783" s="121"/>
      <c r="N783" s="121"/>
      <c r="O783" s="121"/>
      <c r="P783" s="121"/>
      <c r="Q783" s="121"/>
      <c r="R783" s="121"/>
      <c r="S783" s="121"/>
      <c r="T783" s="121"/>
      <c r="U783" s="121"/>
      <c r="V783" s="121"/>
      <c r="W783" s="121"/>
      <c r="X783" s="121"/>
      <c r="Y783" s="121"/>
      <c r="Z783" s="121"/>
      <c r="AA783" s="121"/>
    </row>
    <row r="784" ht="12.75" customHeight="1">
      <c r="A784" s="205"/>
      <c r="B784" s="205"/>
      <c r="C784" s="205"/>
      <c r="D784" s="205"/>
      <c r="E784" s="205"/>
      <c r="F784" s="205"/>
      <c r="G784" s="205"/>
      <c r="H784" s="205"/>
      <c r="I784" s="205"/>
      <c r="J784" s="205"/>
      <c r="K784" s="205"/>
      <c r="L784" s="121"/>
      <c r="M784" s="121"/>
      <c r="N784" s="121"/>
      <c r="O784" s="121"/>
      <c r="P784" s="121"/>
      <c r="Q784" s="121"/>
      <c r="R784" s="121"/>
      <c r="S784" s="121"/>
      <c r="T784" s="121"/>
      <c r="U784" s="121"/>
      <c r="V784" s="121"/>
      <c r="W784" s="121"/>
      <c r="X784" s="121"/>
      <c r="Y784" s="121"/>
      <c r="Z784" s="121"/>
      <c r="AA784" s="121"/>
    </row>
    <row r="785" ht="12.75" customHeight="1">
      <c r="A785" s="205"/>
      <c r="B785" s="205"/>
      <c r="C785" s="205"/>
      <c r="D785" s="205"/>
      <c r="E785" s="205"/>
      <c r="F785" s="205"/>
      <c r="G785" s="205"/>
      <c r="H785" s="205"/>
      <c r="I785" s="205"/>
      <c r="J785" s="205"/>
      <c r="K785" s="205"/>
      <c r="L785" s="121"/>
      <c r="M785" s="121"/>
      <c r="N785" s="121"/>
      <c r="O785" s="121"/>
      <c r="P785" s="121"/>
      <c r="Q785" s="121"/>
      <c r="R785" s="121"/>
      <c r="S785" s="121"/>
      <c r="T785" s="121"/>
      <c r="U785" s="121"/>
      <c r="V785" s="121"/>
      <c r="W785" s="121"/>
      <c r="X785" s="121"/>
      <c r="Y785" s="121"/>
      <c r="Z785" s="121"/>
      <c r="AA785" s="121"/>
    </row>
    <row r="786" ht="12.75" customHeight="1">
      <c r="A786" s="205"/>
      <c r="B786" s="205"/>
      <c r="C786" s="205"/>
      <c r="D786" s="205"/>
      <c r="E786" s="205"/>
      <c r="F786" s="205"/>
      <c r="G786" s="205"/>
      <c r="H786" s="205"/>
      <c r="I786" s="205"/>
      <c r="J786" s="205"/>
      <c r="K786" s="205"/>
      <c r="L786" s="121"/>
      <c r="M786" s="121"/>
      <c r="N786" s="121"/>
      <c r="O786" s="121"/>
      <c r="P786" s="121"/>
      <c r="Q786" s="121"/>
      <c r="R786" s="121"/>
      <c r="S786" s="121"/>
      <c r="T786" s="121"/>
      <c r="U786" s="121"/>
      <c r="V786" s="121"/>
      <c r="W786" s="121"/>
      <c r="X786" s="121"/>
      <c r="Y786" s="121"/>
      <c r="Z786" s="121"/>
      <c r="AA786" s="121"/>
    </row>
    <row r="787" ht="12.75" customHeight="1">
      <c r="A787" s="205"/>
      <c r="B787" s="205"/>
      <c r="C787" s="205"/>
      <c r="D787" s="205"/>
      <c r="E787" s="205"/>
      <c r="F787" s="205"/>
      <c r="G787" s="205"/>
      <c r="H787" s="205"/>
      <c r="I787" s="205"/>
      <c r="J787" s="205"/>
      <c r="K787" s="205"/>
      <c r="L787" s="121"/>
      <c r="M787" s="121"/>
      <c r="N787" s="121"/>
      <c r="O787" s="121"/>
      <c r="P787" s="121"/>
      <c r="Q787" s="121"/>
      <c r="R787" s="121"/>
      <c r="S787" s="121"/>
      <c r="T787" s="121"/>
      <c r="U787" s="121"/>
      <c r="V787" s="121"/>
      <c r="W787" s="121"/>
      <c r="X787" s="121"/>
      <c r="Y787" s="121"/>
      <c r="Z787" s="121"/>
      <c r="AA787" s="121"/>
    </row>
    <row r="788" ht="12.75" customHeight="1">
      <c r="A788" s="205"/>
      <c r="B788" s="205"/>
      <c r="C788" s="205"/>
      <c r="D788" s="205"/>
      <c r="E788" s="205"/>
      <c r="F788" s="205"/>
      <c r="G788" s="205"/>
      <c r="H788" s="205"/>
      <c r="I788" s="205"/>
      <c r="J788" s="205"/>
      <c r="K788" s="205"/>
      <c r="L788" s="121"/>
      <c r="M788" s="121"/>
      <c r="N788" s="121"/>
      <c r="O788" s="121"/>
      <c r="P788" s="121"/>
      <c r="Q788" s="121"/>
      <c r="R788" s="121"/>
      <c r="S788" s="121"/>
      <c r="T788" s="121"/>
      <c r="U788" s="121"/>
      <c r="V788" s="121"/>
      <c r="W788" s="121"/>
      <c r="X788" s="121"/>
      <c r="Y788" s="121"/>
      <c r="Z788" s="121"/>
      <c r="AA788" s="121"/>
    </row>
    <row r="789" ht="12.75" customHeight="1">
      <c r="A789" s="205"/>
      <c r="B789" s="205"/>
      <c r="C789" s="205"/>
      <c r="D789" s="205"/>
      <c r="E789" s="205"/>
      <c r="F789" s="205"/>
      <c r="G789" s="205"/>
      <c r="H789" s="205"/>
      <c r="I789" s="205"/>
      <c r="J789" s="205"/>
      <c r="K789" s="205"/>
      <c r="L789" s="121"/>
      <c r="M789" s="121"/>
      <c r="N789" s="121"/>
      <c r="O789" s="121"/>
      <c r="P789" s="121"/>
      <c r="Q789" s="121"/>
      <c r="R789" s="121"/>
      <c r="S789" s="121"/>
      <c r="T789" s="121"/>
      <c r="U789" s="121"/>
      <c r="V789" s="121"/>
      <c r="W789" s="121"/>
      <c r="X789" s="121"/>
      <c r="Y789" s="121"/>
      <c r="Z789" s="121"/>
      <c r="AA789" s="121"/>
    </row>
    <row r="790" ht="12.75" customHeight="1">
      <c r="A790" s="205"/>
      <c r="B790" s="205"/>
      <c r="C790" s="205"/>
      <c r="D790" s="205"/>
      <c r="E790" s="205"/>
      <c r="F790" s="205"/>
      <c r="G790" s="205"/>
      <c r="H790" s="205"/>
      <c r="I790" s="205"/>
      <c r="J790" s="205"/>
      <c r="K790" s="205"/>
      <c r="L790" s="121"/>
      <c r="M790" s="121"/>
      <c r="N790" s="121"/>
      <c r="O790" s="121"/>
      <c r="P790" s="121"/>
      <c r="Q790" s="121"/>
      <c r="R790" s="121"/>
      <c r="S790" s="121"/>
      <c r="T790" s="121"/>
      <c r="U790" s="121"/>
      <c r="V790" s="121"/>
      <c r="W790" s="121"/>
      <c r="X790" s="121"/>
      <c r="Y790" s="121"/>
      <c r="Z790" s="121"/>
      <c r="AA790" s="121"/>
    </row>
    <row r="791" ht="12.75" customHeight="1">
      <c r="A791" s="205"/>
      <c r="B791" s="205"/>
      <c r="C791" s="205"/>
      <c r="D791" s="205"/>
      <c r="E791" s="205"/>
      <c r="F791" s="205"/>
      <c r="G791" s="205"/>
      <c r="H791" s="205"/>
      <c r="I791" s="205"/>
      <c r="J791" s="205"/>
      <c r="K791" s="205"/>
      <c r="L791" s="121"/>
      <c r="M791" s="121"/>
      <c r="N791" s="121"/>
      <c r="O791" s="121"/>
      <c r="P791" s="121"/>
      <c r="Q791" s="121"/>
      <c r="R791" s="121"/>
      <c r="S791" s="121"/>
      <c r="T791" s="121"/>
      <c r="U791" s="121"/>
      <c r="V791" s="121"/>
      <c r="W791" s="121"/>
      <c r="X791" s="121"/>
      <c r="Y791" s="121"/>
      <c r="Z791" s="121"/>
      <c r="AA791" s="121"/>
    </row>
    <row r="792" ht="12.75" customHeight="1">
      <c r="A792" s="205"/>
      <c r="B792" s="205"/>
      <c r="C792" s="205"/>
      <c r="D792" s="205"/>
      <c r="E792" s="205"/>
      <c r="F792" s="205"/>
      <c r="G792" s="205"/>
      <c r="H792" s="205"/>
      <c r="I792" s="205"/>
      <c r="J792" s="205"/>
      <c r="K792" s="205"/>
      <c r="L792" s="121"/>
      <c r="M792" s="121"/>
      <c r="N792" s="121"/>
      <c r="O792" s="121"/>
      <c r="P792" s="121"/>
      <c r="Q792" s="121"/>
      <c r="R792" s="121"/>
      <c r="S792" s="121"/>
      <c r="T792" s="121"/>
      <c r="U792" s="121"/>
      <c r="V792" s="121"/>
      <c r="W792" s="121"/>
      <c r="X792" s="121"/>
      <c r="Y792" s="121"/>
      <c r="Z792" s="121"/>
      <c r="AA792" s="121"/>
    </row>
    <row r="793" ht="12.75" customHeight="1">
      <c r="A793" s="205"/>
      <c r="B793" s="205"/>
      <c r="C793" s="205"/>
      <c r="D793" s="205"/>
      <c r="E793" s="205"/>
      <c r="F793" s="205"/>
      <c r="G793" s="205"/>
      <c r="H793" s="205"/>
      <c r="I793" s="205"/>
      <c r="J793" s="205"/>
      <c r="K793" s="205"/>
      <c r="L793" s="121"/>
      <c r="M793" s="121"/>
      <c r="N793" s="121"/>
      <c r="O793" s="121"/>
      <c r="P793" s="121"/>
      <c r="Q793" s="121"/>
      <c r="R793" s="121"/>
      <c r="S793" s="121"/>
      <c r="T793" s="121"/>
      <c r="U793" s="121"/>
      <c r="V793" s="121"/>
      <c r="W793" s="121"/>
      <c r="X793" s="121"/>
      <c r="Y793" s="121"/>
      <c r="Z793" s="121"/>
      <c r="AA793" s="121"/>
    </row>
    <row r="794" ht="12.75" customHeight="1">
      <c r="A794" s="205"/>
      <c r="B794" s="205"/>
      <c r="C794" s="205"/>
      <c r="D794" s="205"/>
      <c r="E794" s="205"/>
      <c r="F794" s="205"/>
      <c r="G794" s="205"/>
      <c r="H794" s="205"/>
      <c r="I794" s="205"/>
      <c r="J794" s="205"/>
      <c r="K794" s="205"/>
      <c r="L794" s="121"/>
      <c r="M794" s="121"/>
      <c r="N794" s="121"/>
      <c r="O794" s="121"/>
      <c r="P794" s="121"/>
      <c r="Q794" s="121"/>
      <c r="R794" s="121"/>
      <c r="S794" s="121"/>
      <c r="T794" s="121"/>
      <c r="U794" s="121"/>
      <c r="V794" s="121"/>
      <c r="W794" s="121"/>
      <c r="X794" s="121"/>
      <c r="Y794" s="121"/>
      <c r="Z794" s="121"/>
      <c r="AA794" s="121"/>
    </row>
    <row r="795" ht="12.75" customHeight="1">
      <c r="A795" s="205"/>
      <c r="B795" s="205"/>
      <c r="C795" s="205"/>
      <c r="D795" s="205"/>
      <c r="E795" s="205"/>
      <c r="F795" s="205"/>
      <c r="G795" s="205"/>
      <c r="H795" s="205"/>
      <c r="I795" s="205"/>
      <c r="J795" s="205"/>
      <c r="K795" s="205"/>
      <c r="L795" s="121"/>
      <c r="M795" s="121"/>
      <c r="N795" s="121"/>
      <c r="O795" s="121"/>
      <c r="P795" s="121"/>
      <c r="Q795" s="121"/>
      <c r="R795" s="121"/>
      <c r="S795" s="121"/>
      <c r="T795" s="121"/>
      <c r="U795" s="121"/>
      <c r="V795" s="121"/>
      <c r="W795" s="121"/>
      <c r="X795" s="121"/>
      <c r="Y795" s="121"/>
      <c r="Z795" s="121"/>
      <c r="AA795" s="121"/>
    </row>
    <row r="796" ht="12.75" customHeight="1">
      <c r="A796" s="205"/>
      <c r="B796" s="205"/>
      <c r="C796" s="205"/>
      <c r="D796" s="205"/>
      <c r="E796" s="205"/>
      <c r="F796" s="205"/>
      <c r="G796" s="205"/>
      <c r="H796" s="205"/>
      <c r="I796" s="205"/>
      <c r="J796" s="205"/>
      <c r="K796" s="205"/>
      <c r="L796" s="121"/>
      <c r="M796" s="121"/>
      <c r="N796" s="121"/>
      <c r="O796" s="121"/>
      <c r="P796" s="121"/>
      <c r="Q796" s="121"/>
      <c r="R796" s="121"/>
      <c r="S796" s="121"/>
      <c r="T796" s="121"/>
      <c r="U796" s="121"/>
      <c r="V796" s="121"/>
      <c r="W796" s="121"/>
      <c r="X796" s="121"/>
      <c r="Y796" s="121"/>
      <c r="Z796" s="121"/>
      <c r="AA796" s="121"/>
    </row>
    <row r="797" ht="12.75" customHeight="1">
      <c r="A797" s="205"/>
      <c r="B797" s="205"/>
      <c r="C797" s="205"/>
      <c r="D797" s="205"/>
      <c r="E797" s="205"/>
      <c r="F797" s="205"/>
      <c r="G797" s="205"/>
      <c r="H797" s="205"/>
      <c r="I797" s="205"/>
      <c r="J797" s="205"/>
      <c r="K797" s="205"/>
      <c r="L797" s="121"/>
      <c r="M797" s="121"/>
      <c r="N797" s="121"/>
      <c r="O797" s="121"/>
      <c r="P797" s="121"/>
      <c r="Q797" s="121"/>
      <c r="R797" s="121"/>
      <c r="S797" s="121"/>
      <c r="T797" s="121"/>
      <c r="U797" s="121"/>
      <c r="V797" s="121"/>
      <c r="W797" s="121"/>
      <c r="X797" s="121"/>
      <c r="Y797" s="121"/>
      <c r="Z797" s="121"/>
      <c r="AA797" s="121"/>
    </row>
    <row r="798" ht="12.75" customHeight="1">
      <c r="A798" s="205"/>
      <c r="B798" s="205"/>
      <c r="C798" s="205"/>
      <c r="D798" s="205"/>
      <c r="E798" s="205"/>
      <c r="F798" s="205"/>
      <c r="G798" s="205"/>
      <c r="H798" s="205"/>
      <c r="I798" s="205"/>
      <c r="J798" s="205"/>
      <c r="K798" s="205"/>
      <c r="L798" s="121"/>
      <c r="M798" s="121"/>
      <c r="N798" s="121"/>
      <c r="O798" s="121"/>
      <c r="P798" s="121"/>
      <c r="Q798" s="121"/>
      <c r="R798" s="121"/>
      <c r="S798" s="121"/>
      <c r="T798" s="121"/>
      <c r="U798" s="121"/>
      <c r="V798" s="121"/>
      <c r="W798" s="121"/>
      <c r="X798" s="121"/>
      <c r="Y798" s="121"/>
      <c r="Z798" s="121"/>
      <c r="AA798" s="121"/>
    </row>
    <row r="799" ht="12.75" customHeight="1">
      <c r="A799" s="205"/>
      <c r="B799" s="205"/>
      <c r="C799" s="205"/>
      <c r="D799" s="205"/>
      <c r="E799" s="205"/>
      <c r="F799" s="205"/>
      <c r="G799" s="205"/>
      <c r="H799" s="205"/>
      <c r="I799" s="205"/>
      <c r="J799" s="205"/>
      <c r="K799" s="205"/>
      <c r="L799" s="121"/>
      <c r="M799" s="121"/>
      <c r="N799" s="121"/>
      <c r="O799" s="121"/>
      <c r="P799" s="121"/>
      <c r="Q799" s="121"/>
      <c r="R799" s="121"/>
      <c r="S799" s="121"/>
      <c r="T799" s="121"/>
      <c r="U799" s="121"/>
      <c r="V799" s="121"/>
      <c r="W799" s="121"/>
      <c r="X799" s="121"/>
      <c r="Y799" s="121"/>
      <c r="Z799" s="121"/>
      <c r="AA799" s="121"/>
    </row>
    <row r="800" ht="12.75" customHeight="1">
      <c r="A800" s="205"/>
      <c r="B800" s="205"/>
      <c r="C800" s="205"/>
      <c r="D800" s="205"/>
      <c r="E800" s="205"/>
      <c r="F800" s="205"/>
      <c r="G800" s="205"/>
      <c r="H800" s="205"/>
      <c r="I800" s="205"/>
      <c r="J800" s="205"/>
      <c r="K800" s="205"/>
      <c r="L800" s="121"/>
      <c r="M800" s="121"/>
      <c r="N800" s="121"/>
      <c r="O800" s="121"/>
      <c r="P800" s="121"/>
      <c r="Q800" s="121"/>
      <c r="R800" s="121"/>
      <c r="S800" s="121"/>
      <c r="T800" s="121"/>
      <c r="U800" s="121"/>
      <c r="V800" s="121"/>
      <c r="W800" s="121"/>
      <c r="X800" s="121"/>
      <c r="Y800" s="121"/>
      <c r="Z800" s="121"/>
      <c r="AA800" s="121"/>
    </row>
    <row r="801" ht="12.75" customHeight="1">
      <c r="A801" s="205"/>
      <c r="B801" s="205"/>
      <c r="C801" s="205"/>
      <c r="D801" s="205"/>
      <c r="E801" s="205"/>
      <c r="F801" s="205"/>
      <c r="G801" s="205"/>
      <c r="H801" s="205"/>
      <c r="I801" s="205"/>
      <c r="J801" s="205"/>
      <c r="K801" s="205"/>
      <c r="L801" s="121"/>
      <c r="M801" s="121"/>
      <c r="N801" s="121"/>
      <c r="O801" s="121"/>
      <c r="P801" s="121"/>
      <c r="Q801" s="121"/>
      <c r="R801" s="121"/>
      <c r="S801" s="121"/>
      <c r="T801" s="121"/>
      <c r="U801" s="121"/>
      <c r="V801" s="121"/>
      <c r="W801" s="121"/>
      <c r="X801" s="121"/>
      <c r="Y801" s="121"/>
      <c r="Z801" s="121"/>
      <c r="AA801" s="121"/>
    </row>
    <row r="802" ht="12.75" customHeight="1">
      <c r="A802" s="205"/>
      <c r="B802" s="205"/>
      <c r="C802" s="205"/>
      <c r="D802" s="205"/>
      <c r="E802" s="205"/>
      <c r="F802" s="205"/>
      <c r="G802" s="205"/>
      <c r="H802" s="205"/>
      <c r="I802" s="205"/>
      <c r="J802" s="205"/>
      <c r="K802" s="205"/>
      <c r="L802" s="121"/>
      <c r="M802" s="121"/>
      <c r="N802" s="121"/>
      <c r="O802" s="121"/>
      <c r="P802" s="121"/>
      <c r="Q802" s="121"/>
      <c r="R802" s="121"/>
      <c r="S802" s="121"/>
      <c r="T802" s="121"/>
      <c r="U802" s="121"/>
      <c r="V802" s="121"/>
      <c r="W802" s="121"/>
      <c r="X802" s="121"/>
      <c r="Y802" s="121"/>
      <c r="Z802" s="121"/>
      <c r="AA802" s="121"/>
    </row>
    <row r="803" ht="12.75" customHeight="1">
      <c r="A803" s="205"/>
      <c r="B803" s="205"/>
      <c r="C803" s="205"/>
      <c r="D803" s="205"/>
      <c r="E803" s="205"/>
      <c r="F803" s="205"/>
      <c r="G803" s="205"/>
      <c r="H803" s="205"/>
      <c r="I803" s="205"/>
      <c r="J803" s="205"/>
      <c r="K803" s="205"/>
      <c r="L803" s="121"/>
      <c r="M803" s="121"/>
      <c r="N803" s="121"/>
      <c r="O803" s="121"/>
      <c r="P803" s="121"/>
      <c r="Q803" s="121"/>
      <c r="R803" s="121"/>
      <c r="S803" s="121"/>
      <c r="T803" s="121"/>
      <c r="U803" s="121"/>
      <c r="V803" s="121"/>
      <c r="W803" s="121"/>
      <c r="X803" s="121"/>
      <c r="Y803" s="121"/>
      <c r="Z803" s="121"/>
      <c r="AA803" s="121"/>
    </row>
    <row r="804" ht="12.75" customHeight="1">
      <c r="A804" s="205"/>
      <c r="B804" s="205"/>
      <c r="C804" s="205"/>
      <c r="D804" s="205"/>
      <c r="E804" s="205"/>
      <c r="F804" s="205"/>
      <c r="G804" s="205"/>
      <c r="H804" s="205"/>
      <c r="I804" s="205"/>
      <c r="J804" s="205"/>
      <c r="K804" s="205"/>
      <c r="L804" s="121"/>
      <c r="M804" s="121"/>
      <c r="N804" s="121"/>
      <c r="O804" s="121"/>
      <c r="P804" s="121"/>
      <c r="Q804" s="121"/>
      <c r="R804" s="121"/>
      <c r="S804" s="121"/>
      <c r="T804" s="121"/>
      <c r="U804" s="121"/>
      <c r="V804" s="121"/>
      <c r="W804" s="121"/>
      <c r="X804" s="121"/>
      <c r="Y804" s="121"/>
      <c r="Z804" s="121"/>
      <c r="AA804" s="121"/>
    </row>
    <row r="805" ht="12.75" customHeight="1">
      <c r="A805" s="205"/>
      <c r="B805" s="205"/>
      <c r="C805" s="205"/>
      <c r="D805" s="205"/>
      <c r="E805" s="205"/>
      <c r="F805" s="205"/>
      <c r="G805" s="205"/>
      <c r="H805" s="205"/>
      <c r="I805" s="205"/>
      <c r="J805" s="205"/>
      <c r="K805" s="205"/>
      <c r="L805" s="121"/>
      <c r="M805" s="121"/>
      <c r="N805" s="121"/>
      <c r="O805" s="121"/>
      <c r="P805" s="121"/>
      <c r="Q805" s="121"/>
      <c r="R805" s="121"/>
      <c r="S805" s="121"/>
      <c r="T805" s="121"/>
      <c r="U805" s="121"/>
      <c r="V805" s="121"/>
      <c r="W805" s="121"/>
      <c r="X805" s="121"/>
      <c r="Y805" s="121"/>
      <c r="Z805" s="121"/>
      <c r="AA805" s="121"/>
    </row>
    <row r="806" ht="12.75" customHeight="1">
      <c r="A806" s="205"/>
      <c r="B806" s="205"/>
      <c r="C806" s="205"/>
      <c r="D806" s="205"/>
      <c r="E806" s="205"/>
      <c r="F806" s="205"/>
      <c r="G806" s="205"/>
      <c r="H806" s="205"/>
      <c r="I806" s="205"/>
      <c r="J806" s="205"/>
      <c r="K806" s="205"/>
      <c r="L806" s="121"/>
      <c r="M806" s="121"/>
      <c r="N806" s="121"/>
      <c r="O806" s="121"/>
      <c r="P806" s="121"/>
      <c r="Q806" s="121"/>
      <c r="R806" s="121"/>
      <c r="S806" s="121"/>
      <c r="T806" s="121"/>
      <c r="U806" s="121"/>
      <c r="V806" s="121"/>
      <c r="W806" s="121"/>
      <c r="X806" s="121"/>
      <c r="Y806" s="121"/>
      <c r="Z806" s="121"/>
      <c r="AA806" s="121"/>
    </row>
    <row r="807" ht="12.75" customHeight="1">
      <c r="A807" s="205"/>
      <c r="B807" s="205"/>
      <c r="C807" s="205"/>
      <c r="D807" s="205"/>
      <c r="E807" s="205"/>
      <c r="F807" s="205"/>
      <c r="G807" s="205"/>
      <c r="H807" s="205"/>
      <c r="I807" s="205"/>
      <c r="J807" s="205"/>
      <c r="K807" s="205"/>
      <c r="L807" s="121"/>
      <c r="M807" s="121"/>
      <c r="N807" s="121"/>
      <c r="O807" s="121"/>
      <c r="P807" s="121"/>
      <c r="Q807" s="121"/>
      <c r="R807" s="121"/>
      <c r="S807" s="121"/>
      <c r="T807" s="121"/>
      <c r="U807" s="121"/>
      <c r="V807" s="121"/>
      <c r="W807" s="121"/>
      <c r="X807" s="121"/>
      <c r="Y807" s="121"/>
      <c r="Z807" s="121"/>
      <c r="AA807" s="121"/>
    </row>
    <row r="808" ht="12.75" customHeight="1">
      <c r="A808" s="205"/>
      <c r="B808" s="205"/>
      <c r="C808" s="205"/>
      <c r="D808" s="205"/>
      <c r="E808" s="205"/>
      <c r="F808" s="205"/>
      <c r="G808" s="205"/>
      <c r="H808" s="205"/>
      <c r="I808" s="205"/>
      <c r="J808" s="205"/>
      <c r="K808" s="205"/>
      <c r="L808" s="121"/>
      <c r="M808" s="121"/>
      <c r="N808" s="121"/>
      <c r="O808" s="121"/>
      <c r="P808" s="121"/>
      <c r="Q808" s="121"/>
      <c r="R808" s="121"/>
      <c r="S808" s="121"/>
      <c r="T808" s="121"/>
      <c r="U808" s="121"/>
      <c r="V808" s="121"/>
      <c r="W808" s="121"/>
      <c r="X808" s="121"/>
      <c r="Y808" s="121"/>
      <c r="Z808" s="121"/>
      <c r="AA808" s="121"/>
    </row>
    <row r="809" ht="12.75" customHeight="1">
      <c r="A809" s="205"/>
      <c r="B809" s="205"/>
      <c r="C809" s="205"/>
      <c r="D809" s="205"/>
      <c r="E809" s="205"/>
      <c r="F809" s="205"/>
      <c r="G809" s="205"/>
      <c r="H809" s="205"/>
      <c r="I809" s="205"/>
      <c r="J809" s="205"/>
      <c r="K809" s="205"/>
      <c r="L809" s="121"/>
      <c r="M809" s="121"/>
      <c r="N809" s="121"/>
      <c r="O809" s="121"/>
      <c r="P809" s="121"/>
      <c r="Q809" s="121"/>
      <c r="R809" s="121"/>
      <c r="S809" s="121"/>
      <c r="T809" s="121"/>
      <c r="U809" s="121"/>
      <c r="V809" s="121"/>
      <c r="W809" s="121"/>
      <c r="X809" s="121"/>
      <c r="Y809" s="121"/>
      <c r="Z809" s="121"/>
      <c r="AA809" s="121"/>
    </row>
    <row r="810" ht="12.75" customHeight="1">
      <c r="A810" s="205"/>
      <c r="B810" s="205"/>
      <c r="C810" s="205"/>
      <c r="D810" s="205"/>
      <c r="E810" s="205"/>
      <c r="F810" s="205"/>
      <c r="G810" s="205"/>
      <c r="H810" s="205"/>
      <c r="I810" s="205"/>
      <c r="J810" s="205"/>
      <c r="K810" s="205"/>
      <c r="L810" s="121"/>
      <c r="M810" s="121"/>
      <c r="N810" s="121"/>
      <c r="O810" s="121"/>
      <c r="P810" s="121"/>
      <c r="Q810" s="121"/>
      <c r="R810" s="121"/>
      <c r="S810" s="121"/>
      <c r="T810" s="121"/>
      <c r="U810" s="121"/>
      <c r="V810" s="121"/>
      <c r="W810" s="121"/>
      <c r="X810" s="121"/>
      <c r="Y810" s="121"/>
      <c r="Z810" s="121"/>
      <c r="AA810" s="121"/>
    </row>
    <row r="811" ht="12.75" customHeight="1">
      <c r="A811" s="205"/>
      <c r="B811" s="205"/>
      <c r="C811" s="205"/>
      <c r="D811" s="205"/>
      <c r="E811" s="205"/>
      <c r="F811" s="205"/>
      <c r="G811" s="205"/>
      <c r="H811" s="205"/>
      <c r="I811" s="205"/>
      <c r="J811" s="205"/>
      <c r="K811" s="205"/>
      <c r="L811" s="121"/>
      <c r="M811" s="121"/>
      <c r="N811" s="121"/>
      <c r="O811" s="121"/>
      <c r="P811" s="121"/>
      <c r="Q811" s="121"/>
      <c r="R811" s="121"/>
      <c r="S811" s="121"/>
      <c r="T811" s="121"/>
      <c r="U811" s="121"/>
      <c r="V811" s="121"/>
      <c r="W811" s="121"/>
      <c r="X811" s="121"/>
      <c r="Y811" s="121"/>
      <c r="Z811" s="121"/>
      <c r="AA811" s="121"/>
    </row>
    <row r="812" ht="12.75" customHeight="1">
      <c r="A812" s="205"/>
      <c r="B812" s="205"/>
      <c r="C812" s="205"/>
      <c r="D812" s="205"/>
      <c r="E812" s="205"/>
      <c r="F812" s="205"/>
      <c r="G812" s="205"/>
      <c r="H812" s="205"/>
      <c r="I812" s="205"/>
      <c r="J812" s="205"/>
      <c r="K812" s="205"/>
      <c r="L812" s="121"/>
      <c r="M812" s="121"/>
      <c r="N812" s="121"/>
      <c r="O812" s="121"/>
      <c r="P812" s="121"/>
      <c r="Q812" s="121"/>
      <c r="R812" s="121"/>
      <c r="S812" s="121"/>
      <c r="T812" s="121"/>
      <c r="U812" s="121"/>
      <c r="V812" s="121"/>
      <c r="W812" s="121"/>
      <c r="X812" s="121"/>
      <c r="Y812" s="121"/>
      <c r="Z812" s="121"/>
      <c r="AA812" s="121"/>
    </row>
    <row r="813" ht="12.75" customHeight="1">
      <c r="A813" s="205"/>
      <c r="B813" s="205"/>
      <c r="C813" s="205"/>
      <c r="D813" s="205"/>
      <c r="E813" s="205"/>
      <c r="F813" s="205"/>
      <c r="G813" s="205"/>
      <c r="H813" s="205"/>
      <c r="I813" s="205"/>
      <c r="J813" s="205"/>
      <c r="K813" s="205"/>
      <c r="L813" s="121"/>
      <c r="M813" s="121"/>
      <c r="N813" s="121"/>
      <c r="O813" s="121"/>
      <c r="P813" s="121"/>
      <c r="Q813" s="121"/>
      <c r="R813" s="121"/>
      <c r="S813" s="121"/>
      <c r="T813" s="121"/>
      <c r="U813" s="121"/>
      <c r="V813" s="121"/>
      <c r="W813" s="121"/>
      <c r="X813" s="121"/>
      <c r="Y813" s="121"/>
      <c r="Z813" s="121"/>
      <c r="AA813" s="121"/>
    </row>
    <row r="814" ht="12.75" customHeight="1">
      <c r="A814" s="205"/>
      <c r="B814" s="205"/>
      <c r="C814" s="205"/>
      <c r="D814" s="205"/>
      <c r="E814" s="205"/>
      <c r="F814" s="205"/>
      <c r="G814" s="205"/>
      <c r="H814" s="205"/>
      <c r="I814" s="205"/>
      <c r="J814" s="205"/>
      <c r="K814" s="205"/>
      <c r="L814" s="121"/>
      <c r="M814" s="121"/>
      <c r="N814" s="121"/>
      <c r="O814" s="121"/>
      <c r="P814" s="121"/>
      <c r="Q814" s="121"/>
      <c r="R814" s="121"/>
      <c r="S814" s="121"/>
      <c r="T814" s="121"/>
      <c r="U814" s="121"/>
      <c r="V814" s="121"/>
      <c r="W814" s="121"/>
      <c r="X814" s="121"/>
      <c r="Y814" s="121"/>
      <c r="Z814" s="121"/>
      <c r="AA814" s="121"/>
    </row>
    <row r="815" ht="12.75" customHeight="1">
      <c r="A815" s="205"/>
      <c r="B815" s="205"/>
      <c r="C815" s="205"/>
      <c r="D815" s="205"/>
      <c r="E815" s="205"/>
      <c r="F815" s="205"/>
      <c r="G815" s="205"/>
      <c r="H815" s="205"/>
      <c r="I815" s="205"/>
      <c r="J815" s="205"/>
      <c r="K815" s="205"/>
      <c r="L815" s="121"/>
      <c r="M815" s="121"/>
      <c r="N815" s="121"/>
      <c r="O815" s="121"/>
      <c r="P815" s="121"/>
      <c r="Q815" s="121"/>
      <c r="R815" s="121"/>
      <c r="S815" s="121"/>
      <c r="T815" s="121"/>
      <c r="U815" s="121"/>
      <c r="V815" s="121"/>
      <c r="W815" s="121"/>
      <c r="X815" s="121"/>
      <c r="Y815" s="121"/>
      <c r="Z815" s="121"/>
      <c r="AA815" s="121"/>
    </row>
    <row r="816" ht="12.75" customHeight="1">
      <c r="A816" s="205"/>
      <c r="B816" s="205"/>
      <c r="C816" s="205"/>
      <c r="D816" s="205"/>
      <c r="E816" s="205"/>
      <c r="F816" s="205"/>
      <c r="G816" s="205"/>
      <c r="H816" s="205"/>
      <c r="I816" s="205"/>
      <c r="J816" s="205"/>
      <c r="K816" s="205"/>
      <c r="L816" s="121"/>
      <c r="M816" s="121"/>
      <c r="N816" s="121"/>
      <c r="O816" s="121"/>
      <c r="P816" s="121"/>
      <c r="Q816" s="121"/>
      <c r="R816" s="121"/>
      <c r="S816" s="121"/>
      <c r="T816" s="121"/>
      <c r="U816" s="121"/>
      <c r="V816" s="121"/>
      <c r="W816" s="121"/>
      <c r="X816" s="121"/>
      <c r="Y816" s="121"/>
      <c r="Z816" s="121"/>
      <c r="AA816" s="121"/>
    </row>
    <row r="817" ht="12.75" customHeight="1">
      <c r="A817" s="205"/>
      <c r="B817" s="205"/>
      <c r="C817" s="205"/>
      <c r="D817" s="205"/>
      <c r="E817" s="205"/>
      <c r="F817" s="205"/>
      <c r="G817" s="205"/>
      <c r="H817" s="205"/>
      <c r="I817" s="205"/>
      <c r="J817" s="205"/>
      <c r="K817" s="205"/>
      <c r="L817" s="121"/>
      <c r="M817" s="121"/>
      <c r="N817" s="121"/>
      <c r="O817" s="121"/>
      <c r="P817" s="121"/>
      <c r="Q817" s="121"/>
      <c r="R817" s="121"/>
      <c r="S817" s="121"/>
      <c r="T817" s="121"/>
      <c r="U817" s="121"/>
      <c r="V817" s="121"/>
      <c r="W817" s="121"/>
      <c r="X817" s="121"/>
      <c r="Y817" s="121"/>
      <c r="Z817" s="121"/>
      <c r="AA817" s="121"/>
    </row>
    <row r="818" ht="12.75" customHeight="1">
      <c r="A818" s="205"/>
      <c r="B818" s="205"/>
      <c r="C818" s="205"/>
      <c r="D818" s="205"/>
      <c r="E818" s="205"/>
      <c r="F818" s="205"/>
      <c r="G818" s="205"/>
      <c r="H818" s="205"/>
      <c r="I818" s="205"/>
      <c r="J818" s="205"/>
      <c r="K818" s="205"/>
      <c r="L818" s="121"/>
      <c r="M818" s="121"/>
      <c r="N818" s="121"/>
      <c r="O818" s="121"/>
      <c r="P818" s="121"/>
      <c r="Q818" s="121"/>
      <c r="R818" s="121"/>
      <c r="S818" s="121"/>
      <c r="T818" s="121"/>
      <c r="U818" s="121"/>
      <c r="V818" s="121"/>
      <c r="W818" s="121"/>
      <c r="X818" s="121"/>
      <c r="Y818" s="121"/>
      <c r="Z818" s="121"/>
      <c r="AA818" s="121"/>
    </row>
    <row r="819" ht="12.75" customHeight="1">
      <c r="A819" s="205"/>
      <c r="B819" s="205"/>
      <c r="C819" s="205"/>
      <c r="D819" s="205"/>
      <c r="E819" s="205"/>
      <c r="F819" s="205"/>
      <c r="G819" s="205"/>
      <c r="H819" s="205"/>
      <c r="I819" s="205"/>
      <c r="J819" s="205"/>
      <c r="K819" s="205"/>
      <c r="L819" s="121"/>
      <c r="M819" s="121"/>
      <c r="N819" s="121"/>
      <c r="O819" s="121"/>
      <c r="P819" s="121"/>
      <c r="Q819" s="121"/>
      <c r="R819" s="121"/>
      <c r="S819" s="121"/>
      <c r="T819" s="121"/>
      <c r="U819" s="121"/>
      <c r="V819" s="121"/>
      <c r="W819" s="121"/>
      <c r="X819" s="121"/>
      <c r="Y819" s="121"/>
      <c r="Z819" s="121"/>
      <c r="AA819" s="121"/>
    </row>
    <row r="820" ht="12.75" customHeight="1">
      <c r="A820" s="205"/>
      <c r="B820" s="205"/>
      <c r="C820" s="205"/>
      <c r="D820" s="205"/>
      <c r="E820" s="205"/>
      <c r="F820" s="205"/>
      <c r="G820" s="205"/>
      <c r="H820" s="205"/>
      <c r="I820" s="205"/>
      <c r="J820" s="205"/>
      <c r="K820" s="205"/>
      <c r="L820" s="121"/>
      <c r="M820" s="121"/>
      <c r="N820" s="121"/>
      <c r="O820" s="121"/>
      <c r="P820" s="121"/>
      <c r="Q820" s="121"/>
      <c r="R820" s="121"/>
      <c r="S820" s="121"/>
      <c r="T820" s="121"/>
      <c r="U820" s="121"/>
      <c r="V820" s="121"/>
      <c r="W820" s="121"/>
      <c r="X820" s="121"/>
      <c r="Y820" s="121"/>
      <c r="Z820" s="121"/>
      <c r="AA820" s="121"/>
    </row>
    <row r="821" ht="12.75" customHeight="1">
      <c r="A821" s="205"/>
      <c r="B821" s="205"/>
      <c r="C821" s="205"/>
      <c r="D821" s="205"/>
      <c r="E821" s="205"/>
      <c r="F821" s="205"/>
      <c r="G821" s="205"/>
      <c r="H821" s="205"/>
      <c r="I821" s="205"/>
      <c r="J821" s="205"/>
      <c r="K821" s="205"/>
      <c r="L821" s="121"/>
      <c r="M821" s="121"/>
      <c r="N821" s="121"/>
      <c r="O821" s="121"/>
      <c r="P821" s="121"/>
      <c r="Q821" s="121"/>
      <c r="R821" s="121"/>
      <c r="S821" s="121"/>
      <c r="T821" s="121"/>
      <c r="U821" s="121"/>
      <c r="V821" s="121"/>
      <c r="W821" s="121"/>
      <c r="X821" s="121"/>
      <c r="Y821" s="121"/>
      <c r="Z821" s="121"/>
      <c r="AA821" s="121"/>
    </row>
    <row r="822" ht="12.75" customHeight="1">
      <c r="A822" s="205"/>
      <c r="B822" s="205"/>
      <c r="C822" s="205"/>
      <c r="D822" s="205"/>
      <c r="E822" s="205"/>
      <c r="F822" s="205"/>
      <c r="G822" s="205"/>
      <c r="H822" s="205"/>
      <c r="I822" s="205"/>
      <c r="J822" s="205"/>
      <c r="K822" s="205"/>
      <c r="L822" s="121"/>
      <c r="M822" s="121"/>
      <c r="N822" s="121"/>
      <c r="O822" s="121"/>
      <c r="P822" s="121"/>
      <c r="Q822" s="121"/>
      <c r="R822" s="121"/>
      <c r="S822" s="121"/>
      <c r="T822" s="121"/>
      <c r="U822" s="121"/>
      <c r="V822" s="121"/>
      <c r="W822" s="121"/>
      <c r="X822" s="121"/>
      <c r="Y822" s="121"/>
      <c r="Z822" s="121"/>
      <c r="AA822" s="121"/>
    </row>
    <row r="823" ht="12.75" customHeight="1">
      <c r="A823" s="205"/>
      <c r="B823" s="205"/>
      <c r="C823" s="205"/>
      <c r="D823" s="205"/>
      <c r="E823" s="205"/>
      <c r="F823" s="205"/>
      <c r="G823" s="205"/>
      <c r="H823" s="205"/>
      <c r="I823" s="205"/>
      <c r="J823" s="205"/>
      <c r="K823" s="205"/>
      <c r="L823" s="121"/>
      <c r="M823" s="121"/>
      <c r="N823" s="121"/>
      <c r="O823" s="121"/>
      <c r="P823" s="121"/>
      <c r="Q823" s="121"/>
      <c r="R823" s="121"/>
      <c r="S823" s="121"/>
      <c r="T823" s="121"/>
      <c r="U823" s="121"/>
      <c r="V823" s="121"/>
      <c r="W823" s="121"/>
      <c r="X823" s="121"/>
      <c r="Y823" s="121"/>
      <c r="Z823" s="121"/>
      <c r="AA823" s="121"/>
    </row>
    <row r="824" ht="12.75" customHeight="1">
      <c r="A824" s="205"/>
      <c r="B824" s="205"/>
      <c r="C824" s="205"/>
      <c r="D824" s="205"/>
      <c r="E824" s="205"/>
      <c r="F824" s="205"/>
      <c r="G824" s="205"/>
      <c r="H824" s="205"/>
      <c r="I824" s="205"/>
      <c r="J824" s="205"/>
      <c r="K824" s="205"/>
      <c r="L824" s="121"/>
      <c r="M824" s="121"/>
      <c r="N824" s="121"/>
      <c r="O824" s="121"/>
      <c r="P824" s="121"/>
      <c r="Q824" s="121"/>
      <c r="R824" s="121"/>
      <c r="S824" s="121"/>
      <c r="T824" s="121"/>
      <c r="U824" s="121"/>
      <c r="V824" s="121"/>
      <c r="W824" s="121"/>
      <c r="X824" s="121"/>
      <c r="Y824" s="121"/>
      <c r="Z824" s="121"/>
      <c r="AA824" s="121"/>
    </row>
    <row r="825" ht="12.75" customHeight="1">
      <c r="A825" s="205"/>
      <c r="B825" s="205"/>
      <c r="C825" s="205"/>
      <c r="D825" s="205"/>
      <c r="E825" s="205"/>
      <c r="F825" s="205"/>
      <c r="G825" s="205"/>
      <c r="H825" s="205"/>
      <c r="I825" s="205"/>
      <c r="J825" s="205"/>
      <c r="K825" s="205"/>
      <c r="L825" s="121"/>
      <c r="M825" s="121"/>
      <c r="N825" s="121"/>
      <c r="O825" s="121"/>
      <c r="P825" s="121"/>
      <c r="Q825" s="121"/>
      <c r="R825" s="121"/>
      <c r="S825" s="121"/>
      <c r="T825" s="121"/>
      <c r="U825" s="121"/>
      <c r="V825" s="121"/>
      <c r="W825" s="121"/>
      <c r="X825" s="121"/>
      <c r="Y825" s="121"/>
      <c r="Z825" s="121"/>
      <c r="AA825" s="121"/>
    </row>
    <row r="826" ht="12.75" customHeight="1">
      <c r="A826" s="205"/>
      <c r="B826" s="205"/>
      <c r="C826" s="205"/>
      <c r="D826" s="205"/>
      <c r="E826" s="205"/>
      <c r="F826" s="205"/>
      <c r="G826" s="205"/>
      <c r="H826" s="205"/>
      <c r="I826" s="205"/>
      <c r="J826" s="205"/>
      <c r="K826" s="205"/>
      <c r="L826" s="121"/>
      <c r="M826" s="121"/>
      <c r="N826" s="121"/>
      <c r="O826" s="121"/>
      <c r="P826" s="121"/>
      <c r="Q826" s="121"/>
      <c r="R826" s="121"/>
      <c r="S826" s="121"/>
      <c r="T826" s="121"/>
      <c r="U826" s="121"/>
      <c r="V826" s="121"/>
      <c r="W826" s="121"/>
      <c r="X826" s="121"/>
      <c r="Y826" s="121"/>
      <c r="Z826" s="121"/>
      <c r="AA826" s="121"/>
    </row>
    <row r="827" ht="12.75" customHeight="1">
      <c r="A827" s="205"/>
      <c r="B827" s="205"/>
      <c r="C827" s="205"/>
      <c r="D827" s="205"/>
      <c r="E827" s="205"/>
      <c r="F827" s="205"/>
      <c r="G827" s="205"/>
      <c r="H827" s="205"/>
      <c r="I827" s="205"/>
      <c r="J827" s="205"/>
      <c r="K827" s="205"/>
      <c r="L827" s="121"/>
      <c r="M827" s="121"/>
      <c r="N827" s="121"/>
      <c r="O827" s="121"/>
      <c r="P827" s="121"/>
      <c r="Q827" s="121"/>
      <c r="R827" s="121"/>
      <c r="S827" s="121"/>
      <c r="T827" s="121"/>
      <c r="U827" s="121"/>
      <c r="V827" s="121"/>
      <c r="W827" s="121"/>
      <c r="X827" s="121"/>
      <c r="Y827" s="121"/>
      <c r="Z827" s="121"/>
      <c r="AA827" s="121"/>
    </row>
    <row r="828" ht="12.75" customHeight="1">
      <c r="A828" s="205"/>
      <c r="B828" s="205"/>
      <c r="C828" s="205"/>
      <c r="D828" s="205"/>
      <c r="E828" s="205"/>
      <c r="F828" s="205"/>
      <c r="G828" s="205"/>
      <c r="H828" s="205"/>
      <c r="I828" s="205"/>
      <c r="J828" s="205"/>
      <c r="K828" s="205"/>
      <c r="L828" s="121"/>
      <c r="M828" s="121"/>
      <c r="N828" s="121"/>
      <c r="O828" s="121"/>
      <c r="P828" s="121"/>
      <c r="Q828" s="121"/>
      <c r="R828" s="121"/>
      <c r="S828" s="121"/>
      <c r="T828" s="121"/>
      <c r="U828" s="121"/>
      <c r="V828" s="121"/>
      <c r="W828" s="121"/>
      <c r="X828" s="121"/>
      <c r="Y828" s="121"/>
      <c r="Z828" s="121"/>
      <c r="AA828" s="121"/>
    </row>
    <row r="829" ht="12.75" customHeight="1">
      <c r="A829" s="205"/>
      <c r="B829" s="205"/>
      <c r="C829" s="205"/>
      <c r="D829" s="205"/>
      <c r="E829" s="205"/>
      <c r="F829" s="205"/>
      <c r="G829" s="205"/>
      <c r="H829" s="205"/>
      <c r="I829" s="205"/>
      <c r="J829" s="205"/>
      <c r="K829" s="205"/>
      <c r="L829" s="121"/>
      <c r="M829" s="121"/>
      <c r="N829" s="121"/>
      <c r="O829" s="121"/>
      <c r="P829" s="121"/>
      <c r="Q829" s="121"/>
      <c r="R829" s="121"/>
      <c r="S829" s="121"/>
      <c r="T829" s="121"/>
      <c r="U829" s="121"/>
      <c r="V829" s="121"/>
      <c r="W829" s="121"/>
      <c r="X829" s="121"/>
      <c r="Y829" s="121"/>
      <c r="Z829" s="121"/>
      <c r="AA829" s="121"/>
    </row>
    <row r="830" ht="12.75" customHeight="1">
      <c r="A830" s="205"/>
      <c r="B830" s="205"/>
      <c r="C830" s="205"/>
      <c r="D830" s="205"/>
      <c r="E830" s="205"/>
      <c r="F830" s="205"/>
      <c r="G830" s="205"/>
      <c r="H830" s="205"/>
      <c r="I830" s="205"/>
      <c r="J830" s="205"/>
      <c r="K830" s="205"/>
      <c r="L830" s="121"/>
      <c r="M830" s="121"/>
      <c r="N830" s="121"/>
      <c r="O830" s="121"/>
      <c r="P830" s="121"/>
      <c r="Q830" s="121"/>
      <c r="R830" s="121"/>
      <c r="S830" s="121"/>
      <c r="T830" s="121"/>
      <c r="U830" s="121"/>
      <c r="V830" s="121"/>
      <c r="W830" s="121"/>
      <c r="X830" s="121"/>
      <c r="Y830" s="121"/>
      <c r="Z830" s="121"/>
      <c r="AA830" s="121"/>
    </row>
    <row r="831" ht="12.75" customHeight="1">
      <c r="A831" s="205"/>
      <c r="B831" s="205"/>
      <c r="C831" s="205"/>
      <c r="D831" s="205"/>
      <c r="E831" s="205"/>
      <c r="F831" s="205"/>
      <c r="G831" s="205"/>
      <c r="H831" s="205"/>
      <c r="I831" s="205"/>
      <c r="J831" s="205"/>
      <c r="K831" s="205"/>
      <c r="L831" s="121"/>
      <c r="M831" s="121"/>
      <c r="N831" s="121"/>
      <c r="O831" s="121"/>
      <c r="P831" s="121"/>
      <c r="Q831" s="121"/>
      <c r="R831" s="121"/>
      <c r="S831" s="121"/>
      <c r="T831" s="121"/>
      <c r="U831" s="121"/>
      <c r="V831" s="121"/>
      <c r="W831" s="121"/>
      <c r="X831" s="121"/>
      <c r="Y831" s="121"/>
      <c r="Z831" s="121"/>
      <c r="AA831" s="121"/>
    </row>
    <row r="832" ht="12.75" customHeight="1">
      <c r="A832" s="205"/>
      <c r="B832" s="205"/>
      <c r="C832" s="205"/>
      <c r="D832" s="205"/>
      <c r="E832" s="205"/>
      <c r="F832" s="205"/>
      <c r="G832" s="205"/>
      <c r="H832" s="205"/>
      <c r="I832" s="205"/>
      <c r="J832" s="205"/>
      <c r="K832" s="205"/>
      <c r="L832" s="121"/>
      <c r="M832" s="121"/>
      <c r="N832" s="121"/>
      <c r="O832" s="121"/>
      <c r="P832" s="121"/>
      <c r="Q832" s="121"/>
      <c r="R832" s="121"/>
      <c r="S832" s="121"/>
      <c r="T832" s="121"/>
      <c r="U832" s="121"/>
      <c r="V832" s="121"/>
      <c r="W832" s="121"/>
      <c r="X832" s="121"/>
      <c r="Y832" s="121"/>
      <c r="Z832" s="121"/>
      <c r="AA832" s="121"/>
    </row>
    <row r="833" ht="12.75" customHeight="1">
      <c r="A833" s="205"/>
      <c r="B833" s="205"/>
      <c r="C833" s="205"/>
      <c r="D833" s="205"/>
      <c r="E833" s="205"/>
      <c r="F833" s="205"/>
      <c r="G833" s="205"/>
      <c r="H833" s="205"/>
      <c r="I833" s="205"/>
      <c r="J833" s="205"/>
      <c r="K833" s="205"/>
      <c r="L833" s="121"/>
      <c r="M833" s="121"/>
      <c r="N833" s="121"/>
      <c r="O833" s="121"/>
      <c r="P833" s="121"/>
      <c r="Q833" s="121"/>
      <c r="R833" s="121"/>
      <c r="S833" s="121"/>
      <c r="T833" s="121"/>
      <c r="U833" s="121"/>
      <c r="V833" s="121"/>
      <c r="W833" s="121"/>
      <c r="X833" s="121"/>
      <c r="Y833" s="121"/>
      <c r="Z833" s="121"/>
      <c r="AA833" s="121"/>
    </row>
    <row r="834" ht="12.75" customHeight="1">
      <c r="A834" s="205"/>
      <c r="B834" s="205"/>
      <c r="C834" s="205"/>
      <c r="D834" s="205"/>
      <c r="E834" s="205"/>
      <c r="F834" s="205"/>
      <c r="G834" s="205"/>
      <c r="H834" s="205"/>
      <c r="I834" s="205"/>
      <c r="J834" s="205"/>
      <c r="K834" s="205"/>
      <c r="L834" s="121"/>
      <c r="M834" s="121"/>
      <c r="N834" s="121"/>
      <c r="O834" s="121"/>
      <c r="P834" s="121"/>
      <c r="Q834" s="121"/>
      <c r="R834" s="121"/>
      <c r="S834" s="121"/>
      <c r="T834" s="121"/>
      <c r="U834" s="121"/>
      <c r="V834" s="121"/>
      <c r="W834" s="121"/>
      <c r="X834" s="121"/>
      <c r="Y834" s="121"/>
      <c r="Z834" s="121"/>
      <c r="AA834" s="121"/>
    </row>
    <row r="835" ht="12.75" customHeight="1">
      <c r="A835" s="205"/>
      <c r="B835" s="205"/>
      <c r="C835" s="205"/>
      <c r="D835" s="205"/>
      <c r="E835" s="205"/>
      <c r="F835" s="205"/>
      <c r="G835" s="205"/>
      <c r="H835" s="205"/>
      <c r="I835" s="205"/>
      <c r="J835" s="205"/>
      <c r="K835" s="205"/>
      <c r="L835" s="121"/>
      <c r="M835" s="121"/>
      <c r="N835" s="121"/>
      <c r="O835" s="121"/>
      <c r="P835" s="121"/>
      <c r="Q835" s="121"/>
      <c r="R835" s="121"/>
      <c r="S835" s="121"/>
      <c r="T835" s="121"/>
      <c r="U835" s="121"/>
      <c r="V835" s="121"/>
      <c r="W835" s="121"/>
      <c r="X835" s="121"/>
      <c r="Y835" s="121"/>
      <c r="Z835" s="121"/>
      <c r="AA835" s="121"/>
    </row>
    <row r="836" ht="12.75" customHeight="1">
      <c r="A836" s="205"/>
      <c r="B836" s="205"/>
      <c r="C836" s="205"/>
      <c r="D836" s="205"/>
      <c r="E836" s="205"/>
      <c r="F836" s="205"/>
      <c r="G836" s="205"/>
      <c r="H836" s="205"/>
      <c r="I836" s="205"/>
      <c r="J836" s="205"/>
      <c r="K836" s="205"/>
      <c r="L836" s="121"/>
      <c r="M836" s="121"/>
      <c r="N836" s="121"/>
      <c r="O836" s="121"/>
      <c r="P836" s="121"/>
      <c r="Q836" s="121"/>
      <c r="R836" s="121"/>
      <c r="S836" s="121"/>
      <c r="T836" s="121"/>
      <c r="U836" s="121"/>
      <c r="V836" s="121"/>
      <c r="W836" s="121"/>
      <c r="X836" s="121"/>
      <c r="Y836" s="121"/>
      <c r="Z836" s="121"/>
      <c r="AA836" s="121"/>
    </row>
    <row r="837" ht="12.75" customHeight="1">
      <c r="A837" s="205"/>
      <c r="B837" s="205"/>
      <c r="C837" s="205"/>
      <c r="D837" s="205"/>
      <c r="E837" s="205"/>
      <c r="F837" s="205"/>
      <c r="G837" s="205"/>
      <c r="H837" s="205"/>
      <c r="I837" s="205"/>
      <c r="J837" s="205"/>
      <c r="K837" s="205"/>
      <c r="L837" s="121"/>
      <c r="M837" s="121"/>
      <c r="N837" s="121"/>
      <c r="O837" s="121"/>
      <c r="P837" s="121"/>
      <c r="Q837" s="121"/>
      <c r="R837" s="121"/>
      <c r="S837" s="121"/>
      <c r="T837" s="121"/>
      <c r="U837" s="121"/>
      <c r="V837" s="121"/>
      <c r="W837" s="121"/>
      <c r="X837" s="121"/>
      <c r="Y837" s="121"/>
      <c r="Z837" s="121"/>
      <c r="AA837" s="121"/>
    </row>
    <row r="838" ht="12.75" customHeight="1">
      <c r="A838" s="205"/>
      <c r="B838" s="205"/>
      <c r="C838" s="205"/>
      <c r="D838" s="205"/>
      <c r="E838" s="205"/>
      <c r="F838" s="205"/>
      <c r="G838" s="205"/>
      <c r="H838" s="205"/>
      <c r="I838" s="205"/>
      <c r="J838" s="205"/>
      <c r="K838" s="205"/>
      <c r="L838" s="121"/>
      <c r="M838" s="121"/>
      <c r="N838" s="121"/>
      <c r="O838" s="121"/>
      <c r="P838" s="121"/>
      <c r="Q838" s="121"/>
      <c r="R838" s="121"/>
      <c r="S838" s="121"/>
      <c r="T838" s="121"/>
      <c r="U838" s="121"/>
      <c r="V838" s="121"/>
      <c r="W838" s="121"/>
      <c r="X838" s="121"/>
      <c r="Y838" s="121"/>
      <c r="Z838" s="121"/>
      <c r="AA838" s="121"/>
    </row>
    <row r="839" ht="12.75" customHeight="1">
      <c r="A839" s="205"/>
      <c r="B839" s="205"/>
      <c r="C839" s="205"/>
      <c r="D839" s="205"/>
      <c r="E839" s="205"/>
      <c r="F839" s="205"/>
      <c r="G839" s="205"/>
      <c r="H839" s="205"/>
      <c r="I839" s="205"/>
      <c r="J839" s="205"/>
      <c r="K839" s="205"/>
      <c r="L839" s="121"/>
      <c r="M839" s="121"/>
      <c r="N839" s="121"/>
      <c r="O839" s="121"/>
      <c r="P839" s="121"/>
      <c r="Q839" s="121"/>
      <c r="R839" s="121"/>
      <c r="S839" s="121"/>
      <c r="T839" s="121"/>
      <c r="U839" s="121"/>
      <c r="V839" s="121"/>
      <c r="W839" s="121"/>
      <c r="X839" s="121"/>
      <c r="Y839" s="121"/>
      <c r="Z839" s="121"/>
      <c r="AA839" s="121"/>
    </row>
    <row r="840" ht="12.75" customHeight="1">
      <c r="A840" s="205"/>
      <c r="B840" s="205"/>
      <c r="C840" s="205"/>
      <c r="D840" s="205"/>
      <c r="E840" s="205"/>
      <c r="F840" s="205"/>
      <c r="G840" s="205"/>
      <c r="H840" s="205"/>
      <c r="I840" s="205"/>
      <c r="J840" s="205"/>
      <c r="K840" s="205"/>
      <c r="L840" s="121"/>
      <c r="M840" s="121"/>
      <c r="N840" s="121"/>
      <c r="O840" s="121"/>
      <c r="P840" s="121"/>
      <c r="Q840" s="121"/>
      <c r="R840" s="121"/>
      <c r="S840" s="121"/>
      <c r="T840" s="121"/>
      <c r="U840" s="121"/>
      <c r="V840" s="121"/>
      <c r="W840" s="121"/>
      <c r="X840" s="121"/>
      <c r="Y840" s="121"/>
      <c r="Z840" s="121"/>
      <c r="AA840" s="121"/>
    </row>
    <row r="841" ht="12.75" customHeight="1">
      <c r="A841" s="205"/>
      <c r="B841" s="205"/>
      <c r="C841" s="205"/>
      <c r="D841" s="205"/>
      <c r="E841" s="205"/>
      <c r="F841" s="205"/>
      <c r="G841" s="205"/>
      <c r="H841" s="205"/>
      <c r="I841" s="205"/>
      <c r="J841" s="205"/>
      <c r="K841" s="205"/>
      <c r="L841" s="121"/>
      <c r="M841" s="121"/>
      <c r="N841" s="121"/>
      <c r="O841" s="121"/>
      <c r="P841" s="121"/>
      <c r="Q841" s="121"/>
      <c r="R841" s="121"/>
      <c r="S841" s="121"/>
      <c r="T841" s="121"/>
      <c r="U841" s="121"/>
      <c r="V841" s="121"/>
      <c r="W841" s="121"/>
      <c r="X841" s="121"/>
      <c r="Y841" s="121"/>
      <c r="Z841" s="121"/>
      <c r="AA841" s="121"/>
    </row>
    <row r="842" ht="12.75" customHeight="1">
      <c r="A842" s="205"/>
      <c r="B842" s="205"/>
      <c r="C842" s="205"/>
      <c r="D842" s="205"/>
      <c r="E842" s="205"/>
      <c r="F842" s="205"/>
      <c r="G842" s="205"/>
      <c r="H842" s="205"/>
      <c r="I842" s="205"/>
      <c r="J842" s="205"/>
      <c r="K842" s="205"/>
      <c r="L842" s="121"/>
      <c r="M842" s="121"/>
      <c r="N842" s="121"/>
      <c r="O842" s="121"/>
      <c r="P842" s="121"/>
      <c r="Q842" s="121"/>
      <c r="R842" s="121"/>
      <c r="S842" s="121"/>
      <c r="T842" s="121"/>
      <c r="U842" s="121"/>
      <c r="V842" s="121"/>
      <c r="W842" s="121"/>
      <c r="X842" s="121"/>
      <c r="Y842" s="121"/>
      <c r="Z842" s="121"/>
      <c r="AA842" s="121"/>
    </row>
    <row r="843" ht="12.75" customHeight="1">
      <c r="A843" s="205"/>
      <c r="B843" s="205"/>
      <c r="C843" s="205"/>
      <c r="D843" s="205"/>
      <c r="E843" s="205"/>
      <c r="F843" s="205"/>
      <c r="G843" s="205"/>
      <c r="H843" s="205"/>
      <c r="I843" s="205"/>
      <c r="J843" s="205"/>
      <c r="K843" s="205"/>
      <c r="L843" s="121"/>
      <c r="M843" s="121"/>
      <c r="N843" s="121"/>
      <c r="O843" s="121"/>
      <c r="P843" s="121"/>
      <c r="Q843" s="121"/>
      <c r="R843" s="121"/>
      <c r="S843" s="121"/>
      <c r="T843" s="121"/>
      <c r="U843" s="121"/>
      <c r="V843" s="121"/>
      <c r="W843" s="121"/>
      <c r="X843" s="121"/>
      <c r="Y843" s="121"/>
      <c r="Z843" s="121"/>
      <c r="AA843" s="121"/>
    </row>
    <row r="844" ht="12.75" customHeight="1">
      <c r="A844" s="205"/>
      <c r="B844" s="205"/>
      <c r="C844" s="205"/>
      <c r="D844" s="205"/>
      <c r="E844" s="205"/>
      <c r="F844" s="205"/>
      <c r="G844" s="205"/>
      <c r="H844" s="205"/>
      <c r="I844" s="205"/>
      <c r="J844" s="205"/>
      <c r="K844" s="205"/>
      <c r="L844" s="121"/>
      <c r="M844" s="121"/>
      <c r="N844" s="121"/>
      <c r="O844" s="121"/>
      <c r="P844" s="121"/>
      <c r="Q844" s="121"/>
      <c r="R844" s="121"/>
      <c r="S844" s="121"/>
      <c r="T844" s="121"/>
      <c r="U844" s="121"/>
      <c r="V844" s="121"/>
      <c r="W844" s="121"/>
      <c r="X844" s="121"/>
      <c r="Y844" s="121"/>
      <c r="Z844" s="121"/>
      <c r="AA844" s="121"/>
    </row>
    <row r="845" ht="12.75" customHeight="1">
      <c r="A845" s="205"/>
      <c r="B845" s="205"/>
      <c r="C845" s="205"/>
      <c r="D845" s="205"/>
      <c r="E845" s="205"/>
      <c r="F845" s="205"/>
      <c r="G845" s="205"/>
      <c r="H845" s="205"/>
      <c r="I845" s="205"/>
      <c r="J845" s="205"/>
      <c r="K845" s="205"/>
      <c r="L845" s="121"/>
      <c r="M845" s="121"/>
      <c r="N845" s="121"/>
      <c r="O845" s="121"/>
      <c r="P845" s="121"/>
      <c r="Q845" s="121"/>
      <c r="R845" s="121"/>
      <c r="S845" s="121"/>
      <c r="T845" s="121"/>
      <c r="U845" s="121"/>
      <c r="V845" s="121"/>
      <c r="W845" s="121"/>
      <c r="X845" s="121"/>
      <c r="Y845" s="121"/>
      <c r="Z845" s="121"/>
      <c r="AA845" s="121"/>
    </row>
    <row r="846" ht="12.75" customHeight="1">
      <c r="A846" s="205"/>
      <c r="B846" s="205"/>
      <c r="C846" s="205"/>
      <c r="D846" s="205"/>
      <c r="E846" s="205"/>
      <c r="F846" s="205"/>
      <c r="G846" s="205"/>
      <c r="H846" s="205"/>
      <c r="I846" s="205"/>
      <c r="J846" s="205"/>
      <c r="K846" s="205"/>
      <c r="L846" s="121"/>
      <c r="M846" s="121"/>
      <c r="N846" s="121"/>
      <c r="O846" s="121"/>
      <c r="P846" s="121"/>
      <c r="Q846" s="121"/>
      <c r="R846" s="121"/>
      <c r="S846" s="121"/>
      <c r="T846" s="121"/>
      <c r="U846" s="121"/>
      <c r="V846" s="121"/>
      <c r="W846" s="121"/>
      <c r="X846" s="121"/>
      <c r="Y846" s="121"/>
      <c r="Z846" s="121"/>
      <c r="AA846" s="121"/>
    </row>
    <row r="847" ht="12.75" customHeight="1">
      <c r="A847" s="205"/>
      <c r="B847" s="205"/>
      <c r="C847" s="205"/>
      <c r="D847" s="205"/>
      <c r="E847" s="205"/>
      <c r="F847" s="205"/>
      <c r="G847" s="205"/>
      <c r="H847" s="205"/>
      <c r="I847" s="205"/>
      <c r="J847" s="205"/>
      <c r="K847" s="205"/>
      <c r="L847" s="121"/>
      <c r="M847" s="121"/>
      <c r="N847" s="121"/>
      <c r="O847" s="121"/>
      <c r="P847" s="121"/>
      <c r="Q847" s="121"/>
      <c r="R847" s="121"/>
      <c r="S847" s="121"/>
      <c r="T847" s="121"/>
      <c r="U847" s="121"/>
      <c r="V847" s="121"/>
      <c r="W847" s="121"/>
      <c r="X847" s="121"/>
      <c r="Y847" s="121"/>
      <c r="Z847" s="121"/>
      <c r="AA847" s="121"/>
    </row>
    <row r="848" ht="12.75" customHeight="1">
      <c r="A848" s="205"/>
      <c r="B848" s="205"/>
      <c r="C848" s="205"/>
      <c r="D848" s="205"/>
      <c r="E848" s="205"/>
      <c r="F848" s="205"/>
      <c r="G848" s="205"/>
      <c r="H848" s="205"/>
      <c r="I848" s="205"/>
      <c r="J848" s="205"/>
      <c r="K848" s="205"/>
      <c r="L848" s="121"/>
      <c r="M848" s="121"/>
      <c r="N848" s="121"/>
      <c r="O848" s="121"/>
      <c r="P848" s="121"/>
      <c r="Q848" s="121"/>
      <c r="R848" s="121"/>
      <c r="S848" s="121"/>
      <c r="T848" s="121"/>
      <c r="U848" s="121"/>
      <c r="V848" s="121"/>
      <c r="W848" s="121"/>
      <c r="X848" s="121"/>
      <c r="Y848" s="121"/>
      <c r="Z848" s="121"/>
      <c r="AA848" s="121"/>
    </row>
    <row r="849" ht="12.75" customHeight="1">
      <c r="A849" s="205"/>
      <c r="B849" s="205"/>
      <c r="C849" s="205"/>
      <c r="D849" s="205"/>
      <c r="E849" s="205"/>
      <c r="F849" s="205"/>
      <c r="G849" s="205"/>
      <c r="H849" s="205"/>
      <c r="I849" s="205"/>
      <c r="J849" s="205"/>
      <c r="K849" s="205"/>
      <c r="L849" s="121"/>
      <c r="M849" s="121"/>
      <c r="N849" s="121"/>
      <c r="O849" s="121"/>
      <c r="P849" s="121"/>
      <c r="Q849" s="121"/>
      <c r="R849" s="121"/>
      <c r="S849" s="121"/>
      <c r="T849" s="121"/>
      <c r="U849" s="121"/>
      <c r="V849" s="121"/>
      <c r="W849" s="121"/>
      <c r="X849" s="121"/>
      <c r="Y849" s="121"/>
      <c r="Z849" s="121"/>
      <c r="AA849" s="121"/>
    </row>
    <row r="850" ht="12.75" customHeight="1">
      <c r="A850" s="205"/>
      <c r="B850" s="205"/>
      <c r="C850" s="205"/>
      <c r="D850" s="205"/>
      <c r="E850" s="205"/>
      <c r="F850" s="205"/>
      <c r="G850" s="205"/>
      <c r="H850" s="205"/>
      <c r="I850" s="205"/>
      <c r="J850" s="205"/>
      <c r="K850" s="205"/>
      <c r="L850" s="121"/>
      <c r="M850" s="121"/>
      <c r="N850" s="121"/>
      <c r="O850" s="121"/>
      <c r="P850" s="121"/>
      <c r="Q850" s="121"/>
      <c r="R850" s="121"/>
      <c r="S850" s="121"/>
      <c r="T850" s="121"/>
      <c r="U850" s="121"/>
      <c r="V850" s="121"/>
      <c r="W850" s="121"/>
      <c r="X850" s="121"/>
      <c r="Y850" s="121"/>
      <c r="Z850" s="121"/>
      <c r="AA850" s="121"/>
    </row>
    <row r="851" ht="12.75" customHeight="1">
      <c r="A851" s="205"/>
      <c r="B851" s="205"/>
      <c r="C851" s="205"/>
      <c r="D851" s="205"/>
      <c r="E851" s="205"/>
      <c r="F851" s="205"/>
      <c r="G851" s="205"/>
      <c r="H851" s="205"/>
      <c r="I851" s="205"/>
      <c r="J851" s="205"/>
      <c r="K851" s="205"/>
      <c r="L851" s="121"/>
      <c r="M851" s="121"/>
      <c r="N851" s="121"/>
      <c r="O851" s="121"/>
      <c r="P851" s="121"/>
      <c r="Q851" s="121"/>
      <c r="R851" s="121"/>
      <c r="S851" s="121"/>
      <c r="T851" s="121"/>
      <c r="U851" s="121"/>
      <c r="V851" s="121"/>
      <c r="W851" s="121"/>
      <c r="X851" s="121"/>
      <c r="Y851" s="121"/>
      <c r="Z851" s="121"/>
      <c r="AA851" s="121"/>
    </row>
    <row r="852" ht="12.75" customHeight="1">
      <c r="A852" s="205"/>
      <c r="B852" s="205"/>
      <c r="C852" s="205"/>
      <c r="D852" s="205"/>
      <c r="E852" s="205"/>
      <c r="F852" s="205"/>
      <c r="G852" s="205"/>
      <c r="H852" s="205"/>
      <c r="I852" s="205"/>
      <c r="J852" s="205"/>
      <c r="K852" s="205"/>
      <c r="L852" s="121"/>
      <c r="M852" s="121"/>
      <c r="N852" s="121"/>
      <c r="O852" s="121"/>
      <c r="P852" s="121"/>
      <c r="Q852" s="121"/>
      <c r="R852" s="121"/>
      <c r="S852" s="121"/>
      <c r="T852" s="121"/>
      <c r="U852" s="121"/>
      <c r="V852" s="121"/>
      <c r="W852" s="121"/>
      <c r="X852" s="121"/>
      <c r="Y852" s="121"/>
      <c r="Z852" s="121"/>
      <c r="AA852" s="121"/>
    </row>
    <row r="853" ht="12.75" customHeight="1">
      <c r="A853" s="205"/>
      <c r="B853" s="205"/>
      <c r="C853" s="205"/>
      <c r="D853" s="205"/>
      <c r="E853" s="205"/>
      <c r="F853" s="205"/>
      <c r="G853" s="205"/>
      <c r="H853" s="205"/>
      <c r="I853" s="205"/>
      <c r="J853" s="205"/>
      <c r="K853" s="205"/>
      <c r="L853" s="121"/>
      <c r="M853" s="121"/>
      <c r="N853" s="121"/>
      <c r="O853" s="121"/>
      <c r="P853" s="121"/>
      <c r="Q853" s="121"/>
      <c r="R853" s="121"/>
      <c r="S853" s="121"/>
      <c r="T853" s="121"/>
      <c r="U853" s="121"/>
      <c r="V853" s="121"/>
      <c r="W853" s="121"/>
      <c r="X853" s="121"/>
      <c r="Y853" s="121"/>
      <c r="Z853" s="121"/>
      <c r="AA853" s="121"/>
    </row>
    <row r="854" ht="12.75" customHeight="1">
      <c r="A854" s="205"/>
      <c r="B854" s="205"/>
      <c r="C854" s="205"/>
      <c r="D854" s="205"/>
      <c r="E854" s="205"/>
      <c r="F854" s="205"/>
      <c r="G854" s="205"/>
      <c r="H854" s="205"/>
      <c r="I854" s="205"/>
      <c r="J854" s="205"/>
      <c r="K854" s="205"/>
      <c r="L854" s="121"/>
      <c r="M854" s="121"/>
      <c r="N854" s="121"/>
      <c r="O854" s="121"/>
      <c r="P854" s="121"/>
      <c r="Q854" s="121"/>
      <c r="R854" s="121"/>
      <c r="S854" s="121"/>
      <c r="T854" s="121"/>
      <c r="U854" s="121"/>
      <c r="V854" s="121"/>
      <c r="W854" s="121"/>
      <c r="X854" s="121"/>
      <c r="Y854" s="121"/>
      <c r="Z854" s="121"/>
      <c r="AA854" s="121"/>
    </row>
    <row r="855" ht="12.75" customHeight="1">
      <c r="A855" s="205"/>
      <c r="B855" s="205"/>
      <c r="C855" s="205"/>
      <c r="D855" s="205"/>
      <c r="E855" s="205"/>
      <c r="F855" s="205"/>
      <c r="G855" s="205"/>
      <c r="H855" s="205"/>
      <c r="I855" s="205"/>
      <c r="J855" s="205"/>
      <c r="K855" s="205"/>
      <c r="L855" s="121"/>
      <c r="M855" s="121"/>
      <c r="N855" s="121"/>
      <c r="O855" s="121"/>
      <c r="P855" s="121"/>
      <c r="Q855" s="121"/>
      <c r="R855" s="121"/>
      <c r="S855" s="121"/>
      <c r="T855" s="121"/>
      <c r="U855" s="121"/>
      <c r="V855" s="121"/>
      <c r="W855" s="121"/>
      <c r="X855" s="121"/>
      <c r="Y855" s="121"/>
      <c r="Z855" s="121"/>
      <c r="AA855" s="121"/>
    </row>
    <row r="856" ht="12.75" customHeight="1">
      <c r="A856" s="205"/>
      <c r="B856" s="205"/>
      <c r="C856" s="205"/>
      <c r="D856" s="205"/>
      <c r="E856" s="205"/>
      <c r="F856" s="205"/>
      <c r="G856" s="205"/>
      <c r="H856" s="205"/>
      <c r="I856" s="205"/>
      <c r="J856" s="205"/>
      <c r="K856" s="205"/>
      <c r="L856" s="121"/>
      <c r="M856" s="121"/>
      <c r="N856" s="121"/>
      <c r="O856" s="121"/>
      <c r="P856" s="121"/>
      <c r="Q856" s="121"/>
      <c r="R856" s="121"/>
      <c r="S856" s="121"/>
      <c r="T856" s="121"/>
      <c r="U856" s="121"/>
      <c r="V856" s="121"/>
      <c r="W856" s="121"/>
      <c r="X856" s="121"/>
      <c r="Y856" s="121"/>
      <c r="Z856" s="121"/>
      <c r="AA856" s="121"/>
    </row>
    <row r="857" ht="12.75" customHeight="1">
      <c r="A857" s="205"/>
      <c r="B857" s="205"/>
      <c r="C857" s="205"/>
      <c r="D857" s="205"/>
      <c r="E857" s="205"/>
      <c r="F857" s="205"/>
      <c r="G857" s="205"/>
      <c r="H857" s="205"/>
      <c r="I857" s="205"/>
      <c r="J857" s="205"/>
      <c r="K857" s="205"/>
      <c r="L857" s="121"/>
      <c r="M857" s="121"/>
      <c r="N857" s="121"/>
      <c r="O857" s="121"/>
      <c r="P857" s="121"/>
      <c r="Q857" s="121"/>
      <c r="R857" s="121"/>
      <c r="S857" s="121"/>
      <c r="T857" s="121"/>
      <c r="U857" s="121"/>
      <c r="V857" s="121"/>
      <c r="W857" s="121"/>
      <c r="X857" s="121"/>
      <c r="Y857" s="121"/>
      <c r="Z857" s="121"/>
      <c r="AA857" s="121"/>
    </row>
    <row r="858" ht="12.75" customHeight="1">
      <c r="A858" s="205"/>
      <c r="B858" s="205"/>
      <c r="C858" s="205"/>
      <c r="D858" s="205"/>
      <c r="E858" s="205"/>
      <c r="F858" s="205"/>
      <c r="G858" s="205"/>
      <c r="H858" s="205"/>
      <c r="I858" s="205"/>
      <c r="J858" s="205"/>
      <c r="K858" s="205"/>
      <c r="L858" s="121"/>
      <c r="M858" s="121"/>
      <c r="N858" s="121"/>
      <c r="O858" s="121"/>
      <c r="P858" s="121"/>
      <c r="Q858" s="121"/>
      <c r="R858" s="121"/>
      <c r="S858" s="121"/>
      <c r="T858" s="121"/>
      <c r="U858" s="121"/>
      <c r="V858" s="121"/>
      <c r="W858" s="121"/>
      <c r="X858" s="121"/>
      <c r="Y858" s="121"/>
      <c r="Z858" s="121"/>
      <c r="AA858" s="121"/>
    </row>
    <row r="859" ht="12.75" customHeight="1">
      <c r="A859" s="205"/>
      <c r="B859" s="205"/>
      <c r="C859" s="205"/>
      <c r="D859" s="205"/>
      <c r="E859" s="205"/>
      <c r="F859" s="205"/>
      <c r="G859" s="205"/>
      <c r="H859" s="205"/>
      <c r="I859" s="205"/>
      <c r="J859" s="205"/>
      <c r="K859" s="205"/>
      <c r="L859" s="121"/>
      <c r="M859" s="121"/>
      <c r="N859" s="121"/>
      <c r="O859" s="121"/>
      <c r="P859" s="121"/>
      <c r="Q859" s="121"/>
      <c r="R859" s="121"/>
      <c r="S859" s="121"/>
      <c r="T859" s="121"/>
      <c r="U859" s="121"/>
      <c r="V859" s="121"/>
      <c r="W859" s="121"/>
      <c r="X859" s="121"/>
      <c r="Y859" s="121"/>
      <c r="Z859" s="121"/>
      <c r="AA859" s="121"/>
    </row>
    <row r="860" ht="12.75" customHeight="1">
      <c r="A860" s="205"/>
      <c r="B860" s="205"/>
      <c r="C860" s="205"/>
      <c r="D860" s="205"/>
      <c r="E860" s="205"/>
      <c r="F860" s="205"/>
      <c r="G860" s="205"/>
      <c r="H860" s="205"/>
      <c r="I860" s="205"/>
      <c r="J860" s="205"/>
      <c r="K860" s="205"/>
      <c r="L860" s="121"/>
      <c r="M860" s="121"/>
      <c r="N860" s="121"/>
      <c r="O860" s="121"/>
      <c r="P860" s="121"/>
      <c r="Q860" s="121"/>
      <c r="R860" s="121"/>
      <c r="S860" s="121"/>
      <c r="T860" s="121"/>
      <c r="U860" s="121"/>
      <c r="V860" s="121"/>
      <c r="W860" s="121"/>
      <c r="X860" s="121"/>
      <c r="Y860" s="121"/>
      <c r="Z860" s="121"/>
      <c r="AA860" s="121"/>
    </row>
    <row r="861" ht="12.75" customHeight="1">
      <c r="A861" s="205"/>
      <c r="B861" s="205"/>
      <c r="C861" s="205"/>
      <c r="D861" s="205"/>
      <c r="E861" s="205"/>
      <c r="F861" s="205"/>
      <c r="G861" s="205"/>
      <c r="H861" s="205"/>
      <c r="I861" s="205"/>
      <c r="J861" s="205"/>
      <c r="K861" s="205"/>
      <c r="L861" s="121"/>
      <c r="M861" s="121"/>
      <c r="N861" s="121"/>
      <c r="O861" s="121"/>
      <c r="P861" s="121"/>
      <c r="Q861" s="121"/>
      <c r="R861" s="121"/>
      <c r="S861" s="121"/>
      <c r="T861" s="121"/>
      <c r="U861" s="121"/>
      <c r="V861" s="121"/>
      <c r="W861" s="121"/>
      <c r="X861" s="121"/>
      <c r="Y861" s="121"/>
      <c r="Z861" s="121"/>
      <c r="AA861" s="121"/>
    </row>
    <row r="862" ht="12.75" customHeight="1">
      <c r="A862" s="205"/>
      <c r="B862" s="205"/>
      <c r="C862" s="205"/>
      <c r="D862" s="205"/>
      <c r="E862" s="205"/>
      <c r="F862" s="205"/>
      <c r="G862" s="205"/>
      <c r="H862" s="205"/>
      <c r="I862" s="205"/>
      <c r="J862" s="205"/>
      <c r="K862" s="205"/>
      <c r="L862" s="121"/>
      <c r="M862" s="121"/>
      <c r="N862" s="121"/>
      <c r="O862" s="121"/>
      <c r="P862" s="121"/>
      <c r="Q862" s="121"/>
      <c r="R862" s="121"/>
      <c r="S862" s="121"/>
      <c r="T862" s="121"/>
      <c r="U862" s="121"/>
      <c r="V862" s="121"/>
      <c r="W862" s="121"/>
      <c r="X862" s="121"/>
      <c r="Y862" s="121"/>
      <c r="Z862" s="121"/>
      <c r="AA862" s="121"/>
    </row>
    <row r="863" ht="12.75" customHeight="1">
      <c r="A863" s="205"/>
      <c r="B863" s="205"/>
      <c r="C863" s="205"/>
      <c r="D863" s="205"/>
      <c r="E863" s="205"/>
      <c r="F863" s="205"/>
      <c r="G863" s="205"/>
      <c r="H863" s="205"/>
      <c r="I863" s="205"/>
      <c r="J863" s="205"/>
      <c r="K863" s="205"/>
      <c r="L863" s="121"/>
      <c r="M863" s="121"/>
      <c r="N863" s="121"/>
      <c r="O863" s="121"/>
      <c r="P863" s="121"/>
      <c r="Q863" s="121"/>
      <c r="R863" s="121"/>
      <c r="S863" s="121"/>
      <c r="T863" s="121"/>
      <c r="U863" s="121"/>
      <c r="V863" s="121"/>
      <c r="W863" s="121"/>
      <c r="X863" s="121"/>
      <c r="Y863" s="121"/>
      <c r="Z863" s="121"/>
      <c r="AA863" s="121"/>
    </row>
    <row r="864" ht="12.75" customHeight="1">
      <c r="A864" s="205"/>
      <c r="B864" s="205"/>
      <c r="C864" s="205"/>
      <c r="D864" s="205"/>
      <c r="E864" s="205"/>
      <c r="F864" s="205"/>
      <c r="G864" s="205"/>
      <c r="H864" s="205"/>
      <c r="I864" s="205"/>
      <c r="J864" s="205"/>
      <c r="K864" s="205"/>
      <c r="L864" s="121"/>
      <c r="M864" s="121"/>
      <c r="N864" s="121"/>
      <c r="O864" s="121"/>
      <c r="P864" s="121"/>
      <c r="Q864" s="121"/>
      <c r="R864" s="121"/>
      <c r="S864" s="121"/>
      <c r="T864" s="121"/>
      <c r="U864" s="121"/>
      <c r="V864" s="121"/>
      <c r="W864" s="121"/>
      <c r="X864" s="121"/>
      <c r="Y864" s="121"/>
      <c r="Z864" s="121"/>
      <c r="AA864" s="121"/>
    </row>
    <row r="865" ht="12.75" customHeight="1">
      <c r="A865" s="205"/>
      <c r="B865" s="205"/>
      <c r="C865" s="205"/>
      <c r="D865" s="205"/>
      <c r="E865" s="205"/>
      <c r="F865" s="205"/>
      <c r="G865" s="205"/>
      <c r="H865" s="205"/>
      <c r="I865" s="205"/>
      <c r="J865" s="205"/>
      <c r="K865" s="205"/>
      <c r="L865" s="121"/>
      <c r="M865" s="121"/>
      <c r="N865" s="121"/>
      <c r="O865" s="121"/>
      <c r="P865" s="121"/>
      <c r="Q865" s="121"/>
      <c r="R865" s="121"/>
      <c r="S865" s="121"/>
      <c r="T865" s="121"/>
      <c r="U865" s="121"/>
      <c r="V865" s="121"/>
      <c r="W865" s="121"/>
      <c r="X865" s="121"/>
      <c r="Y865" s="121"/>
      <c r="Z865" s="121"/>
      <c r="AA865" s="121"/>
    </row>
    <row r="866" ht="12.75" customHeight="1">
      <c r="A866" s="205"/>
      <c r="B866" s="205"/>
      <c r="C866" s="205"/>
      <c r="D866" s="205"/>
      <c r="E866" s="205"/>
      <c r="F866" s="205"/>
      <c r="G866" s="205"/>
      <c r="H866" s="205"/>
      <c r="I866" s="205"/>
      <c r="J866" s="205"/>
      <c r="K866" s="205"/>
      <c r="L866" s="121"/>
      <c r="M866" s="121"/>
      <c r="N866" s="121"/>
      <c r="O866" s="121"/>
      <c r="P866" s="121"/>
      <c r="Q866" s="121"/>
      <c r="R866" s="121"/>
      <c r="S866" s="121"/>
      <c r="T866" s="121"/>
      <c r="U866" s="121"/>
      <c r="V866" s="121"/>
      <c r="W866" s="121"/>
      <c r="X866" s="121"/>
      <c r="Y866" s="121"/>
      <c r="Z866" s="121"/>
      <c r="AA866" s="121"/>
    </row>
    <row r="867" ht="12.75" customHeight="1">
      <c r="A867" s="205"/>
      <c r="B867" s="205"/>
      <c r="C867" s="205"/>
      <c r="D867" s="205"/>
      <c r="E867" s="205"/>
      <c r="F867" s="205"/>
      <c r="G867" s="205"/>
      <c r="H867" s="205"/>
      <c r="I867" s="205"/>
      <c r="J867" s="205"/>
      <c r="K867" s="205"/>
      <c r="L867" s="121"/>
      <c r="M867" s="121"/>
      <c r="N867" s="121"/>
      <c r="O867" s="121"/>
      <c r="P867" s="121"/>
      <c r="Q867" s="121"/>
      <c r="R867" s="121"/>
      <c r="S867" s="121"/>
      <c r="T867" s="121"/>
      <c r="U867" s="121"/>
      <c r="V867" s="121"/>
      <c r="W867" s="121"/>
      <c r="X867" s="121"/>
      <c r="Y867" s="121"/>
      <c r="Z867" s="121"/>
      <c r="AA867" s="121"/>
    </row>
    <row r="868" ht="12.75" customHeight="1">
      <c r="A868" s="205"/>
      <c r="B868" s="205"/>
      <c r="C868" s="205"/>
      <c r="D868" s="205"/>
      <c r="E868" s="205"/>
      <c r="F868" s="205"/>
      <c r="G868" s="205"/>
      <c r="H868" s="205"/>
      <c r="I868" s="205"/>
      <c r="J868" s="205"/>
      <c r="K868" s="205"/>
      <c r="L868" s="121"/>
      <c r="M868" s="121"/>
      <c r="N868" s="121"/>
      <c r="O868" s="121"/>
      <c r="P868" s="121"/>
      <c r="Q868" s="121"/>
      <c r="R868" s="121"/>
      <c r="S868" s="121"/>
      <c r="T868" s="121"/>
      <c r="U868" s="121"/>
      <c r="V868" s="121"/>
      <c r="W868" s="121"/>
      <c r="X868" s="121"/>
      <c r="Y868" s="121"/>
      <c r="Z868" s="121"/>
      <c r="AA868" s="121"/>
    </row>
    <row r="869" ht="12.75" customHeight="1">
      <c r="A869" s="205"/>
      <c r="B869" s="205"/>
      <c r="C869" s="205"/>
      <c r="D869" s="205"/>
      <c r="E869" s="205"/>
      <c r="F869" s="205"/>
      <c r="G869" s="205"/>
      <c r="H869" s="205"/>
      <c r="I869" s="205"/>
      <c r="J869" s="205"/>
      <c r="K869" s="205"/>
      <c r="L869" s="121"/>
      <c r="M869" s="121"/>
      <c r="N869" s="121"/>
      <c r="O869" s="121"/>
      <c r="P869" s="121"/>
      <c r="Q869" s="121"/>
      <c r="R869" s="121"/>
      <c r="S869" s="121"/>
      <c r="T869" s="121"/>
      <c r="U869" s="121"/>
      <c r="V869" s="121"/>
      <c r="W869" s="121"/>
      <c r="X869" s="121"/>
      <c r="Y869" s="121"/>
      <c r="Z869" s="121"/>
      <c r="AA869" s="121"/>
    </row>
    <row r="870" ht="12.75" customHeight="1">
      <c r="A870" s="205"/>
      <c r="B870" s="205"/>
      <c r="C870" s="205"/>
      <c r="D870" s="205"/>
      <c r="E870" s="205"/>
      <c r="F870" s="205"/>
      <c r="G870" s="205"/>
      <c r="H870" s="205"/>
      <c r="I870" s="205"/>
      <c r="J870" s="205"/>
      <c r="K870" s="205"/>
      <c r="L870" s="121"/>
      <c r="M870" s="121"/>
      <c r="N870" s="121"/>
      <c r="O870" s="121"/>
      <c r="P870" s="121"/>
      <c r="Q870" s="121"/>
      <c r="R870" s="121"/>
      <c r="S870" s="121"/>
      <c r="T870" s="121"/>
      <c r="U870" s="121"/>
      <c r="V870" s="121"/>
      <c r="W870" s="121"/>
      <c r="X870" s="121"/>
      <c r="Y870" s="121"/>
      <c r="Z870" s="121"/>
      <c r="AA870" s="121"/>
    </row>
    <row r="871" ht="12.75" customHeight="1">
      <c r="A871" s="205"/>
      <c r="B871" s="205"/>
      <c r="C871" s="205"/>
      <c r="D871" s="205"/>
      <c r="E871" s="205"/>
      <c r="F871" s="205"/>
      <c r="G871" s="205"/>
      <c r="H871" s="205"/>
      <c r="I871" s="205"/>
      <c r="J871" s="205"/>
      <c r="K871" s="205"/>
      <c r="L871" s="121"/>
      <c r="M871" s="121"/>
      <c r="N871" s="121"/>
      <c r="O871" s="121"/>
      <c r="P871" s="121"/>
      <c r="Q871" s="121"/>
      <c r="R871" s="121"/>
      <c r="S871" s="121"/>
      <c r="T871" s="121"/>
      <c r="U871" s="121"/>
      <c r="V871" s="121"/>
      <c r="W871" s="121"/>
      <c r="X871" s="121"/>
      <c r="Y871" s="121"/>
      <c r="Z871" s="121"/>
      <c r="AA871" s="121"/>
    </row>
    <row r="872" ht="12.75" customHeight="1">
      <c r="A872" s="205"/>
      <c r="B872" s="205"/>
      <c r="C872" s="205"/>
      <c r="D872" s="205"/>
      <c r="E872" s="205"/>
      <c r="F872" s="205"/>
      <c r="G872" s="205"/>
      <c r="H872" s="205"/>
      <c r="I872" s="205"/>
      <c r="J872" s="205"/>
      <c r="K872" s="205"/>
      <c r="L872" s="121"/>
      <c r="M872" s="121"/>
      <c r="N872" s="121"/>
      <c r="O872" s="121"/>
      <c r="P872" s="121"/>
      <c r="Q872" s="121"/>
      <c r="R872" s="121"/>
      <c r="S872" s="121"/>
      <c r="T872" s="121"/>
      <c r="U872" s="121"/>
      <c r="V872" s="121"/>
      <c r="W872" s="121"/>
      <c r="X872" s="121"/>
      <c r="Y872" s="121"/>
      <c r="Z872" s="121"/>
      <c r="AA872" s="121"/>
    </row>
    <row r="873" ht="12.75" customHeight="1">
      <c r="A873" s="205"/>
      <c r="B873" s="205"/>
      <c r="C873" s="205"/>
      <c r="D873" s="205"/>
      <c r="E873" s="205"/>
      <c r="F873" s="205"/>
      <c r="G873" s="205"/>
      <c r="H873" s="205"/>
      <c r="I873" s="205"/>
      <c r="J873" s="205"/>
      <c r="K873" s="205"/>
      <c r="L873" s="121"/>
      <c r="M873" s="121"/>
      <c r="N873" s="121"/>
      <c r="O873" s="121"/>
      <c r="P873" s="121"/>
      <c r="Q873" s="121"/>
      <c r="R873" s="121"/>
      <c r="S873" s="121"/>
      <c r="T873" s="121"/>
      <c r="U873" s="121"/>
      <c r="V873" s="121"/>
      <c r="W873" s="121"/>
      <c r="X873" s="121"/>
      <c r="Y873" s="121"/>
      <c r="Z873" s="121"/>
      <c r="AA873" s="121"/>
    </row>
    <row r="874" ht="12.75" customHeight="1">
      <c r="A874" s="205"/>
      <c r="B874" s="205"/>
      <c r="C874" s="205"/>
      <c r="D874" s="205"/>
      <c r="E874" s="205"/>
      <c r="F874" s="205"/>
      <c r="G874" s="205"/>
      <c r="H874" s="205"/>
      <c r="I874" s="205"/>
      <c r="J874" s="205"/>
      <c r="K874" s="205"/>
      <c r="L874" s="121"/>
      <c r="M874" s="121"/>
      <c r="N874" s="121"/>
      <c r="O874" s="121"/>
      <c r="P874" s="121"/>
      <c r="Q874" s="121"/>
      <c r="R874" s="121"/>
      <c r="S874" s="121"/>
      <c r="T874" s="121"/>
      <c r="U874" s="121"/>
      <c r="V874" s="121"/>
      <c r="W874" s="121"/>
      <c r="X874" s="121"/>
      <c r="Y874" s="121"/>
      <c r="Z874" s="121"/>
      <c r="AA874" s="121"/>
    </row>
    <row r="875" ht="12.75" customHeight="1">
      <c r="A875" s="205"/>
      <c r="B875" s="205"/>
      <c r="C875" s="205"/>
      <c r="D875" s="205"/>
      <c r="E875" s="205"/>
      <c r="F875" s="205"/>
      <c r="G875" s="205"/>
      <c r="H875" s="205"/>
      <c r="I875" s="205"/>
      <c r="J875" s="205"/>
      <c r="K875" s="205"/>
      <c r="L875" s="121"/>
      <c r="M875" s="121"/>
      <c r="N875" s="121"/>
      <c r="O875" s="121"/>
      <c r="P875" s="121"/>
      <c r="Q875" s="121"/>
      <c r="R875" s="121"/>
      <c r="S875" s="121"/>
      <c r="T875" s="121"/>
      <c r="U875" s="121"/>
      <c r="V875" s="121"/>
      <c r="W875" s="121"/>
      <c r="X875" s="121"/>
      <c r="Y875" s="121"/>
      <c r="Z875" s="121"/>
      <c r="AA875" s="121"/>
    </row>
    <row r="876" ht="12.75" customHeight="1">
      <c r="A876" s="205"/>
      <c r="B876" s="205"/>
      <c r="C876" s="205"/>
      <c r="D876" s="205"/>
      <c r="E876" s="205"/>
      <c r="F876" s="205"/>
      <c r="G876" s="205"/>
      <c r="H876" s="205"/>
      <c r="I876" s="205"/>
      <c r="J876" s="205"/>
      <c r="K876" s="205"/>
      <c r="L876" s="121"/>
      <c r="M876" s="121"/>
      <c r="N876" s="121"/>
      <c r="O876" s="121"/>
      <c r="P876" s="121"/>
      <c r="Q876" s="121"/>
      <c r="R876" s="121"/>
      <c r="S876" s="121"/>
      <c r="T876" s="121"/>
      <c r="U876" s="121"/>
      <c r="V876" s="121"/>
      <c r="W876" s="121"/>
      <c r="X876" s="121"/>
      <c r="Y876" s="121"/>
      <c r="Z876" s="121"/>
      <c r="AA876" s="121"/>
    </row>
    <row r="877" ht="12.75" customHeight="1">
      <c r="A877" s="205"/>
      <c r="B877" s="205"/>
      <c r="C877" s="205"/>
      <c r="D877" s="205"/>
      <c r="E877" s="205"/>
      <c r="F877" s="205"/>
      <c r="G877" s="205"/>
      <c r="H877" s="205"/>
      <c r="I877" s="205"/>
      <c r="J877" s="205"/>
      <c r="K877" s="205"/>
      <c r="L877" s="121"/>
      <c r="M877" s="121"/>
      <c r="N877" s="121"/>
      <c r="O877" s="121"/>
      <c r="P877" s="121"/>
      <c r="Q877" s="121"/>
      <c r="R877" s="121"/>
      <c r="S877" s="121"/>
      <c r="T877" s="121"/>
      <c r="U877" s="121"/>
      <c r="V877" s="121"/>
      <c r="W877" s="121"/>
      <c r="X877" s="121"/>
      <c r="Y877" s="121"/>
      <c r="Z877" s="121"/>
      <c r="AA877" s="121"/>
    </row>
    <row r="878" ht="12.75" customHeight="1">
      <c r="A878" s="205"/>
      <c r="B878" s="205"/>
      <c r="C878" s="205"/>
      <c r="D878" s="205"/>
      <c r="E878" s="205"/>
      <c r="F878" s="205"/>
      <c r="G878" s="205"/>
      <c r="H878" s="205"/>
      <c r="I878" s="205"/>
      <c r="J878" s="205"/>
      <c r="K878" s="205"/>
      <c r="L878" s="121"/>
      <c r="M878" s="121"/>
      <c r="N878" s="121"/>
      <c r="O878" s="121"/>
      <c r="P878" s="121"/>
      <c r="Q878" s="121"/>
      <c r="R878" s="121"/>
      <c r="S878" s="121"/>
      <c r="T878" s="121"/>
      <c r="U878" s="121"/>
      <c r="V878" s="121"/>
      <c r="W878" s="121"/>
      <c r="X878" s="121"/>
      <c r="Y878" s="121"/>
      <c r="Z878" s="121"/>
      <c r="AA878" s="121"/>
    </row>
    <row r="879" ht="12.75" customHeight="1">
      <c r="A879" s="205"/>
      <c r="B879" s="205"/>
      <c r="C879" s="205"/>
      <c r="D879" s="205"/>
      <c r="E879" s="205"/>
      <c r="F879" s="205"/>
      <c r="G879" s="205"/>
      <c r="H879" s="205"/>
      <c r="I879" s="205"/>
      <c r="J879" s="205"/>
      <c r="K879" s="205"/>
      <c r="L879" s="121"/>
      <c r="M879" s="121"/>
      <c r="N879" s="121"/>
      <c r="O879" s="121"/>
      <c r="P879" s="121"/>
      <c r="Q879" s="121"/>
      <c r="R879" s="121"/>
      <c r="S879" s="121"/>
      <c r="T879" s="121"/>
      <c r="U879" s="121"/>
      <c r="V879" s="121"/>
      <c r="W879" s="121"/>
      <c r="X879" s="121"/>
      <c r="Y879" s="121"/>
      <c r="Z879" s="121"/>
      <c r="AA879" s="121"/>
    </row>
    <row r="880" ht="12.75" customHeight="1">
      <c r="A880" s="205"/>
      <c r="B880" s="205"/>
      <c r="C880" s="205"/>
      <c r="D880" s="205"/>
      <c r="E880" s="205"/>
      <c r="F880" s="205"/>
      <c r="G880" s="205"/>
      <c r="H880" s="205"/>
      <c r="I880" s="205"/>
      <c r="J880" s="205"/>
      <c r="K880" s="205"/>
      <c r="L880" s="121"/>
      <c r="M880" s="121"/>
      <c r="N880" s="121"/>
      <c r="O880" s="121"/>
      <c r="P880" s="121"/>
      <c r="Q880" s="121"/>
      <c r="R880" s="121"/>
      <c r="S880" s="121"/>
      <c r="T880" s="121"/>
      <c r="U880" s="121"/>
      <c r="V880" s="121"/>
      <c r="W880" s="121"/>
      <c r="X880" s="121"/>
      <c r="Y880" s="121"/>
      <c r="Z880" s="121"/>
      <c r="AA880" s="121"/>
    </row>
    <row r="881" ht="12.75" customHeight="1">
      <c r="A881" s="205"/>
      <c r="B881" s="205"/>
      <c r="C881" s="205"/>
      <c r="D881" s="205"/>
      <c r="E881" s="205"/>
      <c r="F881" s="205"/>
      <c r="G881" s="205"/>
      <c r="H881" s="205"/>
      <c r="I881" s="205"/>
      <c r="J881" s="205"/>
      <c r="K881" s="205"/>
      <c r="L881" s="121"/>
      <c r="M881" s="121"/>
      <c r="N881" s="121"/>
      <c r="O881" s="121"/>
      <c r="P881" s="121"/>
      <c r="Q881" s="121"/>
      <c r="R881" s="121"/>
      <c r="S881" s="121"/>
      <c r="T881" s="121"/>
      <c r="U881" s="121"/>
      <c r="V881" s="121"/>
      <c r="W881" s="121"/>
      <c r="X881" s="121"/>
      <c r="Y881" s="121"/>
      <c r="Z881" s="121"/>
      <c r="AA881" s="121"/>
    </row>
    <row r="882" ht="12.75" customHeight="1">
      <c r="A882" s="205"/>
      <c r="B882" s="205"/>
      <c r="C882" s="205"/>
      <c r="D882" s="205"/>
      <c r="E882" s="205"/>
      <c r="F882" s="205"/>
      <c r="G882" s="205"/>
      <c r="H882" s="205"/>
      <c r="I882" s="205"/>
      <c r="J882" s="205"/>
      <c r="K882" s="205"/>
      <c r="L882" s="121"/>
      <c r="M882" s="121"/>
      <c r="N882" s="121"/>
      <c r="O882" s="121"/>
      <c r="P882" s="121"/>
      <c r="Q882" s="121"/>
      <c r="R882" s="121"/>
      <c r="S882" s="121"/>
      <c r="T882" s="121"/>
      <c r="U882" s="121"/>
      <c r="V882" s="121"/>
      <c r="W882" s="121"/>
      <c r="X882" s="121"/>
      <c r="Y882" s="121"/>
      <c r="Z882" s="121"/>
      <c r="AA882" s="121"/>
    </row>
    <row r="883" ht="12.75" customHeight="1">
      <c r="A883" s="205"/>
      <c r="B883" s="205"/>
      <c r="C883" s="205"/>
      <c r="D883" s="205"/>
      <c r="E883" s="205"/>
      <c r="F883" s="205"/>
      <c r="G883" s="205"/>
      <c r="H883" s="205"/>
      <c r="I883" s="205"/>
      <c r="J883" s="205"/>
      <c r="K883" s="205"/>
      <c r="L883" s="121"/>
      <c r="M883" s="121"/>
      <c r="N883" s="121"/>
      <c r="O883" s="121"/>
      <c r="P883" s="121"/>
      <c r="Q883" s="121"/>
      <c r="R883" s="121"/>
      <c r="S883" s="121"/>
      <c r="T883" s="121"/>
      <c r="U883" s="121"/>
      <c r="V883" s="121"/>
      <c r="W883" s="121"/>
      <c r="X883" s="121"/>
      <c r="Y883" s="121"/>
      <c r="Z883" s="121"/>
      <c r="AA883" s="121"/>
    </row>
    <row r="884" ht="12.75" customHeight="1">
      <c r="A884" s="205"/>
      <c r="B884" s="205"/>
      <c r="C884" s="205"/>
      <c r="D884" s="205"/>
      <c r="E884" s="205"/>
      <c r="F884" s="205"/>
      <c r="G884" s="205"/>
      <c r="H884" s="205"/>
      <c r="I884" s="205"/>
      <c r="J884" s="205"/>
      <c r="K884" s="205"/>
      <c r="L884" s="121"/>
      <c r="M884" s="121"/>
      <c r="N884" s="121"/>
      <c r="O884" s="121"/>
      <c r="P884" s="121"/>
      <c r="Q884" s="121"/>
      <c r="R884" s="121"/>
      <c r="S884" s="121"/>
      <c r="T884" s="121"/>
      <c r="U884" s="121"/>
      <c r="V884" s="121"/>
      <c r="W884" s="121"/>
      <c r="X884" s="121"/>
      <c r="Y884" s="121"/>
      <c r="Z884" s="121"/>
      <c r="AA884" s="121"/>
    </row>
    <row r="885" ht="12.75" customHeight="1">
      <c r="A885" s="205"/>
      <c r="B885" s="205"/>
      <c r="C885" s="205"/>
      <c r="D885" s="205"/>
      <c r="E885" s="205"/>
      <c r="F885" s="205"/>
      <c r="G885" s="205"/>
      <c r="H885" s="205"/>
      <c r="I885" s="205"/>
      <c r="J885" s="205"/>
      <c r="K885" s="205"/>
      <c r="L885" s="121"/>
      <c r="M885" s="121"/>
      <c r="N885" s="121"/>
      <c r="O885" s="121"/>
      <c r="P885" s="121"/>
      <c r="Q885" s="121"/>
      <c r="R885" s="121"/>
      <c r="S885" s="121"/>
      <c r="T885" s="121"/>
      <c r="U885" s="121"/>
      <c r="V885" s="121"/>
      <c r="W885" s="121"/>
      <c r="X885" s="121"/>
      <c r="Y885" s="121"/>
      <c r="Z885" s="121"/>
      <c r="AA885" s="121"/>
    </row>
    <row r="886" ht="12.75" customHeight="1">
      <c r="A886" s="205"/>
      <c r="B886" s="205"/>
      <c r="C886" s="205"/>
      <c r="D886" s="205"/>
      <c r="E886" s="205"/>
      <c r="F886" s="205"/>
      <c r="G886" s="205"/>
      <c r="H886" s="205"/>
      <c r="I886" s="205"/>
      <c r="J886" s="205"/>
      <c r="K886" s="205"/>
      <c r="L886" s="121"/>
      <c r="M886" s="121"/>
      <c r="N886" s="121"/>
      <c r="O886" s="121"/>
      <c r="P886" s="121"/>
      <c r="Q886" s="121"/>
      <c r="R886" s="121"/>
      <c r="S886" s="121"/>
      <c r="T886" s="121"/>
      <c r="U886" s="121"/>
      <c r="V886" s="121"/>
      <c r="W886" s="121"/>
      <c r="X886" s="121"/>
      <c r="Y886" s="121"/>
      <c r="Z886" s="121"/>
      <c r="AA886" s="121"/>
    </row>
    <row r="887" ht="12.75" customHeight="1">
      <c r="A887" s="205"/>
      <c r="B887" s="205"/>
      <c r="C887" s="205"/>
      <c r="D887" s="205"/>
      <c r="E887" s="205"/>
      <c r="F887" s="205"/>
      <c r="G887" s="205"/>
      <c r="H887" s="205"/>
      <c r="I887" s="205"/>
      <c r="J887" s="205"/>
      <c r="K887" s="205"/>
      <c r="L887" s="121"/>
      <c r="M887" s="121"/>
      <c r="N887" s="121"/>
      <c r="O887" s="121"/>
      <c r="P887" s="121"/>
      <c r="Q887" s="121"/>
      <c r="R887" s="121"/>
      <c r="S887" s="121"/>
      <c r="T887" s="121"/>
      <c r="U887" s="121"/>
      <c r="V887" s="121"/>
      <c r="W887" s="121"/>
      <c r="X887" s="121"/>
      <c r="Y887" s="121"/>
      <c r="Z887" s="121"/>
      <c r="AA887" s="121"/>
    </row>
    <row r="888" ht="12.75" customHeight="1">
      <c r="A888" s="205"/>
      <c r="B888" s="205"/>
      <c r="C888" s="205"/>
      <c r="D888" s="205"/>
      <c r="E888" s="205"/>
      <c r="F888" s="205"/>
      <c r="G888" s="205"/>
      <c r="H888" s="205"/>
      <c r="I888" s="205"/>
      <c r="J888" s="205"/>
      <c r="K888" s="205"/>
      <c r="L888" s="121"/>
      <c r="M888" s="121"/>
      <c r="N888" s="121"/>
      <c r="O888" s="121"/>
      <c r="P888" s="121"/>
      <c r="Q888" s="121"/>
      <c r="R888" s="121"/>
      <c r="S888" s="121"/>
      <c r="T888" s="121"/>
      <c r="U888" s="121"/>
      <c r="V888" s="121"/>
      <c r="W888" s="121"/>
      <c r="X888" s="121"/>
      <c r="Y888" s="121"/>
      <c r="Z888" s="121"/>
      <c r="AA888" s="121"/>
    </row>
    <row r="889" ht="12.75" customHeight="1">
      <c r="A889" s="205"/>
      <c r="B889" s="205"/>
      <c r="C889" s="205"/>
      <c r="D889" s="205"/>
      <c r="E889" s="205"/>
      <c r="F889" s="205"/>
      <c r="G889" s="205"/>
      <c r="H889" s="205"/>
      <c r="I889" s="205"/>
      <c r="J889" s="205"/>
      <c r="K889" s="205"/>
      <c r="L889" s="121"/>
      <c r="M889" s="121"/>
      <c r="N889" s="121"/>
      <c r="O889" s="121"/>
      <c r="P889" s="121"/>
      <c r="Q889" s="121"/>
      <c r="R889" s="121"/>
      <c r="S889" s="121"/>
      <c r="T889" s="121"/>
      <c r="U889" s="121"/>
      <c r="V889" s="121"/>
      <c r="W889" s="121"/>
      <c r="X889" s="121"/>
      <c r="Y889" s="121"/>
      <c r="Z889" s="121"/>
      <c r="AA889" s="121"/>
    </row>
    <row r="890" ht="12.75" customHeight="1">
      <c r="A890" s="205"/>
      <c r="B890" s="205"/>
      <c r="C890" s="205"/>
      <c r="D890" s="205"/>
      <c r="E890" s="205"/>
      <c r="F890" s="205"/>
      <c r="G890" s="205"/>
      <c r="H890" s="205"/>
      <c r="I890" s="205"/>
      <c r="J890" s="205"/>
      <c r="K890" s="205"/>
      <c r="L890" s="121"/>
      <c r="M890" s="121"/>
      <c r="N890" s="121"/>
      <c r="O890" s="121"/>
      <c r="P890" s="121"/>
      <c r="Q890" s="121"/>
      <c r="R890" s="121"/>
      <c r="S890" s="121"/>
      <c r="T890" s="121"/>
      <c r="U890" s="121"/>
      <c r="V890" s="121"/>
      <c r="W890" s="121"/>
      <c r="X890" s="121"/>
      <c r="Y890" s="121"/>
      <c r="Z890" s="121"/>
      <c r="AA890" s="121"/>
    </row>
    <row r="891" ht="12.75" customHeight="1">
      <c r="A891" s="205"/>
      <c r="B891" s="205"/>
      <c r="C891" s="205"/>
      <c r="D891" s="205"/>
      <c r="E891" s="205"/>
      <c r="F891" s="205"/>
      <c r="G891" s="205"/>
      <c r="H891" s="205"/>
      <c r="I891" s="205"/>
      <c r="J891" s="205"/>
      <c r="K891" s="205"/>
      <c r="L891" s="121"/>
      <c r="M891" s="121"/>
      <c r="N891" s="121"/>
      <c r="O891" s="121"/>
      <c r="P891" s="121"/>
      <c r="Q891" s="121"/>
      <c r="R891" s="121"/>
      <c r="S891" s="121"/>
      <c r="T891" s="121"/>
      <c r="U891" s="121"/>
      <c r="V891" s="121"/>
      <c r="W891" s="121"/>
      <c r="X891" s="121"/>
      <c r="Y891" s="121"/>
      <c r="Z891" s="121"/>
      <c r="AA891" s="121"/>
    </row>
    <row r="892" ht="12.75" customHeight="1">
      <c r="A892" s="205"/>
      <c r="B892" s="205"/>
      <c r="C892" s="205"/>
      <c r="D892" s="205"/>
      <c r="E892" s="205"/>
      <c r="F892" s="205"/>
      <c r="G892" s="205"/>
      <c r="H892" s="205"/>
      <c r="I892" s="205"/>
      <c r="J892" s="205"/>
      <c r="K892" s="205"/>
      <c r="L892" s="121"/>
      <c r="M892" s="121"/>
      <c r="N892" s="121"/>
      <c r="O892" s="121"/>
      <c r="P892" s="121"/>
      <c r="Q892" s="121"/>
      <c r="R892" s="121"/>
      <c r="S892" s="121"/>
      <c r="T892" s="121"/>
      <c r="U892" s="121"/>
      <c r="V892" s="121"/>
      <c r="W892" s="121"/>
      <c r="X892" s="121"/>
      <c r="Y892" s="121"/>
      <c r="Z892" s="121"/>
      <c r="AA892" s="121"/>
    </row>
    <row r="893" ht="12.75" customHeight="1">
      <c r="A893" s="205"/>
      <c r="B893" s="205"/>
      <c r="C893" s="205"/>
      <c r="D893" s="205"/>
      <c r="E893" s="205"/>
      <c r="F893" s="205"/>
      <c r="G893" s="205"/>
      <c r="H893" s="205"/>
      <c r="I893" s="205"/>
      <c r="J893" s="205"/>
      <c r="K893" s="205"/>
      <c r="L893" s="121"/>
      <c r="M893" s="121"/>
      <c r="N893" s="121"/>
      <c r="O893" s="121"/>
      <c r="P893" s="121"/>
      <c r="Q893" s="121"/>
      <c r="R893" s="121"/>
      <c r="S893" s="121"/>
      <c r="T893" s="121"/>
      <c r="U893" s="121"/>
      <c r="V893" s="121"/>
      <c r="W893" s="121"/>
      <c r="X893" s="121"/>
      <c r="Y893" s="121"/>
      <c r="Z893" s="121"/>
      <c r="AA893" s="121"/>
    </row>
    <row r="894" ht="12.75" customHeight="1">
      <c r="A894" s="205"/>
      <c r="B894" s="205"/>
      <c r="C894" s="205"/>
      <c r="D894" s="205"/>
      <c r="E894" s="205"/>
      <c r="F894" s="205"/>
      <c r="G894" s="205"/>
      <c r="H894" s="205"/>
      <c r="I894" s="205"/>
      <c r="J894" s="205"/>
      <c r="K894" s="205"/>
      <c r="L894" s="121"/>
      <c r="M894" s="121"/>
      <c r="N894" s="121"/>
      <c r="O894" s="121"/>
      <c r="P894" s="121"/>
      <c r="Q894" s="121"/>
      <c r="R894" s="121"/>
      <c r="S894" s="121"/>
      <c r="T894" s="121"/>
      <c r="U894" s="121"/>
      <c r="V894" s="121"/>
      <c r="W894" s="121"/>
      <c r="X894" s="121"/>
      <c r="Y894" s="121"/>
      <c r="Z894" s="121"/>
      <c r="AA894" s="121"/>
    </row>
    <row r="895" ht="12.75" customHeight="1">
      <c r="A895" s="205"/>
      <c r="B895" s="205"/>
      <c r="C895" s="205"/>
      <c r="D895" s="205"/>
      <c r="E895" s="205"/>
      <c r="F895" s="205"/>
      <c r="G895" s="205"/>
      <c r="H895" s="205"/>
      <c r="I895" s="205"/>
      <c r="J895" s="205"/>
      <c r="K895" s="205"/>
      <c r="L895" s="121"/>
      <c r="M895" s="121"/>
      <c r="N895" s="121"/>
      <c r="O895" s="121"/>
      <c r="P895" s="121"/>
      <c r="Q895" s="121"/>
      <c r="R895" s="121"/>
      <c r="S895" s="121"/>
      <c r="T895" s="121"/>
      <c r="U895" s="121"/>
      <c r="V895" s="121"/>
      <c r="W895" s="121"/>
      <c r="X895" s="121"/>
      <c r="Y895" s="121"/>
      <c r="Z895" s="121"/>
      <c r="AA895" s="121"/>
    </row>
    <row r="896" ht="12.75" customHeight="1">
      <c r="A896" s="205"/>
      <c r="B896" s="205"/>
      <c r="C896" s="205"/>
      <c r="D896" s="205"/>
      <c r="E896" s="205"/>
      <c r="F896" s="205"/>
      <c r="G896" s="205"/>
      <c r="H896" s="205"/>
      <c r="I896" s="205"/>
      <c r="J896" s="205"/>
      <c r="K896" s="205"/>
      <c r="L896" s="121"/>
      <c r="M896" s="121"/>
      <c r="N896" s="121"/>
      <c r="O896" s="121"/>
      <c r="P896" s="121"/>
      <c r="Q896" s="121"/>
      <c r="R896" s="121"/>
      <c r="S896" s="121"/>
      <c r="T896" s="121"/>
      <c r="U896" s="121"/>
      <c r="V896" s="121"/>
      <c r="W896" s="121"/>
      <c r="X896" s="121"/>
      <c r="Y896" s="121"/>
      <c r="Z896" s="121"/>
      <c r="AA896" s="121"/>
    </row>
    <row r="897" ht="12.75" customHeight="1">
      <c r="A897" s="205"/>
      <c r="B897" s="205"/>
      <c r="C897" s="205"/>
      <c r="D897" s="205"/>
      <c r="E897" s="205"/>
      <c r="F897" s="205"/>
      <c r="G897" s="205"/>
      <c r="H897" s="205"/>
      <c r="I897" s="205"/>
      <c r="J897" s="205"/>
      <c r="K897" s="205"/>
      <c r="L897" s="121"/>
      <c r="M897" s="121"/>
      <c r="N897" s="121"/>
      <c r="O897" s="121"/>
      <c r="P897" s="121"/>
      <c r="Q897" s="121"/>
      <c r="R897" s="121"/>
      <c r="S897" s="121"/>
      <c r="T897" s="121"/>
      <c r="U897" s="121"/>
      <c r="V897" s="121"/>
      <c r="W897" s="121"/>
      <c r="X897" s="121"/>
      <c r="Y897" s="121"/>
      <c r="Z897" s="121"/>
      <c r="AA897" s="121"/>
    </row>
    <row r="898" ht="12.75" customHeight="1">
      <c r="A898" s="205"/>
      <c r="B898" s="205"/>
      <c r="C898" s="205"/>
      <c r="D898" s="205"/>
      <c r="E898" s="205"/>
      <c r="F898" s="205"/>
      <c r="G898" s="205"/>
      <c r="H898" s="205"/>
      <c r="I898" s="205"/>
      <c r="J898" s="205"/>
      <c r="K898" s="205"/>
      <c r="L898" s="121"/>
      <c r="M898" s="121"/>
      <c r="N898" s="121"/>
      <c r="O898" s="121"/>
      <c r="P898" s="121"/>
      <c r="Q898" s="121"/>
      <c r="R898" s="121"/>
      <c r="S898" s="121"/>
      <c r="T898" s="121"/>
      <c r="U898" s="121"/>
      <c r="V898" s="121"/>
      <c r="W898" s="121"/>
      <c r="X898" s="121"/>
      <c r="Y898" s="121"/>
      <c r="Z898" s="121"/>
      <c r="AA898" s="121"/>
    </row>
    <row r="899" ht="12.75" customHeight="1">
      <c r="A899" s="205"/>
      <c r="B899" s="205"/>
      <c r="C899" s="205"/>
      <c r="D899" s="205"/>
      <c r="E899" s="205"/>
      <c r="F899" s="205"/>
      <c r="G899" s="205"/>
      <c r="H899" s="205"/>
      <c r="I899" s="205"/>
      <c r="J899" s="205"/>
      <c r="K899" s="205"/>
      <c r="L899" s="121"/>
      <c r="M899" s="121"/>
      <c r="N899" s="121"/>
      <c r="O899" s="121"/>
      <c r="P899" s="121"/>
      <c r="Q899" s="121"/>
      <c r="R899" s="121"/>
      <c r="S899" s="121"/>
      <c r="T899" s="121"/>
      <c r="U899" s="121"/>
      <c r="V899" s="121"/>
      <c r="W899" s="121"/>
      <c r="X899" s="121"/>
      <c r="Y899" s="121"/>
      <c r="Z899" s="121"/>
      <c r="AA899" s="121"/>
    </row>
    <row r="900" ht="12.75" customHeight="1">
      <c r="A900" s="205"/>
      <c r="B900" s="205"/>
      <c r="C900" s="205"/>
      <c r="D900" s="205"/>
      <c r="E900" s="205"/>
      <c r="F900" s="205"/>
      <c r="G900" s="205"/>
      <c r="H900" s="205"/>
      <c r="I900" s="205"/>
      <c r="J900" s="205"/>
      <c r="K900" s="205"/>
      <c r="L900" s="121"/>
      <c r="M900" s="121"/>
      <c r="N900" s="121"/>
      <c r="O900" s="121"/>
      <c r="P900" s="121"/>
      <c r="Q900" s="121"/>
      <c r="R900" s="121"/>
      <c r="S900" s="121"/>
      <c r="T900" s="121"/>
      <c r="U900" s="121"/>
      <c r="V900" s="121"/>
      <c r="W900" s="121"/>
      <c r="X900" s="121"/>
      <c r="Y900" s="121"/>
      <c r="Z900" s="121"/>
      <c r="AA900" s="121"/>
    </row>
    <row r="901" ht="12.75" customHeight="1">
      <c r="A901" s="205"/>
      <c r="B901" s="205"/>
      <c r="C901" s="205"/>
      <c r="D901" s="205"/>
      <c r="E901" s="205"/>
      <c r="F901" s="205"/>
      <c r="G901" s="205"/>
      <c r="H901" s="205"/>
      <c r="I901" s="205"/>
      <c r="J901" s="205"/>
      <c r="K901" s="205"/>
      <c r="L901" s="121"/>
      <c r="M901" s="121"/>
      <c r="N901" s="121"/>
      <c r="O901" s="121"/>
      <c r="P901" s="121"/>
      <c r="Q901" s="121"/>
      <c r="R901" s="121"/>
      <c r="S901" s="121"/>
      <c r="T901" s="121"/>
      <c r="U901" s="121"/>
      <c r="V901" s="121"/>
      <c r="W901" s="121"/>
      <c r="X901" s="121"/>
      <c r="Y901" s="121"/>
      <c r="Z901" s="121"/>
      <c r="AA901" s="121"/>
    </row>
    <row r="902" ht="12.75" customHeight="1">
      <c r="A902" s="205"/>
      <c r="B902" s="205"/>
      <c r="C902" s="205"/>
      <c r="D902" s="205"/>
      <c r="E902" s="205"/>
      <c r="F902" s="205"/>
      <c r="G902" s="205"/>
      <c r="H902" s="205"/>
      <c r="I902" s="205"/>
      <c r="J902" s="205"/>
      <c r="K902" s="205"/>
      <c r="L902" s="121"/>
      <c r="M902" s="121"/>
      <c r="N902" s="121"/>
      <c r="O902" s="121"/>
      <c r="P902" s="121"/>
      <c r="Q902" s="121"/>
      <c r="R902" s="121"/>
      <c r="S902" s="121"/>
      <c r="T902" s="121"/>
      <c r="U902" s="121"/>
      <c r="V902" s="121"/>
      <c r="W902" s="121"/>
      <c r="X902" s="121"/>
      <c r="Y902" s="121"/>
      <c r="Z902" s="121"/>
      <c r="AA902" s="121"/>
    </row>
    <row r="903" ht="12.75" customHeight="1">
      <c r="A903" s="205"/>
      <c r="B903" s="205"/>
      <c r="C903" s="205"/>
      <c r="D903" s="205"/>
      <c r="E903" s="205"/>
      <c r="F903" s="205"/>
      <c r="G903" s="205"/>
      <c r="H903" s="205"/>
      <c r="I903" s="205"/>
      <c r="J903" s="205"/>
      <c r="K903" s="205"/>
      <c r="L903" s="121"/>
      <c r="M903" s="121"/>
      <c r="N903" s="121"/>
      <c r="O903" s="121"/>
      <c r="P903" s="121"/>
      <c r="Q903" s="121"/>
      <c r="R903" s="121"/>
      <c r="S903" s="121"/>
      <c r="T903" s="121"/>
      <c r="U903" s="121"/>
      <c r="V903" s="121"/>
      <c r="W903" s="121"/>
      <c r="X903" s="121"/>
      <c r="Y903" s="121"/>
      <c r="Z903" s="121"/>
      <c r="AA903" s="121"/>
    </row>
    <row r="904" ht="12.75" customHeight="1">
      <c r="A904" s="205"/>
      <c r="B904" s="205"/>
      <c r="C904" s="205"/>
      <c r="D904" s="205"/>
      <c r="E904" s="205"/>
      <c r="F904" s="205"/>
      <c r="G904" s="205"/>
      <c r="H904" s="205"/>
      <c r="I904" s="205"/>
      <c r="J904" s="205"/>
      <c r="K904" s="205"/>
      <c r="L904" s="121"/>
      <c r="M904" s="121"/>
      <c r="N904" s="121"/>
      <c r="O904" s="121"/>
      <c r="P904" s="121"/>
      <c r="Q904" s="121"/>
      <c r="R904" s="121"/>
      <c r="S904" s="121"/>
      <c r="T904" s="121"/>
      <c r="U904" s="121"/>
      <c r="V904" s="121"/>
      <c r="W904" s="121"/>
      <c r="X904" s="121"/>
      <c r="Y904" s="121"/>
      <c r="Z904" s="121"/>
      <c r="AA904" s="121"/>
    </row>
    <row r="905" ht="12.75" customHeight="1">
      <c r="A905" s="205"/>
      <c r="B905" s="205"/>
      <c r="C905" s="205"/>
      <c r="D905" s="205"/>
      <c r="E905" s="205"/>
      <c r="F905" s="205"/>
      <c r="G905" s="205"/>
      <c r="H905" s="205"/>
      <c r="I905" s="205"/>
      <c r="J905" s="205"/>
      <c r="K905" s="205"/>
      <c r="L905" s="121"/>
      <c r="M905" s="121"/>
      <c r="N905" s="121"/>
      <c r="O905" s="121"/>
      <c r="P905" s="121"/>
      <c r="Q905" s="121"/>
      <c r="R905" s="121"/>
      <c r="S905" s="121"/>
      <c r="T905" s="121"/>
      <c r="U905" s="121"/>
      <c r="V905" s="121"/>
      <c r="W905" s="121"/>
      <c r="X905" s="121"/>
      <c r="Y905" s="121"/>
      <c r="Z905" s="121"/>
      <c r="AA905" s="121"/>
    </row>
    <row r="906" ht="12.75" customHeight="1">
      <c r="A906" s="205"/>
      <c r="B906" s="205"/>
      <c r="C906" s="205"/>
      <c r="D906" s="205"/>
      <c r="E906" s="205"/>
      <c r="F906" s="205"/>
      <c r="G906" s="205"/>
      <c r="H906" s="205"/>
      <c r="I906" s="205"/>
      <c r="J906" s="205"/>
      <c r="K906" s="205"/>
      <c r="L906" s="121"/>
      <c r="M906" s="121"/>
      <c r="N906" s="121"/>
      <c r="O906" s="121"/>
      <c r="P906" s="121"/>
      <c r="Q906" s="121"/>
      <c r="R906" s="121"/>
      <c r="S906" s="121"/>
      <c r="T906" s="121"/>
      <c r="U906" s="121"/>
      <c r="V906" s="121"/>
      <c r="W906" s="121"/>
      <c r="X906" s="121"/>
      <c r="Y906" s="121"/>
      <c r="Z906" s="121"/>
      <c r="AA906" s="121"/>
    </row>
    <row r="907" ht="12.75" customHeight="1">
      <c r="A907" s="205"/>
      <c r="B907" s="205"/>
      <c r="C907" s="205"/>
      <c r="D907" s="205"/>
      <c r="E907" s="205"/>
      <c r="F907" s="205"/>
      <c r="G907" s="205"/>
      <c r="H907" s="205"/>
      <c r="I907" s="205"/>
      <c r="J907" s="205"/>
      <c r="K907" s="205"/>
      <c r="L907" s="121"/>
      <c r="M907" s="121"/>
      <c r="N907" s="121"/>
      <c r="O907" s="121"/>
      <c r="P907" s="121"/>
      <c r="Q907" s="121"/>
      <c r="R907" s="121"/>
      <c r="S907" s="121"/>
      <c r="T907" s="121"/>
      <c r="U907" s="121"/>
      <c r="V907" s="121"/>
      <c r="W907" s="121"/>
      <c r="X907" s="121"/>
      <c r="Y907" s="121"/>
      <c r="Z907" s="121"/>
      <c r="AA907" s="121"/>
    </row>
    <row r="908" ht="12.75" customHeight="1">
      <c r="A908" s="205"/>
      <c r="B908" s="205"/>
      <c r="C908" s="205"/>
      <c r="D908" s="205"/>
      <c r="E908" s="205"/>
      <c r="F908" s="205"/>
      <c r="G908" s="205"/>
      <c r="H908" s="205"/>
      <c r="I908" s="205"/>
      <c r="J908" s="205"/>
      <c r="K908" s="205"/>
      <c r="L908" s="121"/>
      <c r="M908" s="121"/>
      <c r="N908" s="121"/>
      <c r="O908" s="121"/>
      <c r="P908" s="121"/>
      <c r="Q908" s="121"/>
      <c r="R908" s="121"/>
      <c r="S908" s="121"/>
      <c r="T908" s="121"/>
      <c r="U908" s="121"/>
      <c r="V908" s="121"/>
      <c r="W908" s="121"/>
      <c r="X908" s="121"/>
      <c r="Y908" s="121"/>
      <c r="Z908" s="121"/>
      <c r="AA908" s="121"/>
    </row>
    <row r="909" ht="12.75" customHeight="1">
      <c r="A909" s="205"/>
      <c r="B909" s="205"/>
      <c r="C909" s="205"/>
      <c r="D909" s="205"/>
      <c r="E909" s="205"/>
      <c r="F909" s="205"/>
      <c r="G909" s="205"/>
      <c r="H909" s="205"/>
      <c r="I909" s="205"/>
      <c r="J909" s="205"/>
      <c r="K909" s="205"/>
      <c r="L909" s="121"/>
      <c r="M909" s="121"/>
      <c r="N909" s="121"/>
      <c r="O909" s="121"/>
      <c r="P909" s="121"/>
      <c r="Q909" s="121"/>
      <c r="R909" s="121"/>
      <c r="S909" s="121"/>
      <c r="T909" s="121"/>
      <c r="U909" s="121"/>
      <c r="V909" s="121"/>
      <c r="W909" s="121"/>
      <c r="X909" s="121"/>
      <c r="Y909" s="121"/>
      <c r="Z909" s="121"/>
      <c r="AA909" s="121"/>
    </row>
    <row r="910" ht="12.75" customHeight="1">
      <c r="A910" s="205"/>
      <c r="B910" s="205"/>
      <c r="C910" s="205"/>
      <c r="D910" s="205"/>
      <c r="E910" s="205"/>
      <c r="F910" s="205"/>
      <c r="G910" s="205"/>
      <c r="H910" s="205"/>
      <c r="I910" s="205"/>
      <c r="J910" s="205"/>
      <c r="K910" s="205"/>
      <c r="L910" s="121"/>
      <c r="M910" s="121"/>
      <c r="N910" s="121"/>
      <c r="O910" s="121"/>
      <c r="P910" s="121"/>
      <c r="Q910" s="121"/>
      <c r="R910" s="121"/>
      <c r="S910" s="121"/>
      <c r="T910" s="121"/>
      <c r="U910" s="121"/>
      <c r="V910" s="121"/>
      <c r="W910" s="121"/>
      <c r="X910" s="121"/>
      <c r="Y910" s="121"/>
      <c r="Z910" s="121"/>
      <c r="AA910" s="121"/>
    </row>
    <row r="911" ht="12.75" customHeight="1">
      <c r="A911" s="205"/>
      <c r="B911" s="205"/>
      <c r="C911" s="205"/>
      <c r="D911" s="205"/>
      <c r="E911" s="205"/>
      <c r="F911" s="205"/>
      <c r="G911" s="205"/>
      <c r="H911" s="205"/>
      <c r="I911" s="205"/>
      <c r="J911" s="205"/>
      <c r="K911" s="205"/>
      <c r="L911" s="121"/>
      <c r="M911" s="121"/>
      <c r="N911" s="121"/>
      <c r="O911" s="121"/>
      <c r="P911" s="121"/>
      <c r="Q911" s="121"/>
      <c r="R911" s="121"/>
      <c r="S911" s="121"/>
      <c r="T911" s="121"/>
      <c r="U911" s="121"/>
      <c r="V911" s="121"/>
      <c r="W911" s="121"/>
      <c r="X911" s="121"/>
      <c r="Y911" s="121"/>
      <c r="Z911" s="121"/>
      <c r="AA911" s="121"/>
    </row>
    <row r="912" ht="12.75" customHeight="1">
      <c r="A912" s="205"/>
      <c r="B912" s="205"/>
      <c r="C912" s="205"/>
      <c r="D912" s="205"/>
      <c r="E912" s="205"/>
      <c r="F912" s="205"/>
      <c r="G912" s="205"/>
      <c r="H912" s="205"/>
      <c r="I912" s="205"/>
      <c r="J912" s="205"/>
      <c r="K912" s="205"/>
      <c r="L912" s="121"/>
      <c r="M912" s="121"/>
      <c r="N912" s="121"/>
      <c r="O912" s="121"/>
      <c r="P912" s="121"/>
      <c r="Q912" s="121"/>
      <c r="R912" s="121"/>
      <c r="S912" s="121"/>
      <c r="T912" s="121"/>
      <c r="U912" s="121"/>
      <c r="V912" s="121"/>
      <c r="W912" s="121"/>
      <c r="X912" s="121"/>
      <c r="Y912" s="121"/>
      <c r="Z912" s="121"/>
      <c r="AA912" s="121"/>
    </row>
    <row r="913" ht="12.75" customHeight="1">
      <c r="A913" s="205"/>
      <c r="B913" s="205"/>
      <c r="C913" s="205"/>
      <c r="D913" s="205"/>
      <c r="E913" s="205"/>
      <c r="F913" s="205"/>
      <c r="G913" s="205"/>
      <c r="H913" s="205"/>
      <c r="I913" s="205"/>
      <c r="J913" s="205"/>
      <c r="K913" s="205"/>
      <c r="L913" s="121"/>
      <c r="M913" s="121"/>
      <c r="N913" s="121"/>
      <c r="O913" s="121"/>
      <c r="P913" s="121"/>
      <c r="Q913" s="121"/>
      <c r="R913" s="121"/>
      <c r="S913" s="121"/>
      <c r="T913" s="121"/>
      <c r="U913" s="121"/>
      <c r="V913" s="121"/>
      <c r="W913" s="121"/>
      <c r="X913" s="121"/>
      <c r="Y913" s="121"/>
      <c r="Z913" s="121"/>
      <c r="AA913" s="121"/>
    </row>
    <row r="914" ht="12.75" customHeight="1">
      <c r="A914" s="205"/>
      <c r="B914" s="205"/>
      <c r="C914" s="205"/>
      <c r="D914" s="205"/>
      <c r="E914" s="205"/>
      <c r="F914" s="205"/>
      <c r="G914" s="205"/>
      <c r="H914" s="205"/>
      <c r="I914" s="205"/>
      <c r="J914" s="205"/>
      <c r="K914" s="205"/>
      <c r="L914" s="121"/>
      <c r="M914" s="121"/>
      <c r="N914" s="121"/>
      <c r="O914" s="121"/>
      <c r="P914" s="121"/>
      <c r="Q914" s="121"/>
      <c r="R914" s="121"/>
      <c r="S914" s="121"/>
      <c r="T914" s="121"/>
      <c r="U914" s="121"/>
      <c r="V914" s="121"/>
      <c r="W914" s="121"/>
      <c r="X914" s="121"/>
      <c r="Y914" s="121"/>
      <c r="Z914" s="121"/>
      <c r="AA914" s="121"/>
    </row>
    <row r="915" ht="12.75" customHeight="1">
      <c r="A915" s="205"/>
      <c r="B915" s="205"/>
      <c r="C915" s="205"/>
      <c r="D915" s="205"/>
      <c r="E915" s="205"/>
      <c r="F915" s="205"/>
      <c r="G915" s="205"/>
      <c r="H915" s="205"/>
      <c r="I915" s="205"/>
      <c r="J915" s="205"/>
      <c r="K915" s="205"/>
      <c r="L915" s="121"/>
      <c r="M915" s="121"/>
      <c r="N915" s="121"/>
      <c r="O915" s="121"/>
      <c r="P915" s="121"/>
      <c r="Q915" s="121"/>
      <c r="R915" s="121"/>
      <c r="S915" s="121"/>
      <c r="T915" s="121"/>
      <c r="U915" s="121"/>
      <c r="V915" s="121"/>
      <c r="W915" s="121"/>
      <c r="X915" s="121"/>
      <c r="Y915" s="121"/>
      <c r="Z915" s="121"/>
      <c r="AA915" s="121"/>
    </row>
    <row r="916" ht="12.75" customHeight="1">
      <c r="A916" s="205"/>
      <c r="B916" s="205"/>
      <c r="C916" s="205"/>
      <c r="D916" s="205"/>
      <c r="E916" s="205"/>
      <c r="F916" s="205"/>
      <c r="G916" s="205"/>
      <c r="H916" s="205"/>
      <c r="I916" s="205"/>
      <c r="J916" s="205"/>
      <c r="K916" s="205"/>
      <c r="L916" s="121"/>
      <c r="M916" s="121"/>
      <c r="N916" s="121"/>
      <c r="O916" s="121"/>
      <c r="P916" s="121"/>
      <c r="Q916" s="121"/>
      <c r="R916" s="121"/>
      <c r="S916" s="121"/>
      <c r="T916" s="121"/>
      <c r="U916" s="121"/>
      <c r="V916" s="121"/>
      <c r="W916" s="121"/>
      <c r="X916" s="121"/>
      <c r="Y916" s="121"/>
      <c r="Z916" s="121"/>
      <c r="AA916" s="121"/>
    </row>
    <row r="917" ht="12.75" customHeight="1">
      <c r="A917" s="205"/>
      <c r="B917" s="205"/>
      <c r="C917" s="205"/>
      <c r="D917" s="205"/>
      <c r="E917" s="205"/>
      <c r="F917" s="205"/>
      <c r="G917" s="205"/>
      <c r="H917" s="205"/>
      <c r="I917" s="205"/>
      <c r="J917" s="205"/>
      <c r="K917" s="205"/>
      <c r="L917" s="121"/>
      <c r="M917" s="121"/>
      <c r="N917" s="121"/>
      <c r="O917" s="121"/>
      <c r="P917" s="121"/>
      <c r="Q917" s="121"/>
      <c r="R917" s="121"/>
      <c r="S917" s="121"/>
      <c r="T917" s="121"/>
      <c r="U917" s="121"/>
      <c r="V917" s="121"/>
      <c r="W917" s="121"/>
      <c r="X917" s="121"/>
      <c r="Y917" s="121"/>
      <c r="Z917" s="121"/>
      <c r="AA917" s="121"/>
    </row>
    <row r="918" ht="12.75" customHeight="1">
      <c r="A918" s="205"/>
      <c r="B918" s="205"/>
      <c r="C918" s="205"/>
      <c r="D918" s="205"/>
      <c r="E918" s="205"/>
      <c r="F918" s="205"/>
      <c r="G918" s="205"/>
      <c r="H918" s="205"/>
      <c r="I918" s="205"/>
      <c r="J918" s="205"/>
      <c r="K918" s="205"/>
      <c r="L918" s="121"/>
      <c r="M918" s="121"/>
      <c r="N918" s="121"/>
      <c r="O918" s="121"/>
      <c r="P918" s="121"/>
      <c r="Q918" s="121"/>
      <c r="R918" s="121"/>
      <c r="S918" s="121"/>
      <c r="T918" s="121"/>
      <c r="U918" s="121"/>
      <c r="V918" s="121"/>
      <c r="W918" s="121"/>
      <c r="X918" s="121"/>
      <c r="Y918" s="121"/>
      <c r="Z918" s="121"/>
      <c r="AA918" s="121"/>
    </row>
    <row r="919" ht="12.75" customHeight="1">
      <c r="A919" s="205"/>
      <c r="B919" s="205"/>
      <c r="C919" s="205"/>
      <c r="D919" s="205"/>
      <c r="E919" s="205"/>
      <c r="F919" s="205"/>
      <c r="G919" s="205"/>
      <c r="H919" s="205"/>
      <c r="I919" s="205"/>
      <c r="J919" s="205"/>
      <c r="K919" s="205"/>
      <c r="L919" s="121"/>
      <c r="M919" s="121"/>
      <c r="N919" s="121"/>
      <c r="O919" s="121"/>
      <c r="P919" s="121"/>
      <c r="Q919" s="121"/>
      <c r="R919" s="121"/>
      <c r="S919" s="121"/>
      <c r="T919" s="121"/>
      <c r="U919" s="121"/>
      <c r="V919" s="121"/>
      <c r="W919" s="121"/>
      <c r="X919" s="121"/>
      <c r="Y919" s="121"/>
      <c r="Z919" s="121"/>
      <c r="AA919" s="121"/>
    </row>
    <row r="920" ht="12.75" customHeight="1">
      <c r="A920" s="205"/>
      <c r="B920" s="205"/>
      <c r="C920" s="205"/>
      <c r="D920" s="205"/>
      <c r="E920" s="205"/>
      <c r="F920" s="205"/>
      <c r="G920" s="205"/>
      <c r="H920" s="205"/>
      <c r="I920" s="205"/>
      <c r="J920" s="205"/>
      <c r="K920" s="205"/>
      <c r="L920" s="121"/>
      <c r="M920" s="121"/>
      <c r="N920" s="121"/>
      <c r="O920" s="121"/>
      <c r="P920" s="121"/>
      <c r="Q920" s="121"/>
      <c r="R920" s="121"/>
      <c r="S920" s="121"/>
      <c r="T920" s="121"/>
      <c r="U920" s="121"/>
      <c r="V920" s="121"/>
      <c r="W920" s="121"/>
      <c r="X920" s="121"/>
      <c r="Y920" s="121"/>
      <c r="Z920" s="121"/>
      <c r="AA920" s="121"/>
    </row>
    <row r="921" ht="12.75" customHeight="1">
      <c r="A921" s="205"/>
      <c r="B921" s="205"/>
      <c r="C921" s="205"/>
      <c r="D921" s="205"/>
      <c r="E921" s="205"/>
      <c r="F921" s="205"/>
      <c r="G921" s="205"/>
      <c r="H921" s="205"/>
      <c r="I921" s="205"/>
      <c r="J921" s="205"/>
      <c r="K921" s="205"/>
      <c r="L921" s="121"/>
      <c r="M921" s="121"/>
      <c r="N921" s="121"/>
      <c r="O921" s="121"/>
      <c r="P921" s="121"/>
      <c r="Q921" s="121"/>
      <c r="R921" s="121"/>
      <c r="S921" s="121"/>
      <c r="T921" s="121"/>
      <c r="U921" s="121"/>
      <c r="V921" s="121"/>
      <c r="W921" s="121"/>
      <c r="X921" s="121"/>
      <c r="Y921" s="121"/>
      <c r="Z921" s="121"/>
      <c r="AA921" s="121"/>
    </row>
    <row r="922" ht="12.75" customHeight="1">
      <c r="A922" s="205"/>
      <c r="B922" s="205"/>
      <c r="C922" s="205"/>
      <c r="D922" s="205"/>
      <c r="E922" s="205"/>
      <c r="F922" s="205"/>
      <c r="G922" s="205"/>
      <c r="H922" s="205"/>
      <c r="I922" s="205"/>
      <c r="J922" s="205"/>
      <c r="K922" s="205"/>
      <c r="L922" s="121"/>
      <c r="M922" s="121"/>
      <c r="N922" s="121"/>
      <c r="O922" s="121"/>
      <c r="P922" s="121"/>
      <c r="Q922" s="121"/>
      <c r="R922" s="121"/>
      <c r="S922" s="121"/>
      <c r="T922" s="121"/>
      <c r="U922" s="121"/>
      <c r="V922" s="121"/>
      <c r="W922" s="121"/>
      <c r="X922" s="121"/>
      <c r="Y922" s="121"/>
      <c r="Z922" s="121"/>
      <c r="AA922" s="121"/>
    </row>
    <row r="923" ht="12.75" customHeight="1">
      <c r="A923" s="205"/>
      <c r="B923" s="205"/>
      <c r="C923" s="205"/>
      <c r="D923" s="205"/>
      <c r="E923" s="205"/>
      <c r="F923" s="205"/>
      <c r="G923" s="205"/>
      <c r="H923" s="205"/>
      <c r="I923" s="205"/>
      <c r="J923" s="205"/>
      <c r="K923" s="205"/>
      <c r="L923" s="121"/>
      <c r="M923" s="121"/>
      <c r="N923" s="121"/>
      <c r="O923" s="121"/>
      <c r="P923" s="121"/>
      <c r="Q923" s="121"/>
      <c r="R923" s="121"/>
      <c r="S923" s="121"/>
      <c r="T923" s="121"/>
      <c r="U923" s="121"/>
      <c r="V923" s="121"/>
      <c r="W923" s="121"/>
      <c r="X923" s="121"/>
      <c r="Y923" s="121"/>
      <c r="Z923" s="121"/>
      <c r="AA923" s="121"/>
    </row>
    <row r="924" ht="12.75" customHeight="1">
      <c r="A924" s="205"/>
      <c r="B924" s="205"/>
      <c r="C924" s="205"/>
      <c r="D924" s="205"/>
      <c r="E924" s="205"/>
      <c r="F924" s="205"/>
      <c r="G924" s="205"/>
      <c r="H924" s="205"/>
      <c r="I924" s="205"/>
      <c r="J924" s="205"/>
      <c r="K924" s="205"/>
      <c r="L924" s="121"/>
      <c r="M924" s="121"/>
      <c r="N924" s="121"/>
      <c r="O924" s="121"/>
      <c r="P924" s="121"/>
      <c r="Q924" s="121"/>
      <c r="R924" s="121"/>
      <c r="S924" s="121"/>
      <c r="T924" s="121"/>
      <c r="U924" s="121"/>
      <c r="V924" s="121"/>
      <c r="W924" s="121"/>
      <c r="X924" s="121"/>
      <c r="Y924" s="121"/>
      <c r="Z924" s="121"/>
      <c r="AA924" s="121"/>
    </row>
    <row r="925" ht="12.75" customHeight="1">
      <c r="A925" s="205"/>
      <c r="B925" s="205"/>
      <c r="C925" s="205"/>
      <c r="D925" s="205"/>
      <c r="E925" s="205"/>
      <c r="F925" s="205"/>
      <c r="G925" s="205"/>
      <c r="H925" s="205"/>
      <c r="I925" s="205"/>
      <c r="J925" s="205"/>
      <c r="K925" s="205"/>
      <c r="L925" s="121"/>
      <c r="M925" s="121"/>
      <c r="N925" s="121"/>
      <c r="O925" s="121"/>
      <c r="P925" s="121"/>
      <c r="Q925" s="121"/>
      <c r="R925" s="121"/>
      <c r="S925" s="121"/>
      <c r="T925" s="121"/>
      <c r="U925" s="121"/>
      <c r="V925" s="121"/>
      <c r="W925" s="121"/>
      <c r="X925" s="121"/>
      <c r="Y925" s="121"/>
      <c r="Z925" s="121"/>
      <c r="AA925" s="121"/>
    </row>
    <row r="926" ht="12.75" customHeight="1">
      <c r="A926" s="205"/>
      <c r="B926" s="205"/>
      <c r="C926" s="205"/>
      <c r="D926" s="205"/>
      <c r="E926" s="205"/>
      <c r="F926" s="205"/>
      <c r="G926" s="205"/>
      <c r="H926" s="205"/>
      <c r="I926" s="205"/>
      <c r="J926" s="205"/>
      <c r="K926" s="205"/>
      <c r="L926" s="121"/>
      <c r="M926" s="121"/>
      <c r="N926" s="121"/>
      <c r="O926" s="121"/>
      <c r="P926" s="121"/>
      <c r="Q926" s="121"/>
      <c r="R926" s="121"/>
      <c r="S926" s="121"/>
      <c r="T926" s="121"/>
      <c r="U926" s="121"/>
      <c r="V926" s="121"/>
      <c r="W926" s="121"/>
      <c r="X926" s="121"/>
      <c r="Y926" s="121"/>
      <c r="Z926" s="121"/>
      <c r="AA926" s="121"/>
    </row>
    <row r="927" ht="12.75" customHeight="1">
      <c r="A927" s="205"/>
      <c r="B927" s="205"/>
      <c r="C927" s="205"/>
      <c r="D927" s="205"/>
      <c r="E927" s="205"/>
      <c r="F927" s="205"/>
      <c r="G927" s="205"/>
      <c r="H927" s="205"/>
      <c r="I927" s="205"/>
      <c r="J927" s="205"/>
      <c r="K927" s="205"/>
      <c r="L927" s="121"/>
      <c r="M927" s="121"/>
      <c r="N927" s="121"/>
      <c r="O927" s="121"/>
      <c r="P927" s="121"/>
      <c r="Q927" s="121"/>
      <c r="R927" s="121"/>
      <c r="S927" s="121"/>
      <c r="T927" s="121"/>
      <c r="U927" s="121"/>
      <c r="V927" s="121"/>
      <c r="W927" s="121"/>
      <c r="X927" s="121"/>
      <c r="Y927" s="121"/>
      <c r="Z927" s="121"/>
      <c r="AA927" s="121"/>
    </row>
    <row r="928" ht="12.75" customHeight="1">
      <c r="A928" s="205"/>
      <c r="B928" s="205"/>
      <c r="C928" s="205"/>
      <c r="D928" s="205"/>
      <c r="E928" s="205"/>
      <c r="F928" s="205"/>
      <c r="G928" s="205"/>
      <c r="H928" s="205"/>
      <c r="I928" s="205"/>
      <c r="J928" s="205"/>
      <c r="K928" s="205"/>
      <c r="L928" s="121"/>
      <c r="M928" s="121"/>
      <c r="N928" s="121"/>
      <c r="O928" s="121"/>
      <c r="P928" s="121"/>
      <c r="Q928" s="121"/>
      <c r="R928" s="121"/>
      <c r="S928" s="121"/>
      <c r="T928" s="121"/>
      <c r="U928" s="121"/>
      <c r="V928" s="121"/>
      <c r="W928" s="121"/>
      <c r="X928" s="121"/>
      <c r="Y928" s="121"/>
      <c r="Z928" s="121"/>
      <c r="AA928" s="121"/>
    </row>
    <row r="929" ht="12.75" customHeight="1">
      <c r="A929" s="205"/>
      <c r="B929" s="205"/>
      <c r="C929" s="205"/>
      <c r="D929" s="205"/>
      <c r="E929" s="205"/>
      <c r="F929" s="205"/>
      <c r="G929" s="205"/>
      <c r="H929" s="205"/>
      <c r="I929" s="205"/>
      <c r="J929" s="205"/>
      <c r="K929" s="205"/>
      <c r="L929" s="121"/>
      <c r="M929" s="121"/>
      <c r="N929" s="121"/>
      <c r="O929" s="121"/>
      <c r="P929" s="121"/>
      <c r="Q929" s="121"/>
      <c r="R929" s="121"/>
      <c r="S929" s="121"/>
      <c r="T929" s="121"/>
      <c r="U929" s="121"/>
      <c r="V929" s="121"/>
      <c r="W929" s="121"/>
      <c r="X929" s="121"/>
      <c r="Y929" s="121"/>
      <c r="Z929" s="121"/>
      <c r="AA929" s="121"/>
    </row>
    <row r="930" ht="12.75" customHeight="1">
      <c r="A930" s="205"/>
      <c r="B930" s="205"/>
      <c r="C930" s="205"/>
      <c r="D930" s="205"/>
      <c r="E930" s="205"/>
      <c r="F930" s="205"/>
      <c r="G930" s="205"/>
      <c r="H930" s="205"/>
      <c r="I930" s="205"/>
      <c r="J930" s="205"/>
      <c r="K930" s="205"/>
      <c r="L930" s="121"/>
      <c r="M930" s="121"/>
      <c r="N930" s="121"/>
      <c r="O930" s="121"/>
      <c r="P930" s="121"/>
      <c r="Q930" s="121"/>
      <c r="R930" s="121"/>
      <c r="S930" s="121"/>
      <c r="T930" s="121"/>
      <c r="U930" s="121"/>
      <c r="V930" s="121"/>
      <c r="W930" s="121"/>
      <c r="X930" s="121"/>
      <c r="Y930" s="121"/>
      <c r="Z930" s="121"/>
      <c r="AA930" s="121"/>
    </row>
    <row r="931" ht="12.75" customHeight="1">
      <c r="A931" s="205"/>
      <c r="B931" s="205"/>
      <c r="C931" s="205"/>
      <c r="D931" s="205"/>
      <c r="E931" s="205"/>
      <c r="F931" s="205"/>
      <c r="G931" s="205"/>
      <c r="H931" s="205"/>
      <c r="I931" s="205"/>
      <c r="J931" s="205"/>
      <c r="K931" s="205"/>
      <c r="L931" s="121"/>
      <c r="M931" s="121"/>
      <c r="N931" s="121"/>
      <c r="O931" s="121"/>
      <c r="P931" s="121"/>
      <c r="Q931" s="121"/>
      <c r="R931" s="121"/>
      <c r="S931" s="121"/>
      <c r="T931" s="121"/>
      <c r="U931" s="121"/>
      <c r="V931" s="121"/>
      <c r="W931" s="121"/>
      <c r="X931" s="121"/>
      <c r="Y931" s="121"/>
      <c r="Z931" s="121"/>
      <c r="AA931" s="121"/>
    </row>
    <row r="932" ht="12.75" customHeight="1">
      <c r="A932" s="205"/>
      <c r="B932" s="205"/>
      <c r="C932" s="205"/>
      <c r="D932" s="205"/>
      <c r="E932" s="205"/>
      <c r="F932" s="205"/>
      <c r="G932" s="205"/>
      <c r="H932" s="205"/>
      <c r="I932" s="205"/>
      <c r="J932" s="205"/>
      <c r="K932" s="205"/>
      <c r="L932" s="121"/>
      <c r="M932" s="121"/>
      <c r="N932" s="121"/>
      <c r="O932" s="121"/>
      <c r="P932" s="121"/>
      <c r="Q932" s="121"/>
      <c r="R932" s="121"/>
      <c r="S932" s="121"/>
      <c r="T932" s="121"/>
      <c r="U932" s="121"/>
      <c r="V932" s="121"/>
      <c r="W932" s="121"/>
      <c r="X932" s="121"/>
      <c r="Y932" s="121"/>
      <c r="Z932" s="121"/>
      <c r="AA932" s="121"/>
    </row>
    <row r="933" ht="12.75" customHeight="1">
      <c r="A933" s="205"/>
      <c r="B933" s="205"/>
      <c r="C933" s="205"/>
      <c r="D933" s="205"/>
      <c r="E933" s="205"/>
      <c r="F933" s="205"/>
      <c r="G933" s="205"/>
      <c r="H933" s="205"/>
      <c r="I933" s="205"/>
      <c r="J933" s="205"/>
      <c r="K933" s="205"/>
      <c r="L933" s="121"/>
      <c r="M933" s="121"/>
      <c r="N933" s="121"/>
      <c r="O933" s="121"/>
      <c r="P933" s="121"/>
      <c r="Q933" s="121"/>
      <c r="R933" s="121"/>
      <c r="S933" s="121"/>
      <c r="T933" s="121"/>
      <c r="U933" s="121"/>
      <c r="V933" s="121"/>
      <c r="W933" s="121"/>
      <c r="X933" s="121"/>
      <c r="Y933" s="121"/>
      <c r="Z933" s="121"/>
      <c r="AA933" s="121"/>
    </row>
    <row r="934" ht="12.75" customHeight="1">
      <c r="A934" s="205"/>
      <c r="B934" s="205"/>
      <c r="C934" s="205"/>
      <c r="D934" s="205"/>
      <c r="E934" s="205"/>
      <c r="F934" s="205"/>
      <c r="G934" s="205"/>
      <c r="H934" s="205"/>
      <c r="I934" s="205"/>
      <c r="J934" s="205"/>
      <c r="K934" s="205"/>
      <c r="L934" s="121"/>
      <c r="M934" s="121"/>
      <c r="N934" s="121"/>
      <c r="O934" s="121"/>
      <c r="P934" s="121"/>
      <c r="Q934" s="121"/>
      <c r="R934" s="121"/>
      <c r="S934" s="121"/>
      <c r="T934" s="121"/>
      <c r="U934" s="121"/>
      <c r="V934" s="121"/>
      <c r="W934" s="121"/>
      <c r="X934" s="121"/>
      <c r="Y934" s="121"/>
      <c r="Z934" s="121"/>
      <c r="AA934" s="121"/>
    </row>
    <row r="935" ht="12.75" customHeight="1">
      <c r="A935" s="205"/>
      <c r="B935" s="205"/>
      <c r="C935" s="205"/>
      <c r="D935" s="205"/>
      <c r="E935" s="205"/>
      <c r="F935" s="205"/>
      <c r="G935" s="205"/>
      <c r="H935" s="205"/>
      <c r="I935" s="205"/>
      <c r="J935" s="205"/>
      <c r="K935" s="205"/>
      <c r="L935" s="121"/>
      <c r="M935" s="121"/>
      <c r="N935" s="121"/>
      <c r="O935" s="121"/>
      <c r="P935" s="121"/>
      <c r="Q935" s="121"/>
      <c r="R935" s="121"/>
      <c r="S935" s="121"/>
      <c r="T935" s="121"/>
      <c r="U935" s="121"/>
      <c r="V935" s="121"/>
      <c r="W935" s="121"/>
      <c r="X935" s="121"/>
      <c r="Y935" s="121"/>
      <c r="Z935" s="121"/>
      <c r="AA935" s="121"/>
    </row>
    <row r="936" ht="12.75" customHeight="1">
      <c r="A936" s="205"/>
      <c r="B936" s="205"/>
      <c r="C936" s="205"/>
      <c r="D936" s="205"/>
      <c r="E936" s="205"/>
      <c r="F936" s="205"/>
      <c r="G936" s="205"/>
      <c r="H936" s="205"/>
      <c r="I936" s="205"/>
      <c r="J936" s="205"/>
      <c r="K936" s="205"/>
      <c r="L936" s="121"/>
      <c r="M936" s="121"/>
      <c r="N936" s="121"/>
      <c r="O936" s="121"/>
      <c r="P936" s="121"/>
      <c r="Q936" s="121"/>
      <c r="R936" s="121"/>
      <c r="S936" s="121"/>
      <c r="T936" s="121"/>
      <c r="U936" s="121"/>
      <c r="V936" s="121"/>
      <c r="W936" s="121"/>
      <c r="X936" s="121"/>
      <c r="Y936" s="121"/>
      <c r="Z936" s="121"/>
      <c r="AA936" s="121"/>
    </row>
    <row r="937" ht="12.75" customHeight="1">
      <c r="A937" s="205"/>
      <c r="B937" s="205"/>
      <c r="C937" s="205"/>
      <c r="D937" s="205"/>
      <c r="E937" s="205"/>
      <c r="F937" s="205"/>
      <c r="G937" s="205"/>
      <c r="H937" s="205"/>
      <c r="I937" s="205"/>
      <c r="J937" s="205"/>
      <c r="K937" s="205"/>
      <c r="L937" s="121"/>
      <c r="M937" s="121"/>
      <c r="N937" s="121"/>
      <c r="O937" s="121"/>
      <c r="P937" s="121"/>
      <c r="Q937" s="121"/>
      <c r="R937" s="121"/>
      <c r="S937" s="121"/>
      <c r="T937" s="121"/>
      <c r="U937" s="121"/>
      <c r="V937" s="121"/>
      <c r="W937" s="121"/>
      <c r="X937" s="121"/>
      <c r="Y937" s="121"/>
      <c r="Z937" s="121"/>
      <c r="AA937" s="121"/>
    </row>
    <row r="938" ht="12.75" customHeight="1">
      <c r="A938" s="205"/>
      <c r="B938" s="205"/>
      <c r="C938" s="205"/>
      <c r="D938" s="205"/>
      <c r="E938" s="205"/>
      <c r="F938" s="205"/>
      <c r="G938" s="205"/>
      <c r="H938" s="205"/>
      <c r="I938" s="205"/>
      <c r="J938" s="205"/>
      <c r="K938" s="205"/>
      <c r="L938" s="121"/>
      <c r="M938" s="121"/>
      <c r="N938" s="121"/>
      <c r="O938" s="121"/>
      <c r="P938" s="121"/>
      <c r="Q938" s="121"/>
      <c r="R938" s="121"/>
      <c r="S938" s="121"/>
      <c r="T938" s="121"/>
      <c r="U938" s="121"/>
      <c r="V938" s="121"/>
      <c r="W938" s="121"/>
      <c r="X938" s="121"/>
      <c r="Y938" s="121"/>
      <c r="Z938" s="121"/>
      <c r="AA938" s="121"/>
    </row>
    <row r="939" ht="12.75" customHeight="1">
      <c r="A939" s="205"/>
      <c r="B939" s="205"/>
      <c r="C939" s="205"/>
      <c r="D939" s="205"/>
      <c r="E939" s="205"/>
      <c r="F939" s="205"/>
      <c r="G939" s="205"/>
      <c r="H939" s="205"/>
      <c r="I939" s="205"/>
      <c r="J939" s="205"/>
      <c r="K939" s="205"/>
      <c r="L939" s="121"/>
      <c r="M939" s="121"/>
      <c r="N939" s="121"/>
      <c r="O939" s="121"/>
      <c r="P939" s="121"/>
      <c r="Q939" s="121"/>
      <c r="R939" s="121"/>
      <c r="S939" s="121"/>
      <c r="T939" s="121"/>
      <c r="U939" s="121"/>
      <c r="V939" s="121"/>
      <c r="W939" s="121"/>
      <c r="X939" s="121"/>
      <c r="Y939" s="121"/>
      <c r="Z939" s="121"/>
      <c r="AA939" s="121"/>
    </row>
    <row r="940" ht="12.75" customHeight="1">
      <c r="A940" s="205"/>
      <c r="B940" s="205"/>
      <c r="C940" s="205"/>
      <c r="D940" s="205"/>
      <c r="E940" s="205"/>
      <c r="F940" s="205"/>
      <c r="G940" s="205"/>
      <c r="H940" s="205"/>
      <c r="I940" s="205"/>
      <c r="J940" s="205"/>
      <c r="K940" s="205"/>
      <c r="L940" s="121"/>
      <c r="M940" s="121"/>
      <c r="N940" s="121"/>
      <c r="O940" s="121"/>
      <c r="P940" s="121"/>
      <c r="Q940" s="121"/>
      <c r="R940" s="121"/>
      <c r="S940" s="121"/>
      <c r="T940" s="121"/>
      <c r="U940" s="121"/>
      <c r="V940" s="121"/>
      <c r="W940" s="121"/>
      <c r="X940" s="121"/>
      <c r="Y940" s="121"/>
      <c r="Z940" s="121"/>
      <c r="AA940" s="121"/>
    </row>
    <row r="941" ht="12.75" customHeight="1">
      <c r="A941" s="205"/>
      <c r="B941" s="205"/>
      <c r="C941" s="205"/>
      <c r="D941" s="205"/>
      <c r="E941" s="205"/>
      <c r="F941" s="205"/>
      <c r="G941" s="205"/>
      <c r="H941" s="205"/>
      <c r="I941" s="205"/>
      <c r="J941" s="205"/>
      <c r="K941" s="205"/>
      <c r="L941" s="121"/>
      <c r="M941" s="121"/>
      <c r="N941" s="121"/>
      <c r="O941" s="121"/>
      <c r="P941" s="121"/>
      <c r="Q941" s="121"/>
      <c r="R941" s="121"/>
      <c r="S941" s="121"/>
      <c r="T941" s="121"/>
      <c r="U941" s="121"/>
      <c r="V941" s="121"/>
      <c r="W941" s="121"/>
      <c r="X941" s="121"/>
      <c r="Y941" s="121"/>
      <c r="Z941" s="121"/>
      <c r="AA941" s="121"/>
    </row>
    <row r="942" ht="12.75" customHeight="1">
      <c r="A942" s="205"/>
      <c r="B942" s="205"/>
      <c r="C942" s="205"/>
      <c r="D942" s="205"/>
      <c r="E942" s="205"/>
      <c r="F942" s="205"/>
      <c r="G942" s="205"/>
      <c r="H942" s="205"/>
      <c r="I942" s="205"/>
      <c r="J942" s="205"/>
      <c r="K942" s="205"/>
      <c r="L942" s="121"/>
      <c r="M942" s="121"/>
      <c r="N942" s="121"/>
      <c r="O942" s="121"/>
      <c r="P942" s="121"/>
      <c r="Q942" s="121"/>
      <c r="R942" s="121"/>
      <c r="S942" s="121"/>
      <c r="T942" s="121"/>
      <c r="U942" s="121"/>
      <c r="V942" s="121"/>
      <c r="W942" s="121"/>
      <c r="X942" s="121"/>
      <c r="Y942" s="121"/>
      <c r="Z942" s="121"/>
      <c r="AA942" s="121"/>
    </row>
    <row r="943" ht="12.75" customHeight="1">
      <c r="A943" s="205"/>
      <c r="B943" s="205"/>
      <c r="C943" s="205"/>
      <c r="D943" s="205"/>
      <c r="E943" s="205"/>
      <c r="F943" s="205"/>
      <c r="G943" s="205"/>
      <c r="H943" s="205"/>
      <c r="I943" s="205"/>
      <c r="J943" s="205"/>
      <c r="K943" s="205"/>
      <c r="L943" s="121"/>
      <c r="M943" s="121"/>
      <c r="N943" s="121"/>
      <c r="O943" s="121"/>
      <c r="P943" s="121"/>
      <c r="Q943" s="121"/>
      <c r="R943" s="121"/>
      <c r="S943" s="121"/>
      <c r="T943" s="121"/>
      <c r="U943" s="121"/>
      <c r="V943" s="121"/>
      <c r="W943" s="121"/>
      <c r="X943" s="121"/>
      <c r="Y943" s="121"/>
      <c r="Z943" s="121"/>
      <c r="AA943" s="121"/>
    </row>
    <row r="944" ht="12.75" customHeight="1">
      <c r="A944" s="205"/>
      <c r="B944" s="205"/>
      <c r="C944" s="205"/>
      <c r="D944" s="205"/>
      <c r="E944" s="205"/>
      <c r="F944" s="205"/>
      <c r="G944" s="205"/>
      <c r="H944" s="205"/>
      <c r="I944" s="205"/>
      <c r="J944" s="205"/>
      <c r="K944" s="205"/>
      <c r="L944" s="121"/>
      <c r="M944" s="121"/>
      <c r="N944" s="121"/>
      <c r="O944" s="121"/>
      <c r="P944" s="121"/>
      <c r="Q944" s="121"/>
      <c r="R944" s="121"/>
      <c r="S944" s="121"/>
      <c r="T944" s="121"/>
      <c r="U944" s="121"/>
      <c r="V944" s="121"/>
      <c r="W944" s="121"/>
      <c r="X944" s="121"/>
      <c r="Y944" s="121"/>
      <c r="Z944" s="121"/>
      <c r="AA944" s="121"/>
    </row>
    <row r="945" ht="12.75" customHeight="1">
      <c r="A945" s="205"/>
      <c r="B945" s="205"/>
      <c r="C945" s="205"/>
      <c r="D945" s="205"/>
      <c r="E945" s="205"/>
      <c r="F945" s="205"/>
      <c r="G945" s="205"/>
      <c r="H945" s="205"/>
      <c r="I945" s="205"/>
      <c r="J945" s="205"/>
      <c r="K945" s="205"/>
      <c r="L945" s="121"/>
      <c r="M945" s="121"/>
      <c r="N945" s="121"/>
      <c r="O945" s="121"/>
      <c r="P945" s="121"/>
      <c r="Q945" s="121"/>
      <c r="R945" s="121"/>
      <c r="S945" s="121"/>
      <c r="T945" s="121"/>
      <c r="U945" s="121"/>
      <c r="V945" s="121"/>
      <c r="W945" s="121"/>
      <c r="X945" s="121"/>
      <c r="Y945" s="121"/>
      <c r="Z945" s="121"/>
      <c r="AA945" s="121"/>
    </row>
    <row r="946" ht="12.75" customHeight="1">
      <c r="A946" s="205"/>
      <c r="B946" s="205"/>
      <c r="C946" s="205"/>
      <c r="D946" s="205"/>
      <c r="E946" s="205"/>
      <c r="F946" s="205"/>
      <c r="G946" s="205"/>
      <c r="H946" s="205"/>
      <c r="I946" s="205"/>
      <c r="J946" s="205"/>
      <c r="K946" s="205"/>
      <c r="L946" s="121"/>
      <c r="M946" s="121"/>
      <c r="N946" s="121"/>
      <c r="O946" s="121"/>
      <c r="P946" s="121"/>
      <c r="Q946" s="121"/>
      <c r="R946" s="121"/>
      <c r="S946" s="121"/>
      <c r="T946" s="121"/>
      <c r="U946" s="121"/>
      <c r="V946" s="121"/>
      <c r="W946" s="121"/>
      <c r="X946" s="121"/>
      <c r="Y946" s="121"/>
      <c r="Z946" s="121"/>
      <c r="AA946" s="121"/>
    </row>
    <row r="947" ht="12.75" customHeight="1">
      <c r="A947" s="205"/>
      <c r="B947" s="205"/>
      <c r="C947" s="205"/>
      <c r="D947" s="205"/>
      <c r="E947" s="205"/>
      <c r="F947" s="205"/>
      <c r="G947" s="205"/>
      <c r="H947" s="205"/>
      <c r="I947" s="205"/>
      <c r="J947" s="205"/>
      <c r="K947" s="205"/>
      <c r="L947" s="121"/>
      <c r="M947" s="121"/>
      <c r="N947" s="121"/>
      <c r="O947" s="121"/>
      <c r="P947" s="121"/>
      <c r="Q947" s="121"/>
      <c r="R947" s="121"/>
      <c r="S947" s="121"/>
      <c r="T947" s="121"/>
      <c r="U947" s="121"/>
      <c r="V947" s="121"/>
      <c r="W947" s="121"/>
      <c r="X947" s="121"/>
      <c r="Y947" s="121"/>
      <c r="Z947" s="121"/>
      <c r="AA947" s="121"/>
    </row>
    <row r="948" ht="12.75" customHeight="1">
      <c r="A948" s="205"/>
      <c r="B948" s="205"/>
      <c r="C948" s="205"/>
      <c r="D948" s="205"/>
      <c r="E948" s="205"/>
      <c r="F948" s="205"/>
      <c r="G948" s="205"/>
      <c r="H948" s="205"/>
      <c r="I948" s="205"/>
      <c r="J948" s="205"/>
      <c r="K948" s="205"/>
      <c r="L948" s="121"/>
      <c r="M948" s="121"/>
      <c r="N948" s="121"/>
      <c r="O948" s="121"/>
      <c r="P948" s="121"/>
      <c r="Q948" s="121"/>
      <c r="R948" s="121"/>
      <c r="S948" s="121"/>
      <c r="T948" s="121"/>
      <c r="U948" s="121"/>
      <c r="V948" s="121"/>
      <c r="W948" s="121"/>
      <c r="X948" s="121"/>
      <c r="Y948" s="121"/>
      <c r="Z948" s="121"/>
      <c r="AA948" s="121"/>
    </row>
    <row r="949" ht="12.75" customHeight="1">
      <c r="A949" s="205"/>
      <c r="B949" s="205"/>
      <c r="C949" s="205"/>
      <c r="D949" s="205"/>
      <c r="E949" s="205"/>
      <c r="F949" s="205"/>
      <c r="G949" s="205"/>
      <c r="H949" s="205"/>
      <c r="I949" s="205"/>
      <c r="J949" s="205"/>
      <c r="K949" s="205"/>
      <c r="L949" s="121"/>
      <c r="M949" s="121"/>
      <c r="N949" s="121"/>
      <c r="O949" s="121"/>
      <c r="P949" s="121"/>
      <c r="Q949" s="121"/>
      <c r="R949" s="121"/>
      <c r="S949" s="121"/>
      <c r="T949" s="121"/>
      <c r="U949" s="121"/>
      <c r="V949" s="121"/>
      <c r="W949" s="121"/>
      <c r="X949" s="121"/>
      <c r="Y949" s="121"/>
      <c r="Z949" s="121"/>
      <c r="AA949" s="121"/>
    </row>
    <row r="950" ht="12.75" customHeight="1">
      <c r="A950" s="205"/>
      <c r="B950" s="205"/>
      <c r="C950" s="205"/>
      <c r="D950" s="205"/>
      <c r="E950" s="205"/>
      <c r="F950" s="205"/>
      <c r="G950" s="205"/>
      <c r="H950" s="205"/>
      <c r="I950" s="205"/>
      <c r="J950" s="205"/>
      <c r="K950" s="205"/>
      <c r="L950" s="121"/>
      <c r="M950" s="121"/>
      <c r="N950" s="121"/>
      <c r="O950" s="121"/>
      <c r="P950" s="121"/>
      <c r="Q950" s="121"/>
      <c r="R950" s="121"/>
      <c r="S950" s="121"/>
      <c r="T950" s="121"/>
      <c r="U950" s="121"/>
      <c r="V950" s="121"/>
      <c r="W950" s="121"/>
      <c r="X950" s="121"/>
      <c r="Y950" s="121"/>
      <c r="Z950" s="121"/>
      <c r="AA950" s="121"/>
    </row>
    <row r="951" ht="12.75" customHeight="1">
      <c r="A951" s="205"/>
      <c r="B951" s="205"/>
      <c r="C951" s="205"/>
      <c r="D951" s="205"/>
      <c r="E951" s="205"/>
      <c r="F951" s="205"/>
      <c r="G951" s="205"/>
      <c r="H951" s="205"/>
      <c r="I951" s="205"/>
      <c r="J951" s="205"/>
      <c r="K951" s="205"/>
      <c r="L951" s="121"/>
      <c r="M951" s="121"/>
      <c r="N951" s="121"/>
      <c r="O951" s="121"/>
      <c r="P951" s="121"/>
      <c r="Q951" s="121"/>
      <c r="R951" s="121"/>
      <c r="S951" s="121"/>
      <c r="T951" s="121"/>
      <c r="U951" s="121"/>
      <c r="V951" s="121"/>
      <c r="W951" s="121"/>
      <c r="X951" s="121"/>
      <c r="Y951" s="121"/>
      <c r="Z951" s="121"/>
      <c r="AA951" s="121"/>
    </row>
    <row r="952" ht="12.75" customHeight="1">
      <c r="A952" s="205"/>
      <c r="B952" s="205"/>
      <c r="C952" s="205"/>
      <c r="D952" s="205"/>
      <c r="E952" s="205"/>
      <c r="F952" s="205"/>
      <c r="G952" s="205"/>
      <c r="H952" s="205"/>
      <c r="I952" s="205"/>
      <c r="J952" s="205"/>
      <c r="K952" s="205"/>
      <c r="L952" s="121"/>
      <c r="M952" s="121"/>
      <c r="N952" s="121"/>
      <c r="O952" s="121"/>
      <c r="P952" s="121"/>
      <c r="Q952" s="121"/>
      <c r="R952" s="121"/>
      <c r="S952" s="121"/>
      <c r="T952" s="121"/>
      <c r="U952" s="121"/>
      <c r="V952" s="121"/>
      <c r="W952" s="121"/>
      <c r="X952" s="121"/>
      <c r="Y952" s="121"/>
      <c r="Z952" s="121"/>
      <c r="AA952" s="121"/>
    </row>
    <row r="953" ht="12.75" customHeight="1">
      <c r="A953" s="205"/>
      <c r="B953" s="205"/>
      <c r="C953" s="205"/>
      <c r="D953" s="205"/>
      <c r="E953" s="205"/>
      <c r="F953" s="205"/>
      <c r="G953" s="205"/>
      <c r="H953" s="205"/>
      <c r="I953" s="205"/>
      <c r="J953" s="205"/>
      <c r="K953" s="205"/>
      <c r="L953" s="121"/>
      <c r="M953" s="121"/>
      <c r="N953" s="121"/>
      <c r="O953" s="121"/>
      <c r="P953" s="121"/>
      <c r="Q953" s="121"/>
      <c r="R953" s="121"/>
      <c r="S953" s="121"/>
      <c r="T953" s="121"/>
      <c r="U953" s="121"/>
      <c r="V953" s="121"/>
      <c r="W953" s="121"/>
      <c r="X953" s="121"/>
      <c r="Y953" s="121"/>
      <c r="Z953" s="121"/>
      <c r="AA953" s="121"/>
    </row>
    <row r="954" ht="12.75" customHeight="1">
      <c r="A954" s="205"/>
      <c r="B954" s="205"/>
      <c r="C954" s="205"/>
      <c r="D954" s="205"/>
      <c r="E954" s="205"/>
      <c r="F954" s="205"/>
      <c r="G954" s="205"/>
      <c r="H954" s="205"/>
      <c r="I954" s="205"/>
      <c r="J954" s="205"/>
      <c r="K954" s="205"/>
      <c r="L954" s="121"/>
      <c r="M954" s="121"/>
      <c r="N954" s="121"/>
      <c r="O954" s="121"/>
      <c r="P954" s="121"/>
      <c r="Q954" s="121"/>
      <c r="R954" s="121"/>
      <c r="S954" s="121"/>
      <c r="T954" s="121"/>
      <c r="U954" s="121"/>
      <c r="V954" s="121"/>
      <c r="W954" s="121"/>
      <c r="X954" s="121"/>
      <c r="Y954" s="121"/>
      <c r="Z954" s="121"/>
      <c r="AA954" s="121"/>
    </row>
    <row r="955" ht="12.75" customHeight="1">
      <c r="A955" s="205"/>
      <c r="B955" s="205"/>
      <c r="C955" s="205"/>
      <c r="D955" s="205"/>
      <c r="E955" s="205"/>
      <c r="F955" s="205"/>
      <c r="G955" s="205"/>
      <c r="H955" s="205"/>
      <c r="I955" s="205"/>
      <c r="J955" s="205"/>
      <c r="K955" s="205"/>
      <c r="L955" s="121"/>
      <c r="M955" s="121"/>
      <c r="N955" s="121"/>
      <c r="O955" s="121"/>
      <c r="P955" s="121"/>
      <c r="Q955" s="121"/>
      <c r="R955" s="121"/>
      <c r="S955" s="121"/>
      <c r="T955" s="121"/>
      <c r="U955" s="121"/>
      <c r="V955" s="121"/>
      <c r="W955" s="121"/>
      <c r="X955" s="121"/>
      <c r="Y955" s="121"/>
      <c r="Z955" s="121"/>
      <c r="AA955" s="121"/>
    </row>
    <row r="956" ht="12.75" customHeight="1">
      <c r="A956" s="205"/>
      <c r="B956" s="205"/>
      <c r="C956" s="205"/>
      <c r="D956" s="205"/>
      <c r="E956" s="205"/>
      <c r="F956" s="205"/>
      <c r="G956" s="205"/>
      <c r="H956" s="205"/>
      <c r="I956" s="205"/>
      <c r="J956" s="205"/>
      <c r="K956" s="205"/>
      <c r="L956" s="121"/>
      <c r="M956" s="121"/>
      <c r="N956" s="121"/>
      <c r="O956" s="121"/>
      <c r="P956" s="121"/>
      <c r="Q956" s="121"/>
      <c r="R956" s="121"/>
      <c r="S956" s="121"/>
      <c r="T956" s="121"/>
      <c r="U956" s="121"/>
      <c r="V956" s="121"/>
      <c r="W956" s="121"/>
      <c r="X956" s="121"/>
      <c r="Y956" s="121"/>
      <c r="Z956" s="121"/>
      <c r="AA956" s="121"/>
    </row>
    <row r="957" ht="12.75" customHeight="1">
      <c r="A957" s="205"/>
      <c r="B957" s="205"/>
      <c r="C957" s="205"/>
      <c r="D957" s="205"/>
      <c r="E957" s="205"/>
      <c r="F957" s="205"/>
      <c r="G957" s="205"/>
      <c r="H957" s="205"/>
      <c r="I957" s="205"/>
      <c r="J957" s="205"/>
      <c r="K957" s="205"/>
      <c r="L957" s="121"/>
      <c r="M957" s="121"/>
      <c r="N957" s="121"/>
      <c r="O957" s="121"/>
      <c r="P957" s="121"/>
      <c r="Q957" s="121"/>
      <c r="R957" s="121"/>
      <c r="S957" s="121"/>
      <c r="T957" s="121"/>
      <c r="U957" s="121"/>
      <c r="V957" s="121"/>
      <c r="W957" s="121"/>
      <c r="X957" s="121"/>
      <c r="Y957" s="121"/>
      <c r="Z957" s="121"/>
      <c r="AA957" s="121"/>
    </row>
    <row r="958" ht="12.75" customHeight="1">
      <c r="A958" s="205"/>
      <c r="B958" s="205"/>
      <c r="C958" s="205"/>
      <c r="D958" s="205"/>
      <c r="E958" s="205"/>
      <c r="F958" s="205"/>
      <c r="G958" s="205"/>
      <c r="H958" s="205"/>
      <c r="I958" s="205"/>
      <c r="J958" s="205"/>
      <c r="K958" s="205"/>
      <c r="L958" s="121"/>
      <c r="M958" s="121"/>
      <c r="N958" s="121"/>
      <c r="O958" s="121"/>
      <c r="P958" s="121"/>
      <c r="Q958" s="121"/>
      <c r="R958" s="121"/>
      <c r="S958" s="121"/>
      <c r="T958" s="121"/>
      <c r="U958" s="121"/>
      <c r="V958" s="121"/>
      <c r="W958" s="121"/>
      <c r="X958" s="121"/>
      <c r="Y958" s="121"/>
      <c r="Z958" s="121"/>
      <c r="AA958" s="121"/>
    </row>
    <row r="959" ht="12.75" customHeight="1">
      <c r="A959" s="205"/>
      <c r="B959" s="205"/>
      <c r="C959" s="205"/>
      <c r="D959" s="205"/>
      <c r="E959" s="205"/>
      <c r="F959" s="205"/>
      <c r="G959" s="205"/>
      <c r="H959" s="205"/>
      <c r="I959" s="205"/>
      <c r="J959" s="205"/>
      <c r="K959" s="205"/>
      <c r="L959" s="121"/>
      <c r="M959" s="121"/>
      <c r="N959" s="121"/>
      <c r="O959" s="121"/>
      <c r="P959" s="121"/>
      <c r="Q959" s="121"/>
      <c r="R959" s="121"/>
      <c r="S959" s="121"/>
      <c r="T959" s="121"/>
      <c r="U959" s="121"/>
      <c r="V959" s="121"/>
      <c r="W959" s="121"/>
      <c r="X959" s="121"/>
      <c r="Y959" s="121"/>
      <c r="Z959" s="121"/>
      <c r="AA959" s="121"/>
    </row>
    <row r="960" ht="12.75" customHeight="1">
      <c r="A960" s="205"/>
      <c r="B960" s="205"/>
      <c r="C960" s="205"/>
      <c r="D960" s="205"/>
      <c r="E960" s="205"/>
      <c r="F960" s="205"/>
      <c r="G960" s="205"/>
      <c r="H960" s="205"/>
      <c r="I960" s="205"/>
      <c r="J960" s="205"/>
      <c r="K960" s="205"/>
      <c r="L960" s="121"/>
      <c r="M960" s="121"/>
      <c r="N960" s="121"/>
      <c r="O960" s="121"/>
      <c r="P960" s="121"/>
      <c r="Q960" s="121"/>
      <c r="R960" s="121"/>
      <c r="S960" s="121"/>
      <c r="T960" s="121"/>
      <c r="U960" s="121"/>
      <c r="V960" s="121"/>
      <c r="W960" s="121"/>
      <c r="X960" s="121"/>
      <c r="Y960" s="121"/>
      <c r="Z960" s="121"/>
      <c r="AA960" s="121"/>
    </row>
    <row r="961" ht="12.75" customHeight="1">
      <c r="A961" s="205"/>
      <c r="B961" s="205"/>
      <c r="C961" s="205"/>
      <c r="D961" s="205"/>
      <c r="E961" s="205"/>
      <c r="F961" s="205"/>
      <c r="G961" s="205"/>
      <c r="H961" s="205"/>
      <c r="I961" s="205"/>
      <c r="J961" s="205"/>
      <c r="K961" s="205"/>
      <c r="L961" s="121"/>
      <c r="M961" s="121"/>
      <c r="N961" s="121"/>
      <c r="O961" s="121"/>
      <c r="P961" s="121"/>
      <c r="Q961" s="121"/>
      <c r="R961" s="121"/>
      <c r="S961" s="121"/>
      <c r="T961" s="121"/>
      <c r="U961" s="121"/>
      <c r="V961" s="121"/>
      <c r="W961" s="121"/>
      <c r="X961" s="121"/>
      <c r="Y961" s="121"/>
      <c r="Z961" s="121"/>
      <c r="AA961" s="121"/>
    </row>
    <row r="962" ht="12.75" customHeight="1">
      <c r="A962" s="205"/>
      <c r="B962" s="205"/>
      <c r="C962" s="205"/>
      <c r="D962" s="205"/>
      <c r="E962" s="205"/>
      <c r="F962" s="205"/>
      <c r="G962" s="205"/>
      <c r="H962" s="205"/>
      <c r="I962" s="205"/>
      <c r="J962" s="205"/>
      <c r="K962" s="205"/>
      <c r="L962" s="121"/>
      <c r="M962" s="121"/>
      <c r="N962" s="121"/>
      <c r="O962" s="121"/>
      <c r="P962" s="121"/>
      <c r="Q962" s="121"/>
      <c r="R962" s="121"/>
      <c r="S962" s="121"/>
      <c r="T962" s="121"/>
      <c r="U962" s="121"/>
      <c r="V962" s="121"/>
      <c r="W962" s="121"/>
      <c r="X962" s="121"/>
      <c r="Y962" s="121"/>
      <c r="Z962" s="121"/>
      <c r="AA962" s="121"/>
    </row>
    <row r="963" ht="12.75" customHeight="1">
      <c r="A963" s="205"/>
      <c r="B963" s="205"/>
      <c r="C963" s="205"/>
      <c r="D963" s="205"/>
      <c r="E963" s="205"/>
      <c r="F963" s="205"/>
      <c r="G963" s="205"/>
      <c r="H963" s="205"/>
      <c r="I963" s="205"/>
      <c r="J963" s="205"/>
      <c r="K963" s="205"/>
      <c r="L963" s="121"/>
      <c r="M963" s="121"/>
      <c r="N963" s="121"/>
      <c r="O963" s="121"/>
      <c r="P963" s="121"/>
      <c r="Q963" s="121"/>
      <c r="R963" s="121"/>
      <c r="S963" s="121"/>
      <c r="T963" s="121"/>
      <c r="U963" s="121"/>
      <c r="V963" s="121"/>
      <c r="W963" s="121"/>
      <c r="X963" s="121"/>
      <c r="Y963" s="121"/>
      <c r="Z963" s="121"/>
      <c r="AA963" s="121"/>
    </row>
    <row r="964" ht="12.75" customHeight="1">
      <c r="A964" s="205"/>
      <c r="B964" s="205"/>
      <c r="C964" s="205"/>
      <c r="D964" s="205"/>
      <c r="E964" s="205"/>
      <c r="F964" s="205"/>
      <c r="G964" s="205"/>
      <c r="H964" s="205"/>
      <c r="I964" s="205"/>
      <c r="J964" s="205"/>
      <c r="K964" s="205"/>
      <c r="L964" s="121"/>
      <c r="M964" s="121"/>
      <c r="N964" s="121"/>
      <c r="O964" s="121"/>
      <c r="P964" s="121"/>
      <c r="Q964" s="121"/>
      <c r="R964" s="121"/>
      <c r="S964" s="121"/>
      <c r="T964" s="121"/>
      <c r="U964" s="121"/>
      <c r="V964" s="121"/>
      <c r="W964" s="121"/>
      <c r="X964" s="121"/>
      <c r="Y964" s="121"/>
      <c r="Z964" s="121"/>
      <c r="AA964" s="121"/>
    </row>
    <row r="965" ht="12.75" customHeight="1">
      <c r="A965" s="205"/>
      <c r="B965" s="205"/>
      <c r="C965" s="205"/>
      <c r="D965" s="205"/>
      <c r="E965" s="205"/>
      <c r="F965" s="205"/>
      <c r="G965" s="205"/>
      <c r="H965" s="205"/>
      <c r="I965" s="205"/>
      <c r="J965" s="205"/>
      <c r="K965" s="205"/>
      <c r="L965" s="121"/>
      <c r="M965" s="121"/>
      <c r="N965" s="121"/>
      <c r="O965" s="121"/>
      <c r="P965" s="121"/>
      <c r="Q965" s="121"/>
      <c r="R965" s="121"/>
      <c r="S965" s="121"/>
      <c r="T965" s="121"/>
      <c r="U965" s="121"/>
      <c r="V965" s="121"/>
      <c r="W965" s="121"/>
      <c r="X965" s="121"/>
      <c r="Y965" s="121"/>
      <c r="Z965" s="121"/>
      <c r="AA965" s="121"/>
    </row>
    <row r="966" ht="12.75" customHeight="1">
      <c r="A966" s="205"/>
      <c r="B966" s="205"/>
      <c r="C966" s="205"/>
      <c r="D966" s="205"/>
      <c r="E966" s="205"/>
      <c r="F966" s="205"/>
      <c r="G966" s="205"/>
      <c r="H966" s="205"/>
      <c r="I966" s="205"/>
      <c r="J966" s="205"/>
      <c r="K966" s="205"/>
      <c r="L966" s="121"/>
      <c r="M966" s="121"/>
      <c r="N966" s="121"/>
      <c r="O966" s="121"/>
      <c r="P966" s="121"/>
      <c r="Q966" s="121"/>
      <c r="R966" s="121"/>
      <c r="S966" s="121"/>
      <c r="T966" s="121"/>
      <c r="U966" s="121"/>
      <c r="V966" s="121"/>
      <c r="W966" s="121"/>
      <c r="X966" s="121"/>
      <c r="Y966" s="121"/>
      <c r="Z966" s="121"/>
      <c r="AA966" s="121"/>
    </row>
    <row r="967" ht="12.75" customHeight="1">
      <c r="A967" s="205"/>
      <c r="B967" s="205"/>
      <c r="C967" s="205"/>
      <c r="D967" s="205"/>
      <c r="E967" s="205"/>
      <c r="F967" s="205"/>
      <c r="G967" s="205"/>
      <c r="H967" s="205"/>
      <c r="I967" s="205"/>
      <c r="J967" s="205"/>
      <c r="K967" s="205"/>
      <c r="L967" s="121"/>
      <c r="M967" s="121"/>
      <c r="N967" s="121"/>
      <c r="O967" s="121"/>
      <c r="P967" s="121"/>
      <c r="Q967" s="121"/>
      <c r="R967" s="121"/>
      <c r="S967" s="121"/>
      <c r="T967" s="121"/>
      <c r="U967" s="121"/>
      <c r="V967" s="121"/>
      <c r="W967" s="121"/>
      <c r="X967" s="121"/>
      <c r="Y967" s="121"/>
      <c r="Z967" s="121"/>
      <c r="AA967" s="121"/>
    </row>
    <row r="968" ht="12.75" customHeight="1">
      <c r="A968" s="205"/>
      <c r="B968" s="205"/>
      <c r="C968" s="205"/>
      <c r="D968" s="205"/>
      <c r="E968" s="205"/>
      <c r="F968" s="205"/>
      <c r="G968" s="205"/>
      <c r="H968" s="205"/>
      <c r="I968" s="205"/>
      <c r="J968" s="205"/>
      <c r="K968" s="205"/>
      <c r="L968" s="121"/>
      <c r="M968" s="121"/>
      <c r="N968" s="121"/>
      <c r="O968" s="121"/>
      <c r="P968" s="121"/>
      <c r="Q968" s="121"/>
      <c r="R968" s="121"/>
      <c r="S968" s="121"/>
      <c r="T968" s="121"/>
      <c r="U968" s="121"/>
      <c r="V968" s="121"/>
      <c r="W968" s="121"/>
      <c r="X968" s="121"/>
      <c r="Y968" s="121"/>
      <c r="Z968" s="121"/>
      <c r="AA968" s="121"/>
    </row>
    <row r="969" ht="12.75" customHeight="1">
      <c r="A969" s="205"/>
      <c r="B969" s="205"/>
      <c r="C969" s="205"/>
      <c r="D969" s="205"/>
      <c r="E969" s="205"/>
      <c r="F969" s="205"/>
      <c r="G969" s="205"/>
      <c r="H969" s="205"/>
      <c r="I969" s="205"/>
      <c r="J969" s="205"/>
      <c r="K969" s="205"/>
      <c r="L969" s="121"/>
      <c r="M969" s="121"/>
      <c r="N969" s="121"/>
      <c r="O969" s="121"/>
      <c r="P969" s="121"/>
      <c r="Q969" s="121"/>
      <c r="R969" s="121"/>
      <c r="S969" s="121"/>
      <c r="T969" s="121"/>
      <c r="U969" s="121"/>
      <c r="V969" s="121"/>
      <c r="W969" s="121"/>
      <c r="X969" s="121"/>
      <c r="Y969" s="121"/>
      <c r="Z969" s="121"/>
      <c r="AA969" s="121"/>
    </row>
    <row r="970" ht="12.75" customHeight="1">
      <c r="A970" s="205"/>
      <c r="B970" s="205"/>
      <c r="C970" s="205"/>
      <c r="D970" s="205"/>
      <c r="E970" s="205"/>
      <c r="F970" s="205"/>
      <c r="G970" s="205"/>
      <c r="H970" s="205"/>
      <c r="I970" s="205"/>
      <c r="J970" s="205"/>
      <c r="K970" s="205"/>
      <c r="L970" s="121"/>
      <c r="M970" s="121"/>
      <c r="N970" s="121"/>
      <c r="O970" s="121"/>
      <c r="P970" s="121"/>
      <c r="Q970" s="121"/>
      <c r="R970" s="121"/>
      <c r="S970" s="121"/>
      <c r="T970" s="121"/>
      <c r="U970" s="121"/>
      <c r="V970" s="121"/>
      <c r="W970" s="121"/>
      <c r="X970" s="121"/>
      <c r="Y970" s="121"/>
      <c r="Z970" s="121"/>
      <c r="AA970" s="121"/>
    </row>
    <row r="971" ht="12.75" customHeight="1">
      <c r="A971" s="205"/>
      <c r="B971" s="205"/>
      <c r="C971" s="205"/>
      <c r="D971" s="205"/>
      <c r="E971" s="205"/>
      <c r="F971" s="205"/>
      <c r="G971" s="205"/>
      <c r="H971" s="205"/>
      <c r="I971" s="205"/>
      <c r="J971" s="205"/>
      <c r="K971" s="205"/>
      <c r="L971" s="121"/>
      <c r="M971" s="121"/>
      <c r="N971" s="121"/>
      <c r="O971" s="121"/>
      <c r="P971" s="121"/>
      <c r="Q971" s="121"/>
      <c r="R971" s="121"/>
      <c r="S971" s="121"/>
      <c r="T971" s="121"/>
      <c r="U971" s="121"/>
      <c r="V971" s="121"/>
      <c r="W971" s="121"/>
      <c r="X971" s="121"/>
      <c r="Y971" s="121"/>
      <c r="Z971" s="121"/>
      <c r="AA971" s="121"/>
    </row>
    <row r="972" ht="12.75" customHeight="1">
      <c r="A972" s="205"/>
      <c r="B972" s="205"/>
      <c r="C972" s="205"/>
      <c r="D972" s="205"/>
      <c r="E972" s="205"/>
      <c r="F972" s="205"/>
      <c r="G972" s="205"/>
      <c r="H972" s="205"/>
      <c r="I972" s="205"/>
      <c r="J972" s="205"/>
      <c r="K972" s="205"/>
      <c r="L972" s="121"/>
      <c r="M972" s="121"/>
      <c r="N972" s="121"/>
      <c r="O972" s="121"/>
      <c r="P972" s="121"/>
      <c r="Q972" s="121"/>
      <c r="R972" s="121"/>
      <c r="S972" s="121"/>
      <c r="T972" s="121"/>
      <c r="U972" s="121"/>
      <c r="V972" s="121"/>
      <c r="W972" s="121"/>
      <c r="X972" s="121"/>
      <c r="Y972" s="121"/>
      <c r="Z972" s="121"/>
      <c r="AA972" s="121"/>
    </row>
    <row r="973" ht="12.75" customHeight="1">
      <c r="A973" s="205"/>
      <c r="B973" s="205"/>
      <c r="C973" s="205"/>
      <c r="D973" s="205"/>
      <c r="E973" s="205"/>
      <c r="F973" s="205"/>
      <c r="G973" s="205"/>
      <c r="H973" s="205"/>
      <c r="I973" s="205"/>
      <c r="J973" s="205"/>
      <c r="K973" s="205"/>
      <c r="L973" s="121"/>
      <c r="M973" s="121"/>
      <c r="N973" s="121"/>
      <c r="O973" s="121"/>
      <c r="P973" s="121"/>
      <c r="Q973" s="121"/>
      <c r="R973" s="121"/>
      <c r="S973" s="121"/>
      <c r="T973" s="121"/>
      <c r="U973" s="121"/>
      <c r="V973" s="121"/>
      <c r="W973" s="121"/>
      <c r="X973" s="121"/>
      <c r="Y973" s="121"/>
      <c r="Z973" s="121"/>
      <c r="AA973" s="121"/>
    </row>
    <row r="974" ht="12.75" customHeight="1">
      <c r="A974" s="205"/>
      <c r="B974" s="205"/>
      <c r="C974" s="205"/>
      <c r="D974" s="205"/>
      <c r="E974" s="205"/>
      <c r="F974" s="205"/>
      <c r="G974" s="205"/>
      <c r="H974" s="205"/>
      <c r="I974" s="205"/>
      <c r="J974" s="205"/>
      <c r="K974" s="205"/>
      <c r="L974" s="121"/>
      <c r="M974" s="121"/>
      <c r="N974" s="121"/>
      <c r="O974" s="121"/>
      <c r="P974" s="121"/>
      <c r="Q974" s="121"/>
      <c r="R974" s="121"/>
      <c r="S974" s="121"/>
      <c r="T974" s="121"/>
      <c r="U974" s="121"/>
      <c r="V974" s="121"/>
      <c r="W974" s="121"/>
      <c r="X974" s="121"/>
      <c r="Y974" s="121"/>
      <c r="Z974" s="121"/>
      <c r="AA974" s="121"/>
    </row>
    <row r="975" ht="12.75" customHeight="1">
      <c r="A975" s="205"/>
      <c r="B975" s="205"/>
      <c r="C975" s="205"/>
      <c r="D975" s="205"/>
      <c r="E975" s="205"/>
      <c r="F975" s="205"/>
      <c r="G975" s="205"/>
      <c r="H975" s="205"/>
      <c r="I975" s="205"/>
      <c r="J975" s="205"/>
      <c r="K975" s="205"/>
      <c r="L975" s="121"/>
      <c r="M975" s="121"/>
      <c r="N975" s="121"/>
      <c r="O975" s="121"/>
      <c r="P975" s="121"/>
      <c r="Q975" s="121"/>
      <c r="R975" s="121"/>
      <c r="S975" s="121"/>
      <c r="T975" s="121"/>
      <c r="U975" s="121"/>
      <c r="V975" s="121"/>
      <c r="W975" s="121"/>
      <c r="X975" s="121"/>
      <c r="Y975" s="121"/>
      <c r="Z975" s="121"/>
      <c r="AA975" s="121"/>
    </row>
    <row r="976" ht="12.75" customHeight="1">
      <c r="A976" s="205"/>
      <c r="B976" s="205"/>
      <c r="C976" s="205"/>
      <c r="D976" s="205"/>
      <c r="E976" s="205"/>
      <c r="F976" s="205"/>
      <c r="G976" s="205"/>
      <c r="H976" s="205"/>
      <c r="I976" s="205"/>
      <c r="J976" s="205"/>
      <c r="K976" s="205"/>
      <c r="L976" s="121"/>
      <c r="M976" s="121"/>
      <c r="N976" s="121"/>
      <c r="O976" s="121"/>
      <c r="P976" s="121"/>
      <c r="Q976" s="121"/>
      <c r="R976" s="121"/>
      <c r="S976" s="121"/>
      <c r="T976" s="121"/>
      <c r="U976" s="121"/>
      <c r="V976" s="121"/>
      <c r="W976" s="121"/>
      <c r="X976" s="121"/>
      <c r="Y976" s="121"/>
      <c r="Z976" s="121"/>
      <c r="AA976" s="121"/>
    </row>
    <row r="977" ht="12.75" customHeight="1">
      <c r="A977" s="205"/>
      <c r="B977" s="205"/>
      <c r="C977" s="205"/>
      <c r="D977" s="205"/>
      <c r="E977" s="205"/>
      <c r="F977" s="205"/>
      <c r="G977" s="205"/>
      <c r="H977" s="205"/>
      <c r="I977" s="205"/>
      <c r="J977" s="205"/>
      <c r="K977" s="205"/>
      <c r="L977" s="121"/>
      <c r="M977" s="121"/>
      <c r="N977" s="121"/>
      <c r="O977" s="121"/>
      <c r="P977" s="121"/>
      <c r="Q977" s="121"/>
      <c r="R977" s="121"/>
      <c r="S977" s="121"/>
      <c r="T977" s="121"/>
      <c r="U977" s="121"/>
      <c r="V977" s="121"/>
      <c r="W977" s="121"/>
      <c r="X977" s="121"/>
      <c r="Y977" s="121"/>
      <c r="Z977" s="121"/>
      <c r="AA977" s="121"/>
    </row>
    <row r="978" ht="12.75" customHeight="1">
      <c r="A978" s="205"/>
      <c r="B978" s="205"/>
      <c r="C978" s="205"/>
      <c r="D978" s="205"/>
      <c r="E978" s="205"/>
      <c r="F978" s="205"/>
      <c r="G978" s="205"/>
      <c r="H978" s="205"/>
      <c r="I978" s="205"/>
      <c r="J978" s="205"/>
      <c r="K978" s="205"/>
      <c r="L978" s="121"/>
      <c r="M978" s="121"/>
      <c r="N978" s="121"/>
      <c r="O978" s="121"/>
      <c r="P978" s="121"/>
      <c r="Q978" s="121"/>
      <c r="R978" s="121"/>
      <c r="S978" s="121"/>
      <c r="T978" s="121"/>
      <c r="U978" s="121"/>
      <c r="V978" s="121"/>
      <c r="W978" s="121"/>
      <c r="X978" s="121"/>
      <c r="Y978" s="121"/>
      <c r="Z978" s="121"/>
      <c r="AA978" s="121"/>
    </row>
    <row r="979" ht="12.75" customHeight="1">
      <c r="A979" s="205"/>
      <c r="B979" s="205"/>
      <c r="C979" s="205"/>
      <c r="D979" s="205"/>
      <c r="E979" s="205"/>
      <c r="F979" s="205"/>
      <c r="G979" s="205"/>
      <c r="H979" s="205"/>
      <c r="I979" s="205"/>
      <c r="J979" s="205"/>
      <c r="K979" s="205"/>
      <c r="L979" s="121"/>
      <c r="M979" s="121"/>
      <c r="N979" s="121"/>
      <c r="O979" s="121"/>
      <c r="P979" s="121"/>
      <c r="Q979" s="121"/>
      <c r="R979" s="121"/>
      <c r="S979" s="121"/>
      <c r="T979" s="121"/>
      <c r="U979" s="121"/>
      <c r="V979" s="121"/>
      <c r="W979" s="121"/>
      <c r="X979" s="121"/>
      <c r="Y979" s="121"/>
      <c r="Z979" s="121"/>
      <c r="AA979" s="121"/>
    </row>
    <row r="980" ht="12.75" customHeight="1">
      <c r="A980" s="205"/>
      <c r="B980" s="205"/>
      <c r="C980" s="205"/>
      <c r="D980" s="205"/>
      <c r="E980" s="205"/>
      <c r="F980" s="205"/>
      <c r="G980" s="205"/>
      <c r="H980" s="205"/>
      <c r="I980" s="205"/>
      <c r="J980" s="205"/>
      <c r="K980" s="205"/>
      <c r="L980" s="121"/>
      <c r="M980" s="121"/>
      <c r="N980" s="121"/>
      <c r="O980" s="121"/>
      <c r="P980" s="121"/>
      <c r="Q980" s="121"/>
      <c r="R980" s="121"/>
      <c r="S980" s="121"/>
      <c r="T980" s="121"/>
      <c r="U980" s="121"/>
      <c r="V980" s="121"/>
      <c r="W980" s="121"/>
      <c r="X980" s="121"/>
      <c r="Y980" s="121"/>
      <c r="Z980" s="121"/>
      <c r="AA980" s="121"/>
    </row>
    <row r="981" ht="12.75" customHeight="1">
      <c r="A981" s="205"/>
      <c r="B981" s="205"/>
      <c r="C981" s="205"/>
      <c r="D981" s="205"/>
      <c r="E981" s="205"/>
      <c r="F981" s="205"/>
      <c r="G981" s="205"/>
      <c r="H981" s="205"/>
      <c r="I981" s="205"/>
      <c r="J981" s="205"/>
      <c r="K981" s="205"/>
      <c r="L981" s="121"/>
      <c r="M981" s="121"/>
      <c r="N981" s="121"/>
      <c r="O981" s="121"/>
      <c r="P981" s="121"/>
      <c r="Q981" s="121"/>
      <c r="R981" s="121"/>
      <c r="S981" s="121"/>
      <c r="T981" s="121"/>
      <c r="U981" s="121"/>
      <c r="V981" s="121"/>
      <c r="W981" s="121"/>
      <c r="X981" s="121"/>
      <c r="Y981" s="121"/>
      <c r="Z981" s="121"/>
      <c r="AA981" s="121"/>
    </row>
    <row r="982" ht="12.75" customHeight="1">
      <c r="A982" s="205"/>
      <c r="B982" s="205"/>
      <c r="C982" s="205"/>
      <c r="D982" s="205"/>
      <c r="E982" s="205"/>
      <c r="F982" s="205"/>
      <c r="G982" s="205"/>
      <c r="H982" s="205"/>
      <c r="I982" s="205"/>
      <c r="J982" s="205"/>
      <c r="K982" s="205"/>
      <c r="L982" s="121"/>
      <c r="M982" s="121"/>
      <c r="N982" s="121"/>
      <c r="O982" s="121"/>
      <c r="P982" s="121"/>
      <c r="Q982" s="121"/>
      <c r="R982" s="121"/>
      <c r="S982" s="121"/>
      <c r="T982" s="121"/>
      <c r="U982" s="121"/>
      <c r="V982" s="121"/>
      <c r="W982" s="121"/>
      <c r="X982" s="121"/>
      <c r="Y982" s="121"/>
      <c r="Z982" s="121"/>
      <c r="AA982" s="121"/>
    </row>
    <row r="983" ht="12.75" customHeight="1">
      <c r="A983" s="205"/>
      <c r="B983" s="205"/>
      <c r="C983" s="205"/>
      <c r="D983" s="205"/>
      <c r="E983" s="205"/>
      <c r="F983" s="205"/>
      <c r="G983" s="205"/>
      <c r="H983" s="205"/>
      <c r="I983" s="205"/>
      <c r="J983" s="205"/>
      <c r="K983" s="205"/>
      <c r="L983" s="121"/>
      <c r="M983" s="121"/>
      <c r="N983" s="121"/>
      <c r="O983" s="121"/>
      <c r="P983" s="121"/>
      <c r="Q983" s="121"/>
      <c r="R983" s="121"/>
      <c r="S983" s="121"/>
      <c r="T983" s="121"/>
      <c r="U983" s="121"/>
      <c r="V983" s="121"/>
      <c r="W983" s="121"/>
      <c r="X983" s="121"/>
      <c r="Y983" s="121"/>
      <c r="Z983" s="121"/>
      <c r="AA983" s="121"/>
    </row>
    <row r="984" ht="12.75" customHeight="1">
      <c r="A984" s="205"/>
      <c r="B984" s="205"/>
      <c r="C984" s="205"/>
      <c r="D984" s="205"/>
      <c r="E984" s="205"/>
      <c r="F984" s="205"/>
      <c r="G984" s="205"/>
      <c r="H984" s="205"/>
      <c r="I984" s="205"/>
      <c r="J984" s="205"/>
      <c r="K984" s="205"/>
      <c r="L984" s="121"/>
      <c r="M984" s="121"/>
      <c r="N984" s="121"/>
      <c r="O984" s="121"/>
      <c r="P984" s="121"/>
      <c r="Q984" s="121"/>
      <c r="R984" s="121"/>
      <c r="S984" s="121"/>
      <c r="T984" s="121"/>
      <c r="U984" s="121"/>
      <c r="V984" s="121"/>
      <c r="W984" s="121"/>
      <c r="X984" s="121"/>
      <c r="Y984" s="121"/>
      <c r="Z984" s="121"/>
      <c r="AA984" s="121"/>
    </row>
    <row r="985" ht="12.75" customHeight="1">
      <c r="A985" s="205"/>
      <c r="B985" s="205"/>
      <c r="C985" s="205"/>
      <c r="D985" s="205"/>
      <c r="E985" s="205"/>
      <c r="F985" s="205"/>
      <c r="G985" s="205"/>
      <c r="H985" s="205"/>
      <c r="I985" s="205"/>
      <c r="J985" s="205"/>
      <c r="K985" s="205"/>
      <c r="L985" s="121"/>
      <c r="M985" s="121"/>
      <c r="N985" s="121"/>
      <c r="O985" s="121"/>
      <c r="P985" s="121"/>
      <c r="Q985" s="121"/>
      <c r="R985" s="121"/>
      <c r="S985" s="121"/>
      <c r="T985" s="121"/>
      <c r="U985" s="121"/>
      <c r="V985" s="121"/>
      <c r="W985" s="121"/>
      <c r="X985" s="121"/>
      <c r="Y985" s="121"/>
      <c r="Z985" s="121"/>
      <c r="AA985" s="121"/>
    </row>
    <row r="986" ht="12.75" customHeight="1">
      <c r="A986" s="205"/>
      <c r="B986" s="205"/>
      <c r="C986" s="205"/>
      <c r="D986" s="205"/>
      <c r="E986" s="205"/>
      <c r="F986" s="205"/>
      <c r="G986" s="205"/>
      <c r="H986" s="205"/>
      <c r="I986" s="205"/>
      <c r="J986" s="205"/>
      <c r="K986" s="205"/>
      <c r="L986" s="121"/>
      <c r="M986" s="121"/>
      <c r="N986" s="121"/>
      <c r="O986" s="121"/>
      <c r="P986" s="121"/>
      <c r="Q986" s="121"/>
      <c r="R986" s="121"/>
      <c r="S986" s="121"/>
      <c r="T986" s="121"/>
      <c r="U986" s="121"/>
      <c r="V986" s="121"/>
      <c r="W986" s="121"/>
      <c r="X986" s="121"/>
      <c r="Y986" s="121"/>
      <c r="Z986" s="121"/>
      <c r="AA986" s="121"/>
    </row>
    <row r="987" ht="12.75" customHeight="1">
      <c r="A987" s="205"/>
      <c r="B987" s="205"/>
      <c r="C987" s="205"/>
      <c r="D987" s="205"/>
      <c r="E987" s="205"/>
      <c r="F987" s="205"/>
      <c r="G987" s="205"/>
      <c r="H987" s="205"/>
      <c r="I987" s="205"/>
      <c r="J987" s="205"/>
      <c r="K987" s="205"/>
      <c r="L987" s="121"/>
      <c r="M987" s="121"/>
      <c r="N987" s="121"/>
      <c r="O987" s="121"/>
      <c r="P987" s="121"/>
      <c r="Q987" s="121"/>
      <c r="R987" s="121"/>
      <c r="S987" s="121"/>
      <c r="T987" s="121"/>
      <c r="U987" s="121"/>
      <c r="V987" s="121"/>
      <c r="W987" s="121"/>
      <c r="X987" s="121"/>
      <c r="Y987" s="121"/>
      <c r="Z987" s="121"/>
      <c r="AA987" s="121"/>
    </row>
    <row r="988" ht="12.75" customHeight="1">
      <c r="A988" s="205"/>
      <c r="B988" s="205"/>
      <c r="C988" s="205"/>
      <c r="D988" s="205"/>
      <c r="E988" s="205"/>
      <c r="F988" s="205"/>
      <c r="G988" s="205"/>
      <c r="H988" s="205"/>
      <c r="I988" s="205"/>
      <c r="J988" s="205"/>
      <c r="K988" s="205"/>
      <c r="L988" s="121"/>
      <c r="M988" s="121"/>
      <c r="N988" s="121"/>
      <c r="O988" s="121"/>
      <c r="P988" s="121"/>
      <c r="Q988" s="121"/>
      <c r="R988" s="121"/>
      <c r="S988" s="121"/>
      <c r="T988" s="121"/>
      <c r="U988" s="121"/>
      <c r="V988" s="121"/>
      <c r="W988" s="121"/>
      <c r="X988" s="121"/>
      <c r="Y988" s="121"/>
      <c r="Z988" s="121"/>
      <c r="AA988" s="121"/>
    </row>
    <row r="989" ht="12.75" customHeight="1">
      <c r="A989" s="205"/>
      <c r="B989" s="205"/>
      <c r="C989" s="205"/>
      <c r="D989" s="205"/>
      <c r="E989" s="205"/>
      <c r="F989" s="205"/>
      <c r="G989" s="205"/>
      <c r="H989" s="205"/>
      <c r="I989" s="205"/>
      <c r="J989" s="205"/>
      <c r="K989" s="205"/>
      <c r="L989" s="121"/>
      <c r="M989" s="121"/>
      <c r="N989" s="121"/>
      <c r="O989" s="121"/>
      <c r="P989" s="121"/>
      <c r="Q989" s="121"/>
      <c r="R989" s="121"/>
      <c r="S989" s="121"/>
      <c r="T989" s="121"/>
      <c r="U989" s="121"/>
      <c r="V989" s="121"/>
      <c r="W989" s="121"/>
      <c r="X989" s="121"/>
      <c r="Y989" s="121"/>
      <c r="Z989" s="121"/>
      <c r="AA989" s="121"/>
    </row>
    <row r="990" ht="12.75" customHeight="1">
      <c r="A990" s="205"/>
      <c r="B990" s="205"/>
      <c r="C990" s="205"/>
      <c r="D990" s="205"/>
      <c r="E990" s="205"/>
      <c r="F990" s="205"/>
      <c r="G990" s="205"/>
      <c r="H990" s="205"/>
      <c r="I990" s="205"/>
      <c r="J990" s="205"/>
      <c r="K990" s="205"/>
      <c r="L990" s="121"/>
      <c r="M990" s="121"/>
      <c r="N990" s="121"/>
      <c r="O990" s="121"/>
      <c r="P990" s="121"/>
      <c r="Q990" s="121"/>
      <c r="R990" s="121"/>
      <c r="S990" s="121"/>
      <c r="T990" s="121"/>
      <c r="U990" s="121"/>
      <c r="V990" s="121"/>
      <c r="W990" s="121"/>
      <c r="X990" s="121"/>
      <c r="Y990" s="121"/>
      <c r="Z990" s="121"/>
      <c r="AA990" s="121"/>
    </row>
    <row r="991" ht="12.75" customHeight="1">
      <c r="A991" s="205"/>
      <c r="B991" s="205"/>
      <c r="C991" s="205"/>
      <c r="D991" s="205"/>
      <c r="E991" s="205"/>
      <c r="F991" s="205"/>
      <c r="G991" s="205"/>
      <c r="H991" s="205"/>
      <c r="I991" s="205"/>
      <c r="J991" s="205"/>
      <c r="K991" s="205"/>
      <c r="L991" s="121"/>
      <c r="M991" s="121"/>
      <c r="N991" s="121"/>
      <c r="O991" s="121"/>
      <c r="P991" s="121"/>
      <c r="Q991" s="121"/>
      <c r="R991" s="121"/>
      <c r="S991" s="121"/>
      <c r="T991" s="121"/>
      <c r="U991" s="121"/>
      <c r="V991" s="121"/>
      <c r="W991" s="121"/>
      <c r="X991" s="121"/>
      <c r="Y991" s="121"/>
      <c r="Z991" s="121"/>
      <c r="AA991" s="121"/>
    </row>
    <row r="992" ht="12.75" customHeight="1">
      <c r="A992" s="205"/>
      <c r="B992" s="205"/>
      <c r="C992" s="205"/>
      <c r="D992" s="205"/>
      <c r="E992" s="205"/>
      <c r="F992" s="205"/>
      <c r="G992" s="205"/>
      <c r="H992" s="205"/>
      <c r="I992" s="205"/>
      <c r="J992" s="205"/>
      <c r="K992" s="205"/>
      <c r="L992" s="121"/>
      <c r="M992" s="121"/>
      <c r="N992" s="121"/>
      <c r="O992" s="121"/>
      <c r="P992" s="121"/>
      <c r="Q992" s="121"/>
      <c r="R992" s="121"/>
      <c r="S992" s="121"/>
      <c r="T992" s="121"/>
      <c r="U992" s="121"/>
      <c r="V992" s="121"/>
      <c r="W992" s="121"/>
      <c r="X992" s="121"/>
      <c r="Y992" s="121"/>
      <c r="Z992" s="121"/>
      <c r="AA992" s="121"/>
    </row>
    <row r="993" ht="12.75" customHeight="1">
      <c r="A993" s="205"/>
      <c r="B993" s="205"/>
      <c r="C993" s="205"/>
      <c r="D993" s="205"/>
      <c r="E993" s="205"/>
      <c r="F993" s="205"/>
      <c r="G993" s="205"/>
      <c r="H993" s="205"/>
      <c r="I993" s="205"/>
      <c r="J993" s="205"/>
      <c r="K993" s="205"/>
      <c r="L993" s="121"/>
      <c r="M993" s="121"/>
      <c r="N993" s="121"/>
      <c r="O993" s="121"/>
      <c r="P993" s="121"/>
      <c r="Q993" s="121"/>
      <c r="R993" s="121"/>
      <c r="S993" s="121"/>
      <c r="T993" s="121"/>
      <c r="U993" s="121"/>
      <c r="V993" s="121"/>
      <c r="W993" s="121"/>
      <c r="X993" s="121"/>
      <c r="Y993" s="121"/>
      <c r="Z993" s="121"/>
      <c r="AA993" s="121"/>
    </row>
    <row r="994" ht="12.75" customHeight="1">
      <c r="A994" s="205"/>
      <c r="B994" s="205"/>
      <c r="C994" s="205"/>
      <c r="D994" s="205"/>
      <c r="E994" s="205"/>
      <c r="F994" s="205"/>
      <c r="G994" s="205"/>
      <c r="H994" s="205"/>
      <c r="I994" s="205"/>
      <c r="J994" s="205"/>
      <c r="K994" s="205"/>
      <c r="L994" s="121"/>
      <c r="M994" s="121"/>
      <c r="N994" s="121"/>
      <c r="O994" s="121"/>
      <c r="P994" s="121"/>
      <c r="Q994" s="121"/>
      <c r="R994" s="121"/>
      <c r="S994" s="121"/>
      <c r="T994" s="121"/>
      <c r="U994" s="121"/>
      <c r="V994" s="121"/>
      <c r="W994" s="121"/>
      <c r="X994" s="121"/>
      <c r="Y994" s="121"/>
      <c r="Z994" s="121"/>
      <c r="AA994" s="121"/>
    </row>
    <row r="995" ht="12.75" customHeight="1">
      <c r="A995" s="205"/>
      <c r="B995" s="205"/>
      <c r="C995" s="205"/>
      <c r="D995" s="205"/>
      <c r="E995" s="205"/>
      <c r="F995" s="205"/>
      <c r="G995" s="205"/>
      <c r="H995" s="205"/>
      <c r="I995" s="205"/>
      <c r="J995" s="205"/>
      <c r="K995" s="205"/>
      <c r="L995" s="121"/>
      <c r="M995" s="121"/>
      <c r="N995" s="121"/>
      <c r="O995" s="121"/>
      <c r="P995" s="121"/>
      <c r="Q995" s="121"/>
      <c r="R995" s="121"/>
      <c r="S995" s="121"/>
      <c r="T995" s="121"/>
      <c r="U995" s="121"/>
      <c r="V995" s="121"/>
      <c r="W995" s="121"/>
      <c r="X995" s="121"/>
      <c r="Y995" s="121"/>
      <c r="Z995" s="121"/>
      <c r="AA995" s="121"/>
    </row>
    <row r="996" ht="12.75" customHeight="1">
      <c r="A996" s="205"/>
      <c r="B996" s="205"/>
      <c r="C996" s="205"/>
      <c r="D996" s="205"/>
      <c r="E996" s="205"/>
      <c r="F996" s="205"/>
      <c r="G996" s="205"/>
      <c r="H996" s="205"/>
      <c r="I996" s="205"/>
      <c r="J996" s="205"/>
      <c r="K996" s="205"/>
      <c r="L996" s="121"/>
      <c r="M996" s="121"/>
      <c r="N996" s="121"/>
      <c r="O996" s="121"/>
      <c r="P996" s="121"/>
      <c r="Q996" s="121"/>
      <c r="R996" s="121"/>
      <c r="S996" s="121"/>
      <c r="T996" s="121"/>
      <c r="U996" s="121"/>
      <c r="V996" s="121"/>
      <c r="W996" s="121"/>
      <c r="X996" s="121"/>
      <c r="Y996" s="121"/>
      <c r="Z996" s="121"/>
      <c r="AA996" s="121"/>
    </row>
    <row r="997" ht="12.75" customHeight="1">
      <c r="A997" s="205"/>
      <c r="B997" s="205"/>
      <c r="C997" s="205"/>
      <c r="D997" s="205"/>
      <c r="E997" s="205"/>
      <c r="F997" s="205"/>
      <c r="G997" s="205"/>
      <c r="H997" s="205"/>
      <c r="I997" s="205"/>
      <c r="J997" s="205"/>
      <c r="K997" s="205"/>
      <c r="L997" s="121"/>
      <c r="M997" s="121"/>
      <c r="N997" s="121"/>
      <c r="O997" s="121"/>
      <c r="P997" s="121"/>
      <c r="Q997" s="121"/>
      <c r="R997" s="121"/>
      <c r="S997" s="121"/>
      <c r="T997" s="121"/>
      <c r="U997" s="121"/>
      <c r="V997" s="121"/>
      <c r="W997" s="121"/>
      <c r="X997" s="121"/>
      <c r="Y997" s="121"/>
      <c r="Z997" s="121"/>
      <c r="AA997" s="121"/>
    </row>
    <row r="998" ht="12.75" customHeight="1">
      <c r="A998" s="205"/>
      <c r="B998" s="205"/>
      <c r="C998" s="205"/>
      <c r="D998" s="205"/>
      <c r="E998" s="205"/>
      <c r="F998" s="205"/>
      <c r="G998" s="205"/>
      <c r="H998" s="205"/>
      <c r="I998" s="205"/>
      <c r="J998" s="205"/>
      <c r="K998" s="205"/>
      <c r="L998" s="121"/>
      <c r="M998" s="121"/>
      <c r="N998" s="121"/>
      <c r="O998" s="121"/>
      <c r="P998" s="121"/>
      <c r="Q998" s="121"/>
      <c r="R998" s="121"/>
      <c r="S998" s="121"/>
      <c r="T998" s="121"/>
      <c r="U998" s="121"/>
      <c r="V998" s="121"/>
      <c r="W998" s="121"/>
      <c r="X998" s="121"/>
      <c r="Y998" s="121"/>
      <c r="Z998" s="121"/>
      <c r="AA998" s="121"/>
    </row>
    <row r="999" ht="12.75" customHeight="1">
      <c r="A999" s="205"/>
      <c r="B999" s="205"/>
      <c r="C999" s="205"/>
      <c r="D999" s="205"/>
      <c r="E999" s="205"/>
      <c r="F999" s="205"/>
      <c r="G999" s="205"/>
      <c r="H999" s="205"/>
      <c r="I999" s="205"/>
      <c r="J999" s="205"/>
      <c r="K999" s="205"/>
      <c r="L999" s="121"/>
      <c r="M999" s="121"/>
      <c r="N999" s="121"/>
      <c r="O999" s="121"/>
      <c r="P999" s="121"/>
      <c r="Q999" s="121"/>
      <c r="R999" s="121"/>
      <c r="S999" s="121"/>
      <c r="T999" s="121"/>
      <c r="U999" s="121"/>
      <c r="V999" s="121"/>
      <c r="W999" s="121"/>
      <c r="X999" s="121"/>
      <c r="Y999" s="121"/>
      <c r="Z999" s="121"/>
      <c r="AA999" s="121"/>
    </row>
    <row r="1000" ht="12.75" customHeight="1">
      <c r="A1000" s="205"/>
      <c r="B1000" s="205"/>
      <c r="C1000" s="205"/>
      <c r="D1000" s="205"/>
      <c r="E1000" s="205"/>
      <c r="F1000" s="205"/>
      <c r="G1000" s="205"/>
      <c r="H1000" s="205"/>
      <c r="I1000" s="205"/>
      <c r="J1000" s="205"/>
      <c r="K1000" s="205"/>
      <c r="L1000" s="121"/>
      <c r="M1000" s="121"/>
      <c r="N1000" s="121"/>
      <c r="O1000" s="121"/>
      <c r="P1000" s="121"/>
      <c r="Q1000" s="121"/>
      <c r="R1000" s="121"/>
      <c r="S1000" s="121"/>
      <c r="T1000" s="121"/>
      <c r="U1000" s="121"/>
      <c r="V1000" s="121"/>
      <c r="W1000" s="121"/>
      <c r="X1000" s="121"/>
      <c r="Y1000" s="121"/>
      <c r="Z1000" s="121"/>
      <c r="AA1000" s="121"/>
    </row>
    <row r="1001" ht="12.75" customHeight="1">
      <c r="A1001" s="205"/>
      <c r="B1001" s="205"/>
      <c r="C1001" s="205"/>
      <c r="D1001" s="205"/>
      <c r="E1001" s="205"/>
      <c r="F1001" s="205"/>
      <c r="G1001" s="205"/>
      <c r="H1001" s="205"/>
      <c r="I1001" s="205"/>
      <c r="J1001" s="205"/>
      <c r="K1001" s="205"/>
      <c r="L1001" s="121"/>
      <c r="M1001" s="121"/>
      <c r="N1001" s="121"/>
      <c r="O1001" s="121"/>
      <c r="P1001" s="121"/>
      <c r="Q1001" s="121"/>
      <c r="R1001" s="121"/>
      <c r="S1001" s="121"/>
      <c r="T1001" s="121"/>
      <c r="U1001" s="121"/>
      <c r="V1001" s="121"/>
      <c r="W1001" s="121"/>
      <c r="X1001" s="121"/>
      <c r="Y1001" s="121"/>
      <c r="Z1001" s="121"/>
      <c r="AA1001" s="121"/>
    </row>
  </sheetData>
  <mergeCells count="3">
    <mergeCell ref="B3:G3"/>
    <mergeCell ref="B9:D9"/>
    <mergeCell ref="D24:E24"/>
  </mergeCells>
  <conditionalFormatting sqref="C12:C21">
    <cfRule type="cellIs" dxfId="0" priority="1" stopIfTrue="1" operator="equal">
      <formula>0</formula>
    </cfRule>
  </conditionalFormatting>
  <conditionalFormatting sqref="C12:C14">
    <cfRule type="cellIs" dxfId="0" priority="2" stopIfTrue="1" operator="equal">
      <formula>0</formula>
    </cfRule>
  </conditionalFormatting>
  <printOptions/>
  <pageMargins bottom="1.0" footer="0.0" header="0.0" left="0.75" right="0.75" top="1.0"/>
  <pageSetup orientation="landscape"/>
  <drawing r:id="rId2"/>
  <legacyDrawing r:id="rId3"/>
  <tableParts count="1">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43"/>
    <col customWidth="1" min="2" max="2" width="33.57"/>
    <col customWidth="1" min="3" max="3" width="16.71"/>
    <col customWidth="1" min="4" max="12" width="15.86"/>
    <col customWidth="1" min="13" max="13" width="14.29"/>
    <col customWidth="1" min="14" max="14" width="20.71"/>
    <col customWidth="1" min="15" max="15" width="12.71"/>
    <col customWidth="1" min="16" max="27" width="10.71"/>
  </cols>
  <sheetData>
    <row r="1">
      <c r="A1" s="246"/>
      <c r="B1" s="246"/>
      <c r="C1" s="246"/>
      <c r="D1" s="246"/>
      <c r="E1" s="246"/>
      <c r="F1" s="246"/>
      <c r="G1" s="246"/>
      <c r="H1" s="246"/>
      <c r="I1" s="246"/>
      <c r="J1" s="246"/>
      <c r="K1" s="246"/>
      <c r="L1" s="246"/>
      <c r="M1" s="246"/>
      <c r="N1" s="247"/>
    </row>
    <row r="2">
      <c r="A2" s="246"/>
      <c r="B2" s="246"/>
      <c r="C2" s="246"/>
      <c r="D2" s="246"/>
      <c r="E2" s="246"/>
      <c r="F2" s="246"/>
      <c r="G2" s="246"/>
      <c r="H2" s="246"/>
      <c r="I2" s="246"/>
      <c r="J2" s="246"/>
      <c r="K2" s="246"/>
      <c r="L2" s="246"/>
      <c r="M2" s="246"/>
      <c r="N2" s="247"/>
    </row>
    <row r="3">
      <c r="A3" s="246"/>
      <c r="B3" s="248"/>
      <c r="C3" s="249" t="s">
        <v>390</v>
      </c>
      <c r="D3" s="249">
        <v>1.0</v>
      </c>
      <c r="E3" s="249">
        <v>2.0</v>
      </c>
      <c r="F3" s="249">
        <v>3.0</v>
      </c>
      <c r="G3" s="249">
        <v>4.0</v>
      </c>
      <c r="H3" s="249">
        <v>5.0</v>
      </c>
      <c r="I3" s="249">
        <v>6.0</v>
      </c>
      <c r="J3" s="249">
        <v>7.0</v>
      </c>
      <c r="K3" s="249">
        <v>8.0</v>
      </c>
      <c r="L3" s="249">
        <v>9.0</v>
      </c>
      <c r="M3" s="249">
        <v>10.0</v>
      </c>
      <c r="N3" s="250" t="s">
        <v>391</v>
      </c>
    </row>
    <row r="4">
      <c r="A4" s="251"/>
      <c r="B4" s="252" t="s">
        <v>392</v>
      </c>
      <c r="C4" s="253"/>
      <c r="D4" s="254">
        <f>'Input sheet'!C32</f>
        <v>0.2</v>
      </c>
      <c r="E4" s="254">
        <f>'Input sheet'!C34</f>
        <v>0.2</v>
      </c>
      <c r="F4" s="254">
        <f t="shared" ref="F4:H4" si="1">E4</f>
        <v>0.2</v>
      </c>
      <c r="G4" s="254">
        <f t="shared" si="1"/>
        <v>0.2</v>
      </c>
      <c r="H4" s="254">
        <f t="shared" si="1"/>
        <v>0.2</v>
      </c>
      <c r="I4" s="254">
        <f>H4-((H4-$N$4)/5)</f>
        <v>0.169</v>
      </c>
      <c r="J4" s="254">
        <f>H4-((H4-$N$4)/5)*2</f>
        <v>0.138</v>
      </c>
      <c r="K4" s="254">
        <f>H4-((H4-$N$4)/5)*3</f>
        <v>0.107</v>
      </c>
      <c r="L4" s="254">
        <f>H4-((H4-$N$4)/5)*4</f>
        <v>0.076</v>
      </c>
      <c r="M4" s="254">
        <f>H4-((H4-$N$4)/5)*5</f>
        <v>0.045</v>
      </c>
      <c r="N4" s="254">
        <f>IF('Input sheet'!C85="Yes",'Input sheet'!C86,IF('Input sheet'!C82="Yes",'Input sheet'!C83,'Input sheet'!C42))</f>
        <v>0.045</v>
      </c>
    </row>
    <row r="5">
      <c r="A5" s="251"/>
      <c r="B5" s="255" t="s">
        <v>99</v>
      </c>
      <c r="C5" s="256">
        <f>'Input sheet'!C13</f>
        <v>94110</v>
      </c>
      <c r="D5" s="256">
        <f t="shared" ref="D5:N5" si="2">C5*(1+D4)</f>
        <v>112932</v>
      </c>
      <c r="E5" s="256">
        <f t="shared" si="2"/>
        <v>135518.4</v>
      </c>
      <c r="F5" s="256">
        <f t="shared" si="2"/>
        <v>162622.08</v>
      </c>
      <c r="G5" s="256">
        <f t="shared" si="2"/>
        <v>195146.496</v>
      </c>
      <c r="H5" s="256">
        <f t="shared" si="2"/>
        <v>234175.7952</v>
      </c>
      <c r="I5" s="256">
        <f t="shared" si="2"/>
        <v>273751.5046</v>
      </c>
      <c r="J5" s="256">
        <f t="shared" si="2"/>
        <v>311529.2122</v>
      </c>
      <c r="K5" s="256">
        <f t="shared" si="2"/>
        <v>344862.8379</v>
      </c>
      <c r="L5" s="256">
        <f t="shared" si="2"/>
        <v>371072.4136</v>
      </c>
      <c r="M5" s="256">
        <f t="shared" si="2"/>
        <v>387770.6722</v>
      </c>
      <c r="N5" s="257">
        <f t="shared" si="2"/>
        <v>405220.3525</v>
      </c>
    </row>
    <row r="6">
      <c r="A6" s="251"/>
      <c r="B6" s="255" t="s">
        <v>393</v>
      </c>
      <c r="C6" s="258">
        <f>C7/C5</f>
        <v>0.05180108384</v>
      </c>
      <c r="D6" s="259">
        <f>'Input sheet'!C33</f>
        <v>0.08</v>
      </c>
      <c r="E6" s="259">
        <f>IF(E3&gt;'Input sheet'!$C$36,'Input sheet'!$C$35,'Input sheet'!$C$35-(('Input sheet'!$C$35-$D$6)/'Input sheet'!$C$36)*('Input sheet'!$C$36-E3))</f>
        <v>0.08</v>
      </c>
      <c r="F6" s="259">
        <f>IF(F3&gt;'Input sheet'!$C$36,'Input sheet'!$C$35,'Input sheet'!$C$35-(('Input sheet'!$C$35-$D$6)/'Input sheet'!$C$36)*('Input sheet'!$C$36-F3))</f>
        <v>0.08</v>
      </c>
      <c r="G6" s="259">
        <f>IF(G3&gt;'Input sheet'!$C$36,'Input sheet'!$C$35,'Input sheet'!$C$35-(('Input sheet'!$C$35-$D$6)/'Input sheet'!$C$36)*('Input sheet'!$C$36-G3))</f>
        <v>0.08</v>
      </c>
      <c r="H6" s="259">
        <f>IF(H3&gt;'Input sheet'!$C$36,'Input sheet'!$C$35,'Input sheet'!$C$35-(('Input sheet'!$C$35-$D$6)/'Input sheet'!$C$36)*('Input sheet'!$C$36-H3))</f>
        <v>0.08</v>
      </c>
      <c r="I6" s="259">
        <f>IF(I3&gt;'Input sheet'!$C$36,'Input sheet'!$C$35,'Input sheet'!$C$35-(('Input sheet'!$C$35-$D$6)/'Input sheet'!$C$36)*('Input sheet'!$C$36-I3))</f>
        <v>0.08</v>
      </c>
      <c r="J6" s="259">
        <f>IF(J3&gt;'Input sheet'!$C$36,'Input sheet'!$C$35,'Input sheet'!$C$35-(('Input sheet'!$C$35-$D$6)/'Input sheet'!$C$36)*('Input sheet'!$C$36-J3))</f>
        <v>0.08</v>
      </c>
      <c r="K6" s="259">
        <f>IF(K3&gt;'Input sheet'!$C$36,'Input sheet'!$C$35,'Input sheet'!$C$35-(('Input sheet'!$C$35-$D$6)/'Input sheet'!$C$36)*('Input sheet'!$C$36-K3))</f>
        <v>0.08</v>
      </c>
      <c r="L6" s="259">
        <f>IF(L3&gt;'Input sheet'!$C$36,'Input sheet'!$C$35,'Input sheet'!$C$35-(('Input sheet'!$C$35-$D$6)/'Input sheet'!$C$36)*('Input sheet'!$C$36-L3))</f>
        <v>0.08</v>
      </c>
      <c r="M6" s="259">
        <f>IF(M3&gt;'Input sheet'!$C$36,'Input sheet'!$C$35,'Input sheet'!$C$35-(('Input sheet'!$C$35-$D$6)/'Input sheet'!$C$36)*('Input sheet'!$C$36-M3))</f>
        <v>0.08</v>
      </c>
      <c r="N6" s="259">
        <f>M6</f>
        <v>0.08</v>
      </c>
    </row>
    <row r="7">
      <c r="A7" s="251"/>
      <c r="B7" s="255" t="s">
        <v>394</v>
      </c>
      <c r="C7" s="256">
        <f>IF('Input sheet'!C26="Yes",IF('Input sheet'!C25="Yes",'Input sheet'!C14+'Operating lease converter'!F32+'R&amp; D converter'!E40,'Input sheet'!C14+'Operating lease converter'!F32),IF('Input sheet'!C25="Yes",'Input sheet'!C14+'R&amp; D converter'!E40,'Input sheet'!C14))</f>
        <v>4875</v>
      </c>
      <c r="D7" s="256">
        <f t="shared" ref="D7:N7" si="3">D6*D5</f>
        <v>9034.56</v>
      </c>
      <c r="E7" s="256">
        <f t="shared" si="3"/>
        <v>10841.472</v>
      </c>
      <c r="F7" s="256">
        <f t="shared" si="3"/>
        <v>13009.7664</v>
      </c>
      <c r="G7" s="256">
        <f t="shared" si="3"/>
        <v>15611.71968</v>
      </c>
      <c r="H7" s="256">
        <f t="shared" si="3"/>
        <v>18734.06362</v>
      </c>
      <c r="I7" s="256">
        <f t="shared" si="3"/>
        <v>21900.12037</v>
      </c>
      <c r="J7" s="256">
        <f t="shared" si="3"/>
        <v>24922.33698</v>
      </c>
      <c r="K7" s="256">
        <f t="shared" si="3"/>
        <v>27589.02703</v>
      </c>
      <c r="L7" s="256">
        <f t="shared" si="3"/>
        <v>29685.79309</v>
      </c>
      <c r="M7" s="256">
        <f t="shared" si="3"/>
        <v>31021.65378</v>
      </c>
      <c r="N7" s="257">
        <f t="shared" si="3"/>
        <v>32417.6282</v>
      </c>
      <c r="O7" s="260">
        <f>N7-C7</f>
        <v>27542.6282</v>
      </c>
    </row>
    <row r="8">
      <c r="A8" s="251"/>
      <c r="B8" s="255" t="s">
        <v>395</v>
      </c>
      <c r="C8" s="258">
        <f>'Input sheet'!C21</f>
        <v>0.3</v>
      </c>
      <c r="D8" s="259">
        <f t="shared" ref="D8:H8" si="4">C8</f>
        <v>0.3</v>
      </c>
      <c r="E8" s="259">
        <f t="shared" si="4"/>
        <v>0.3</v>
      </c>
      <c r="F8" s="259">
        <f t="shared" si="4"/>
        <v>0.3</v>
      </c>
      <c r="G8" s="259">
        <f t="shared" si="4"/>
        <v>0.3</v>
      </c>
      <c r="H8" s="259">
        <f t="shared" si="4"/>
        <v>0.3</v>
      </c>
      <c r="I8" s="259">
        <f t="shared" ref="I8:M8" si="5">H8+($N$8-$H$8)/5</f>
        <v>0.3</v>
      </c>
      <c r="J8" s="259">
        <f t="shared" si="5"/>
        <v>0.3</v>
      </c>
      <c r="K8" s="259">
        <f t="shared" si="5"/>
        <v>0.3</v>
      </c>
      <c r="L8" s="259">
        <f t="shared" si="5"/>
        <v>0.3</v>
      </c>
      <c r="M8" s="259">
        <f t="shared" si="5"/>
        <v>0.3</v>
      </c>
      <c r="N8" s="259">
        <f>IF('Input sheet'!C77="Yes",'Input sheet'!C21,'Input sheet'!C22)</f>
        <v>0.3</v>
      </c>
    </row>
    <row r="9">
      <c r="A9" s="251"/>
      <c r="B9" s="255" t="s">
        <v>396</v>
      </c>
      <c r="C9" s="256">
        <f>IF(C7&gt;0,C7*(1-C8),C7)</f>
        <v>3412.5</v>
      </c>
      <c r="D9" s="256">
        <f t="shared" ref="D9:M9" si="6">IF(D7&gt;0,IF(D7&lt;C12,D7,D7-(D7-C12)*D8),D7)</f>
        <v>6324.192</v>
      </c>
      <c r="E9" s="256">
        <f t="shared" si="6"/>
        <v>7589.0304</v>
      </c>
      <c r="F9" s="256">
        <f t="shared" si="6"/>
        <v>9106.83648</v>
      </c>
      <c r="G9" s="256">
        <f t="shared" si="6"/>
        <v>10928.20378</v>
      </c>
      <c r="H9" s="256">
        <f t="shared" si="6"/>
        <v>13113.84453</v>
      </c>
      <c r="I9" s="256">
        <f t="shared" si="6"/>
        <v>15330.08426</v>
      </c>
      <c r="J9" s="256">
        <f t="shared" si="6"/>
        <v>17445.63588</v>
      </c>
      <c r="K9" s="256">
        <f t="shared" si="6"/>
        <v>19312.31892</v>
      </c>
      <c r="L9" s="256">
        <f t="shared" si="6"/>
        <v>20780.05516</v>
      </c>
      <c r="M9" s="256">
        <f t="shared" si="6"/>
        <v>21715.15764</v>
      </c>
      <c r="N9" s="256">
        <f>N7*(1-N8)</f>
        <v>22692.33974</v>
      </c>
    </row>
    <row r="10">
      <c r="A10" s="251"/>
      <c r="B10" s="255" t="s">
        <v>397</v>
      </c>
      <c r="C10" s="261"/>
      <c r="D10" s="256">
        <f>IF('Input sheet'!$C$74="No",(E5-D5)/D20,IF('Input sheet'!$C$75=0,(D5-C5)/D20,IF('Input sheet'!$C$75=2,(F5-E5)/D20,IF('Input sheet'!$C$75=3,(G5-F5)/D20,(E5-D5)/D20))))</f>
        <v>4517.28</v>
      </c>
      <c r="E10" s="256">
        <f>IF('Input sheet'!$C$74="No",(F5-E5)/E20,IF('Input sheet'!$C$75=0,(E5-D5)/E20,IF('Input sheet'!$C$75=2,(G5-F5)/E20,IF('Input sheet'!$C$75=3,(H5-G5)/E20,(F5-E5)/E20))))</f>
        <v>5420.736</v>
      </c>
      <c r="F10" s="256">
        <f>IF('Input sheet'!$C$74="No",(G5-F5)/F20,IF('Input sheet'!$C$75=0,(F5-E5)/F20,IF('Input sheet'!$C$75=2,(H5-G5)/F20,IF('Input sheet'!$C$75=3,(I5-H5)/F20,(G5-F5)/F20))))</f>
        <v>6504.8832</v>
      </c>
      <c r="G10" s="256">
        <f>IF('Input sheet'!$C$74="No",(H5-G5)/G20,IF('Input sheet'!$C$75=0,(G5-F5)/G20,IF('Input sheet'!$C$75=2,(I5-H5)/G20,IF('Input sheet'!$C$75=3,(J5-I5)/G20,(H5-G5)/G20))))</f>
        <v>7805.85984</v>
      </c>
      <c r="H10" s="256">
        <f>IF('Input sheet'!$C$74="No",(I5-H5)/H20,IF('Input sheet'!$C$75=0,(H5-G5)/H20,IF('Input sheet'!$C$75=2,(J5-I5)/H20,IF('Input sheet'!$C$75=3,(K5-J5)/H20,(I5-H5)/H20))))</f>
        <v>7915.141878</v>
      </c>
      <c r="I10" s="256">
        <f>IF('Input sheet'!$C$74="No",(J5-I5)/I20,IF('Input sheet'!$C$75=0,(I5-H5)/I20,IF('Input sheet'!$C$75=2,(K5-J5)/I20,IF('Input sheet'!$C$75=3,(L5-K5)/I20,(J5-I5)/I20))))</f>
        <v>12592.56921</v>
      </c>
      <c r="J10" s="256">
        <f>IF('Input sheet'!$C$74="No",(K5-J5)/J20,IF('Input sheet'!$C$75=0,(J5-I5)/J20,IF('Input sheet'!$C$75=2,(L5-K5)/J20,IF('Input sheet'!$C$75=3,(M5-L5)/J20,(K5-J5)/J20))))</f>
        <v>11111.20857</v>
      </c>
      <c r="K10" s="256">
        <f>IF('Input sheet'!$C$74="No",(L5-K5)/K20,IF('Input sheet'!$C$75=0,(K5-J5)/K20,IF('Input sheet'!$C$75=2,(M5-L5)/K20,IF('Input sheet'!$C$75=3,(N5-M5)/K20,(L5-K5)/K20))))</f>
        <v>8736.525228</v>
      </c>
      <c r="L10" s="256">
        <f>IF('Input sheet'!$C$74="No",(M5-L5)/L20,IF('Input sheet'!$C$75=0,(L5-K5)/L20,IF('Input sheet'!$C$75=2,M5*M4/L20,IF('Input sheet'!$C$75=3,N5*N4/L20,(M5-L5)/L20))))</f>
        <v>5566.086204</v>
      </c>
      <c r="M10" s="256">
        <f>IF('Input sheet'!$C$74="No",(N5-M5)/M20,IF('Input sheet'!$C$75=0,(M5-L5)/M20,IF('Input sheet'!$C$75=2,N5*N4/M20,IF('Input sheet'!$C$75=3,L10*(1+N4),(N5-M5)/M20))))</f>
        <v>5816.560083</v>
      </c>
      <c r="N10" s="256">
        <f>IF(N4&gt;0,(N4/N22)*N9,0)</f>
        <v>11473.65492</v>
      </c>
      <c r="O10" s="260">
        <f>SUM(D10:N10)</f>
        <v>87460.50514</v>
      </c>
    </row>
    <row r="11">
      <c r="A11" s="251"/>
      <c r="B11" s="255" t="s">
        <v>398</v>
      </c>
      <c r="C11" s="261"/>
      <c r="D11" s="256">
        <f t="shared" ref="D11:N11" si="7">D9-D10</f>
        <v>1806.912</v>
      </c>
      <c r="E11" s="256">
        <f t="shared" si="7"/>
        <v>2168.2944</v>
      </c>
      <c r="F11" s="256">
        <f t="shared" si="7"/>
        <v>2601.95328</v>
      </c>
      <c r="G11" s="256">
        <f t="shared" si="7"/>
        <v>3122.343936</v>
      </c>
      <c r="H11" s="256">
        <f t="shared" si="7"/>
        <v>5198.702653</v>
      </c>
      <c r="I11" s="256">
        <f t="shared" si="7"/>
        <v>2737.515046</v>
      </c>
      <c r="J11" s="256">
        <f t="shared" si="7"/>
        <v>6334.427315</v>
      </c>
      <c r="K11" s="256">
        <f t="shared" si="7"/>
        <v>10575.7937</v>
      </c>
      <c r="L11" s="256">
        <f t="shared" si="7"/>
        <v>15213.96896</v>
      </c>
      <c r="M11" s="256">
        <f t="shared" si="7"/>
        <v>15898.59756</v>
      </c>
      <c r="N11" s="256">
        <f t="shared" si="7"/>
        <v>11218.68481</v>
      </c>
    </row>
    <row r="12">
      <c r="A12" s="251"/>
      <c r="B12" s="255" t="s">
        <v>399</v>
      </c>
      <c r="C12" s="256">
        <f>IF('Input sheet'!C79="Yes",'Input sheet'!C80,0)</f>
        <v>0</v>
      </c>
      <c r="D12" s="256">
        <f t="shared" ref="D12:N12" si="8">IF(D7&lt;0,C12-D7,IF(C12&gt;D7,C12-D7,0))</f>
        <v>0</v>
      </c>
      <c r="E12" s="256">
        <f t="shared" si="8"/>
        <v>0</v>
      </c>
      <c r="F12" s="256">
        <f t="shared" si="8"/>
        <v>0</v>
      </c>
      <c r="G12" s="256">
        <f t="shared" si="8"/>
        <v>0</v>
      </c>
      <c r="H12" s="256">
        <f t="shared" si="8"/>
        <v>0</v>
      </c>
      <c r="I12" s="256">
        <f t="shared" si="8"/>
        <v>0</v>
      </c>
      <c r="J12" s="256">
        <f t="shared" si="8"/>
        <v>0</v>
      </c>
      <c r="K12" s="256">
        <f t="shared" si="8"/>
        <v>0</v>
      </c>
      <c r="L12" s="256">
        <f t="shared" si="8"/>
        <v>0</v>
      </c>
      <c r="M12" s="256">
        <f t="shared" si="8"/>
        <v>0</v>
      </c>
      <c r="N12" s="256">
        <f t="shared" si="8"/>
        <v>0</v>
      </c>
    </row>
    <row r="13">
      <c r="A13" s="251"/>
      <c r="B13" s="255"/>
      <c r="C13" s="262"/>
      <c r="D13" s="263"/>
      <c r="E13" s="263"/>
      <c r="F13" s="263"/>
      <c r="G13" s="263"/>
      <c r="H13" s="263"/>
      <c r="I13" s="263"/>
      <c r="J13" s="263"/>
      <c r="K13" s="263"/>
      <c r="L13" s="263"/>
      <c r="M13" s="263"/>
      <c r="N13" s="263"/>
    </row>
    <row r="14">
      <c r="A14" s="251"/>
      <c r="B14" s="255" t="s">
        <v>235</v>
      </c>
      <c r="C14" s="258"/>
      <c r="D14" s="259">
        <f>'Input sheet'!C44</f>
        <v>0.1106448621</v>
      </c>
      <c r="E14" s="259">
        <f t="shared" ref="E14:H14" si="9">D14</f>
        <v>0.1106448621</v>
      </c>
      <c r="F14" s="259">
        <f t="shared" si="9"/>
        <v>0.1106448621</v>
      </c>
      <c r="G14" s="259">
        <f t="shared" si="9"/>
        <v>0.1106448621</v>
      </c>
      <c r="H14" s="259">
        <f t="shared" si="9"/>
        <v>0.1106448621</v>
      </c>
      <c r="I14" s="259">
        <f t="shared" ref="I14:M14" si="10">H14-($H$14-$N$14)/5</f>
        <v>0.1063158897</v>
      </c>
      <c r="J14" s="259">
        <f t="shared" si="10"/>
        <v>0.1019869173</v>
      </c>
      <c r="K14" s="259">
        <f t="shared" si="10"/>
        <v>0.09765794485</v>
      </c>
      <c r="L14" s="259">
        <f t="shared" si="10"/>
        <v>0.09332897243</v>
      </c>
      <c r="M14" s="259">
        <f t="shared" si="10"/>
        <v>0.089</v>
      </c>
      <c r="N14" s="259">
        <f>IF('Input sheet'!C63="Yes",'Input sheet'!C64,IF('Input sheet'!C82="Yes",'Input sheet'!C83+'Country equity risk premiums'!B1,'Input sheet'!C42+'Country equity risk premiums'!B1))</f>
        <v>0.089</v>
      </c>
    </row>
    <row r="15">
      <c r="A15" s="251"/>
      <c r="B15" s="255" t="s">
        <v>400</v>
      </c>
      <c r="C15" s="262"/>
      <c r="D15" s="264">
        <f>1/(1+D14)</f>
        <v>0.9003778202</v>
      </c>
      <c r="E15" s="264">
        <f t="shared" ref="E15:M15" si="11">D15*(1/(1+E14))</f>
        <v>0.8106802191</v>
      </c>
      <c r="F15" s="264">
        <f t="shared" si="11"/>
        <v>0.7299184886</v>
      </c>
      <c r="G15" s="264">
        <f t="shared" si="11"/>
        <v>0.6572024177</v>
      </c>
      <c r="H15" s="264">
        <f t="shared" si="11"/>
        <v>0.5917304803</v>
      </c>
      <c r="I15" s="264">
        <f t="shared" si="11"/>
        <v>0.534865752</v>
      </c>
      <c r="J15" s="264">
        <f t="shared" si="11"/>
        <v>0.4853648837</v>
      </c>
      <c r="K15" s="264">
        <f t="shared" si="11"/>
        <v>0.4421822718</v>
      </c>
      <c r="L15" s="264">
        <f t="shared" si="11"/>
        <v>0.4044366179</v>
      </c>
      <c r="M15" s="264">
        <f t="shared" si="11"/>
        <v>0.3713834875</v>
      </c>
      <c r="N15" s="263"/>
    </row>
    <row r="16">
      <c r="A16" s="251"/>
      <c r="B16" s="255" t="s">
        <v>401</v>
      </c>
      <c r="C16" s="262"/>
      <c r="D16" s="256">
        <f t="shared" ref="D16:M16" si="12">D11*D15</f>
        <v>1626.903488</v>
      </c>
      <c r="E16" s="256">
        <f t="shared" si="12"/>
        <v>1757.793379</v>
      </c>
      <c r="F16" s="256">
        <f t="shared" si="12"/>
        <v>1899.213806</v>
      </c>
      <c r="G16" s="256">
        <f t="shared" si="12"/>
        <v>2052.011984</v>
      </c>
      <c r="H16" s="256">
        <f t="shared" si="12"/>
        <v>3076.230818</v>
      </c>
      <c r="I16" s="256">
        <f t="shared" si="12"/>
        <v>1464.203044</v>
      </c>
      <c r="J16" s="256">
        <f t="shared" si="12"/>
        <v>3074.508577</v>
      </c>
      <c r="K16" s="256">
        <f t="shared" si="12"/>
        <v>4676.428483</v>
      </c>
      <c r="L16" s="256">
        <f t="shared" si="12"/>
        <v>6153.08615</v>
      </c>
      <c r="M16" s="256">
        <f t="shared" si="12"/>
        <v>5904.476608</v>
      </c>
      <c r="N16" s="263"/>
    </row>
    <row r="17">
      <c r="A17" s="251"/>
      <c r="B17" s="251"/>
      <c r="C17" s="251"/>
      <c r="D17" s="247"/>
      <c r="E17" s="247"/>
      <c r="F17" s="247"/>
      <c r="G17" s="247"/>
      <c r="H17" s="247"/>
      <c r="I17" s="247"/>
      <c r="J17" s="247"/>
      <c r="K17" s="247"/>
      <c r="L17" s="247"/>
      <c r="M17" s="247"/>
      <c r="N17" s="247"/>
    </row>
    <row r="18">
      <c r="A18" s="251"/>
      <c r="D18" s="247"/>
      <c r="E18" s="247"/>
      <c r="F18" s="247"/>
      <c r="G18" s="247"/>
      <c r="H18" s="247"/>
      <c r="I18" s="247"/>
      <c r="J18" s="247"/>
      <c r="K18" s="247"/>
      <c r="L18" s="247"/>
      <c r="M18" s="247"/>
      <c r="N18" s="247"/>
    </row>
    <row r="19">
      <c r="A19" s="251"/>
      <c r="B19" s="265" t="s">
        <v>402</v>
      </c>
      <c r="C19" s="262"/>
      <c r="D19" s="263"/>
      <c r="E19" s="263"/>
      <c r="F19" s="263"/>
      <c r="G19" s="263"/>
      <c r="H19" s="263"/>
      <c r="I19" s="263"/>
      <c r="J19" s="263"/>
      <c r="K19" s="263"/>
      <c r="L19" s="263"/>
      <c r="M19" s="263"/>
      <c r="N19" s="263" t="s">
        <v>403</v>
      </c>
    </row>
    <row r="20">
      <c r="A20" s="251"/>
      <c r="B20" s="255" t="s">
        <v>404</v>
      </c>
      <c r="C20" s="262"/>
      <c r="D20" s="266">
        <f>'Input sheet'!C37</f>
        <v>5</v>
      </c>
      <c r="E20" s="266">
        <f>'Input sheet'!C37</f>
        <v>5</v>
      </c>
      <c r="F20" s="266">
        <f t="shared" ref="F20:H20" si="13">E20</f>
        <v>5</v>
      </c>
      <c r="G20" s="266">
        <f t="shared" si="13"/>
        <v>5</v>
      </c>
      <c r="H20" s="266">
        <f t="shared" si="13"/>
        <v>5</v>
      </c>
      <c r="I20" s="266">
        <f>'Input sheet'!C38</f>
        <v>3</v>
      </c>
      <c r="J20" s="266">
        <f t="shared" ref="J20:M20" si="14">I20</f>
        <v>3</v>
      </c>
      <c r="K20" s="266">
        <f t="shared" si="14"/>
        <v>3</v>
      </c>
      <c r="L20" s="266">
        <f t="shared" si="14"/>
        <v>3</v>
      </c>
      <c r="M20" s="266">
        <f t="shared" si="14"/>
        <v>3</v>
      </c>
      <c r="N20" s="263"/>
    </row>
    <row r="21">
      <c r="A21" s="251"/>
      <c r="B21" s="255" t="s">
        <v>405</v>
      </c>
      <c r="C21" s="256">
        <f>IF('Input sheet'!C26="Yes",IF('Input sheet'!C25="Yes",'Input sheet'!C16+'Input sheet'!C17-'Input sheet'!C18+'Operating lease converter'!F33+'R&amp; D converter'!E36,'Input sheet'!C16+'Input sheet'!C17-'Input sheet'!C18+'Operating lease converter'!F33),IF('Input sheet'!C25="Yes",'Input sheet'!C16+'Input sheet'!C17-'Input sheet'!C18+'R&amp; D converter'!E36,'Input sheet'!C16+'Input sheet'!C17-'Input sheet'!C18))</f>
        <v>37790</v>
      </c>
      <c r="D21" s="256">
        <f t="shared" ref="D21:M21" si="15">C21+D10</f>
        <v>42307.28</v>
      </c>
      <c r="E21" s="256">
        <f t="shared" si="15"/>
        <v>47728.016</v>
      </c>
      <c r="F21" s="256">
        <f t="shared" si="15"/>
        <v>54232.8992</v>
      </c>
      <c r="G21" s="256">
        <f t="shared" si="15"/>
        <v>62038.75904</v>
      </c>
      <c r="H21" s="256">
        <f t="shared" si="15"/>
        <v>69953.90092</v>
      </c>
      <c r="I21" s="256">
        <f t="shared" si="15"/>
        <v>82546.47013</v>
      </c>
      <c r="J21" s="256">
        <f t="shared" si="15"/>
        <v>93657.6787</v>
      </c>
      <c r="K21" s="256">
        <f t="shared" si="15"/>
        <v>102394.2039</v>
      </c>
      <c r="L21" s="256">
        <f t="shared" si="15"/>
        <v>107960.2901</v>
      </c>
      <c r="M21" s="256">
        <f t="shared" si="15"/>
        <v>113776.8502</v>
      </c>
      <c r="N21" s="267"/>
    </row>
    <row r="22">
      <c r="A22" s="251"/>
      <c r="B22" s="255" t="s">
        <v>406</v>
      </c>
      <c r="C22" s="258">
        <f>C9/C21</f>
        <v>0.09030166711</v>
      </c>
      <c r="D22" s="259">
        <f t="shared" ref="D22:M22" si="16">D9/C21</f>
        <v>0.1673509394</v>
      </c>
      <c r="E22" s="259">
        <f t="shared" si="16"/>
        <v>0.1793788303</v>
      </c>
      <c r="F22" s="259">
        <f t="shared" si="16"/>
        <v>0.1908069357</v>
      </c>
      <c r="G22" s="259">
        <f t="shared" si="16"/>
        <v>0.2015050631</v>
      </c>
      <c r="H22" s="259">
        <f t="shared" si="16"/>
        <v>0.2113814772</v>
      </c>
      <c r="I22" s="259">
        <f t="shared" si="16"/>
        <v>0.2191455238</v>
      </c>
      <c r="J22" s="259">
        <f t="shared" si="16"/>
        <v>0.2113432089</v>
      </c>
      <c r="K22" s="259">
        <f t="shared" si="16"/>
        <v>0.2062011273</v>
      </c>
      <c r="L22" s="259">
        <f t="shared" si="16"/>
        <v>0.2029417132</v>
      </c>
      <c r="M22" s="259">
        <f t="shared" si="16"/>
        <v>0.2011402305</v>
      </c>
      <c r="N22" s="259">
        <f>IF('Input sheet'!C66="Yes",'Input sheet'!C67,'Valuation output'!M14)</f>
        <v>0.089</v>
      </c>
    </row>
    <row r="23">
      <c r="A23" s="251"/>
      <c r="D23" s="247"/>
      <c r="E23" s="247"/>
      <c r="F23" s="247"/>
      <c r="G23" s="247"/>
      <c r="H23" s="247"/>
      <c r="I23" s="247"/>
      <c r="J23" s="247"/>
      <c r="K23" s="247"/>
      <c r="L23" s="247"/>
      <c r="M23" s="247"/>
      <c r="N23" s="247"/>
    </row>
    <row r="24">
      <c r="A24" s="251"/>
      <c r="B24" s="255" t="s">
        <v>407</v>
      </c>
      <c r="C24" s="256">
        <f>N11</f>
        <v>11218.68481</v>
      </c>
      <c r="D24" s="247"/>
      <c r="E24" s="247"/>
      <c r="F24" s="268"/>
      <c r="G24" s="247"/>
      <c r="H24" s="247"/>
      <c r="I24" s="247"/>
      <c r="J24" s="247"/>
      <c r="K24" s="247"/>
      <c r="L24" s="247"/>
      <c r="M24" s="247"/>
      <c r="N24" s="247"/>
    </row>
    <row r="25">
      <c r="A25" s="251"/>
      <c r="B25" s="255" t="s">
        <v>408</v>
      </c>
      <c r="C25" s="258">
        <f>N14</f>
        <v>0.089</v>
      </c>
      <c r="D25" s="247"/>
      <c r="E25" s="247"/>
      <c r="F25" s="247"/>
      <c r="G25" s="247"/>
      <c r="H25" s="247"/>
      <c r="I25" s="247"/>
      <c r="J25" s="247"/>
      <c r="K25" s="247"/>
      <c r="L25" s="247"/>
      <c r="M25" s="247"/>
      <c r="N25" s="247"/>
    </row>
    <row r="26">
      <c r="A26" s="251"/>
      <c r="B26" s="255" t="s">
        <v>409</v>
      </c>
      <c r="C26" s="256">
        <f>C24/(C25-N4)</f>
        <v>254970.1094</v>
      </c>
      <c r="D26" s="247"/>
      <c r="E26" s="247"/>
      <c r="F26" s="247"/>
      <c r="G26" s="247"/>
      <c r="H26" s="247"/>
      <c r="I26" s="247"/>
      <c r="J26" s="247"/>
      <c r="K26" s="247"/>
      <c r="L26" s="247"/>
      <c r="M26" s="247"/>
      <c r="N26" s="247"/>
    </row>
    <row r="27">
      <c r="A27" s="251"/>
      <c r="B27" s="255" t="s">
        <v>410</v>
      </c>
      <c r="C27" s="256">
        <f>C26*M15</f>
        <v>94691.68844</v>
      </c>
      <c r="D27" s="247"/>
      <c r="E27" s="247"/>
      <c r="F27" s="247"/>
      <c r="G27" s="247"/>
      <c r="H27" s="247"/>
      <c r="I27" s="247"/>
      <c r="J27" s="247"/>
      <c r="K27" s="247"/>
      <c r="L27" s="247"/>
      <c r="M27" s="247"/>
      <c r="N27" s="247"/>
    </row>
    <row r="28">
      <c r="A28" s="251"/>
      <c r="B28" s="255" t="s">
        <v>411</v>
      </c>
      <c r="C28" s="256">
        <f>SUM(D16:M16)</f>
        <v>31684.85634</v>
      </c>
      <c r="D28" s="247"/>
      <c r="E28" s="247"/>
      <c r="F28" s="247"/>
      <c r="G28" s="247"/>
      <c r="H28" s="247"/>
      <c r="I28" s="247"/>
      <c r="J28" s="247"/>
      <c r="K28" s="247"/>
      <c r="L28" s="247"/>
      <c r="M28" s="247"/>
      <c r="N28" s="247"/>
    </row>
    <row r="29">
      <c r="A29" s="251"/>
      <c r="B29" s="255" t="s">
        <v>412</v>
      </c>
      <c r="C29" s="256">
        <f>C27+C28</f>
        <v>126376.5448</v>
      </c>
      <c r="D29" s="247"/>
      <c r="E29" s="247"/>
      <c r="F29" s="247"/>
      <c r="G29" s="247"/>
      <c r="H29" s="247"/>
      <c r="I29" s="247"/>
      <c r="J29" s="247"/>
      <c r="K29" s="247"/>
      <c r="L29" s="247"/>
      <c r="M29" s="247"/>
      <c r="N29" s="247"/>
    </row>
    <row r="30">
      <c r="A30" s="251"/>
      <c r="B30" s="255" t="s">
        <v>413</v>
      </c>
      <c r="C30" s="258">
        <f>IF('Input sheet'!C69="Yes",'Input sheet'!C70,0)</f>
        <v>0</v>
      </c>
      <c r="D30" s="247"/>
      <c r="E30" s="247"/>
      <c r="F30" s="247"/>
      <c r="G30" s="247"/>
      <c r="H30" s="247"/>
      <c r="I30" s="247"/>
      <c r="J30" s="247"/>
      <c r="K30" s="247"/>
      <c r="L30" s="247"/>
      <c r="M30" s="247"/>
      <c r="N30" s="247"/>
    </row>
    <row r="31">
      <c r="A31" s="251"/>
      <c r="B31" s="255" t="s">
        <v>414</v>
      </c>
      <c r="C31" s="256">
        <f>IF('Input sheet'!C71="B",('Input sheet'!C16+'Input sheet'!C17)*'Input sheet'!C72,'Valuation output'!C29*'Input sheet'!C72)</f>
        <v>63188.27239</v>
      </c>
      <c r="D31" s="247"/>
      <c r="E31" s="247"/>
      <c r="F31" s="247"/>
      <c r="G31" s="247"/>
      <c r="H31" s="247"/>
      <c r="I31" s="247"/>
      <c r="J31" s="247"/>
      <c r="K31" s="247"/>
      <c r="L31" s="247"/>
      <c r="M31" s="247"/>
      <c r="N31" s="247"/>
    </row>
    <row r="32">
      <c r="A32" s="251"/>
      <c r="B32" s="255" t="s">
        <v>415</v>
      </c>
      <c r="C32" s="256">
        <f>C29*(1-C30)+C31*C30</f>
        <v>126376.5448</v>
      </c>
      <c r="D32" s="247"/>
      <c r="E32" s="247"/>
      <c r="F32" s="247"/>
      <c r="G32" s="247"/>
      <c r="H32" s="247"/>
      <c r="I32" s="247"/>
      <c r="J32" s="247"/>
      <c r="K32" s="247"/>
      <c r="L32" s="247"/>
      <c r="M32" s="247"/>
      <c r="N32" s="247"/>
    </row>
    <row r="33">
      <c r="A33" s="251"/>
      <c r="B33" s="255" t="s">
        <v>416</v>
      </c>
      <c r="C33" s="256">
        <f>IF('Input sheet'!C26="Yes",'Input sheet'!C17+'Operating lease converter'!C28,'Input sheet'!C17)</f>
        <v>21750</v>
      </c>
      <c r="D33" s="247"/>
      <c r="E33" s="247"/>
      <c r="F33" s="247"/>
      <c r="G33" s="247"/>
      <c r="H33" s="247"/>
      <c r="I33" s="247"/>
      <c r="J33" s="247"/>
      <c r="K33" s="247"/>
      <c r="L33" s="247"/>
      <c r="M33" s="247"/>
      <c r="N33" s="247"/>
    </row>
    <row r="34">
      <c r="A34" s="251"/>
      <c r="B34" s="255" t="s">
        <v>417</v>
      </c>
      <c r="C34" s="256">
        <f>'Input sheet'!C20</f>
        <v>1950</v>
      </c>
      <c r="D34" s="247"/>
      <c r="E34" s="247"/>
      <c r="F34" s="247"/>
      <c r="G34" s="247"/>
      <c r="H34" s="247"/>
      <c r="I34" s="247"/>
      <c r="J34" s="247"/>
      <c r="K34" s="247"/>
      <c r="L34" s="247"/>
      <c r="M34" s="247"/>
      <c r="N34" s="247"/>
    </row>
    <row r="35">
      <c r="A35" s="251"/>
      <c r="B35" s="255" t="s">
        <v>418</v>
      </c>
      <c r="C35" s="256">
        <f>IF('Input sheet'!C88="YES",'Input sheet'!C18-'Input sheet'!C89*('Input sheet'!C22-'Input sheet'!C90),'Input sheet'!C18)</f>
        <v>5818</v>
      </c>
      <c r="D35" s="247"/>
      <c r="E35" s="247"/>
      <c r="F35" s="247"/>
      <c r="G35" s="247"/>
      <c r="H35" s="247"/>
      <c r="I35" s="247"/>
      <c r="J35" s="247"/>
      <c r="K35" s="247"/>
      <c r="L35" s="247"/>
      <c r="M35" s="247"/>
      <c r="N35" s="247"/>
    </row>
    <row r="36">
      <c r="A36" s="251"/>
      <c r="B36" s="255" t="s">
        <v>419</v>
      </c>
      <c r="C36" s="256">
        <f>'Input sheet'!C19</f>
        <v>4300</v>
      </c>
      <c r="D36" s="247"/>
      <c r="E36" s="247"/>
      <c r="F36" s="247"/>
      <c r="G36" s="247"/>
      <c r="H36" s="247"/>
      <c r="I36" s="247"/>
      <c r="J36" s="247"/>
      <c r="K36" s="247"/>
      <c r="L36" s="247"/>
      <c r="M36" s="247"/>
      <c r="N36" s="247"/>
    </row>
    <row r="37">
      <c r="A37" s="251"/>
      <c r="B37" s="255" t="s">
        <v>420</v>
      </c>
      <c r="C37" s="256">
        <f>C32-C33-C34+C35+C36</f>
        <v>112794.5448</v>
      </c>
      <c r="D37" s="247"/>
      <c r="E37" s="247"/>
      <c r="F37" s="247"/>
      <c r="G37" s="247"/>
      <c r="H37" s="247"/>
      <c r="I37" s="247"/>
      <c r="J37" s="247"/>
      <c r="K37" s="247"/>
      <c r="L37" s="247"/>
      <c r="M37" s="247"/>
      <c r="N37" s="247"/>
    </row>
    <row r="38">
      <c r="A38" s="251"/>
      <c r="B38" s="255" t="s">
        <v>421</v>
      </c>
      <c r="C38" s="256">
        <f>IF('Input sheet'!C50="No",0,'Option value'!B29)</f>
        <v>0</v>
      </c>
    </row>
    <row r="39">
      <c r="A39" s="269"/>
      <c r="B39" s="255" t="s">
        <v>422</v>
      </c>
      <c r="C39" s="256">
        <f>C37-C38</f>
        <v>112794.5448</v>
      </c>
    </row>
    <row r="40">
      <c r="A40" s="251"/>
      <c r="B40" s="255" t="s">
        <v>6</v>
      </c>
      <c r="C40" s="270">
        <f>'Input sheet'!C23</f>
        <v>677.6427937</v>
      </c>
    </row>
    <row r="41">
      <c r="A41" s="251"/>
      <c r="B41" s="255" t="s">
        <v>423</v>
      </c>
      <c r="C41" s="271">
        <f>C39/C40</f>
        <v>166.4513307</v>
      </c>
    </row>
    <row r="42">
      <c r="A42" s="251"/>
      <c r="B42" s="255" t="s">
        <v>424</v>
      </c>
      <c r="C42" s="271">
        <f>'Input sheet'!C24</f>
        <v>123.85</v>
      </c>
    </row>
    <row r="43">
      <c r="A43" s="251"/>
      <c r="B43" s="255" t="s">
        <v>425</v>
      </c>
      <c r="C43" s="272">
        <f>(C42-C41)/C42</f>
        <v>-0.3439752179</v>
      </c>
    </row>
    <row r="44">
      <c r="A44" s="251"/>
      <c r="B44" s="251"/>
      <c r="C44" s="251"/>
      <c r="D44" s="247"/>
      <c r="E44" s="247"/>
      <c r="F44" s="247"/>
      <c r="G44" s="247"/>
      <c r="H44" s="247"/>
      <c r="I44" s="247"/>
      <c r="J44" s="247"/>
      <c r="K44" s="247"/>
      <c r="L44" s="247"/>
      <c r="M44" s="247"/>
      <c r="N44" s="247"/>
    </row>
    <row r="45">
      <c r="A45" s="251"/>
      <c r="B45" s="251"/>
      <c r="C45" s="251"/>
      <c r="D45" s="247"/>
      <c r="E45" s="247"/>
      <c r="F45" s="247"/>
      <c r="G45" s="247"/>
      <c r="H45" s="247"/>
      <c r="I45" s="247"/>
      <c r="J45" s="247"/>
      <c r="K45" s="247"/>
      <c r="L45" s="247"/>
      <c r="M45" s="247"/>
      <c r="N45" s="247"/>
    </row>
    <row r="46">
      <c r="A46" s="251"/>
      <c r="B46" s="251"/>
      <c r="C46" s="251"/>
      <c r="D46" s="247"/>
      <c r="E46" s="247"/>
      <c r="F46" s="247"/>
      <c r="G46" s="247"/>
      <c r="H46" s="247"/>
      <c r="I46" s="247"/>
      <c r="J46" s="247"/>
      <c r="K46" s="247"/>
      <c r="L46" s="247"/>
      <c r="M46" s="247"/>
      <c r="N46" s="247"/>
    </row>
    <row r="47">
      <c r="A47" s="251"/>
      <c r="B47" s="251"/>
      <c r="C47" s="251"/>
      <c r="D47" s="247"/>
      <c r="E47" s="247"/>
      <c r="F47" s="247"/>
      <c r="G47" s="247"/>
      <c r="H47" s="247"/>
      <c r="I47" s="247"/>
      <c r="J47" s="247"/>
      <c r="K47" s="247"/>
      <c r="L47" s="247"/>
      <c r="M47" s="247"/>
      <c r="N47" s="247"/>
    </row>
    <row r="48" ht="15.75" customHeight="1">
      <c r="A48" s="251"/>
      <c r="B48" s="251"/>
      <c r="C48" s="251"/>
      <c r="D48" s="247"/>
      <c r="E48" s="247"/>
      <c r="F48" s="247"/>
      <c r="G48" s="247"/>
      <c r="H48" s="247"/>
      <c r="I48" s="247"/>
      <c r="J48" s="247"/>
      <c r="K48" s="247"/>
      <c r="L48" s="247"/>
      <c r="M48" s="247"/>
      <c r="N48" s="247"/>
    </row>
    <row r="49" ht="15.75" customHeight="1">
      <c r="A49" s="251"/>
    </row>
    <row r="50" ht="15.75" customHeight="1">
      <c r="A50" s="251"/>
    </row>
    <row r="51" ht="15.75" customHeight="1">
      <c r="A51" s="251"/>
    </row>
    <row r="52" ht="15.75" customHeight="1">
      <c r="A52" s="251"/>
    </row>
    <row r="53" ht="15.75" customHeight="1">
      <c r="A53" s="251"/>
      <c r="B53" s="251"/>
      <c r="C53" s="251"/>
      <c r="D53" s="247"/>
      <c r="E53" s="247"/>
      <c r="F53" s="247"/>
      <c r="G53" s="247"/>
      <c r="H53" s="247"/>
      <c r="I53" s="247"/>
      <c r="J53" s="247"/>
      <c r="K53" s="247"/>
      <c r="L53" s="247"/>
      <c r="M53" s="247"/>
      <c r="N53" s="247"/>
    </row>
    <row r="54" ht="15.75" customHeight="1">
      <c r="A54" s="251"/>
      <c r="B54" s="251"/>
      <c r="C54" s="251"/>
      <c r="D54" s="247"/>
      <c r="E54" s="247"/>
      <c r="F54" s="247"/>
      <c r="G54" s="247"/>
      <c r="H54" s="247"/>
      <c r="I54" s="247"/>
      <c r="J54" s="247"/>
      <c r="K54" s="247"/>
      <c r="L54" s="247"/>
      <c r="M54" s="247"/>
      <c r="N54" s="247"/>
    </row>
    <row r="55" ht="15.75" customHeight="1">
      <c r="A55" s="251"/>
      <c r="B55" s="251"/>
      <c r="C55" s="251"/>
      <c r="D55" s="247"/>
      <c r="E55" s="247"/>
      <c r="F55" s="247"/>
      <c r="G55" s="247"/>
      <c r="H55" s="247"/>
      <c r="I55" s="247"/>
      <c r="J55" s="247"/>
      <c r="K55" s="247"/>
      <c r="L55" s="247"/>
      <c r="M55" s="247"/>
      <c r="N55" s="247"/>
    </row>
    <row r="56" ht="15.75" customHeight="1">
      <c r="A56" s="251"/>
      <c r="B56" s="251"/>
      <c r="C56" s="251"/>
      <c r="D56" s="247"/>
      <c r="E56" s="247"/>
      <c r="F56" s="247"/>
      <c r="G56" s="247"/>
      <c r="H56" s="247"/>
      <c r="I56" s="247"/>
      <c r="J56" s="247"/>
      <c r="K56" s="247"/>
      <c r="L56" s="247"/>
      <c r="M56" s="247"/>
      <c r="N56" s="247"/>
    </row>
    <row r="57" ht="15.75" customHeight="1">
      <c r="A57" s="251"/>
      <c r="B57" s="251"/>
      <c r="C57" s="251"/>
      <c r="D57" s="247"/>
      <c r="E57" s="247"/>
      <c r="F57" s="247"/>
      <c r="G57" s="247"/>
      <c r="H57" s="247"/>
      <c r="I57" s="247"/>
      <c r="J57" s="247"/>
      <c r="K57" s="247"/>
      <c r="L57" s="247"/>
      <c r="M57" s="247"/>
      <c r="N57" s="247"/>
    </row>
    <row r="58" ht="15.75" customHeight="1">
      <c r="A58" s="251"/>
      <c r="B58" s="251"/>
      <c r="C58" s="251"/>
      <c r="D58" s="247"/>
      <c r="E58" s="247"/>
      <c r="F58" s="247"/>
      <c r="G58" s="247"/>
      <c r="H58" s="247"/>
      <c r="I58" s="247"/>
      <c r="J58" s="247"/>
      <c r="K58" s="247"/>
      <c r="L58" s="247"/>
      <c r="M58" s="247"/>
      <c r="N58" s="247"/>
    </row>
    <row r="59" ht="15.75" customHeight="1">
      <c r="A59" s="251"/>
      <c r="B59" s="251"/>
      <c r="C59" s="251"/>
      <c r="D59" s="247"/>
      <c r="E59" s="247"/>
      <c r="F59" s="247"/>
      <c r="G59" s="247"/>
      <c r="H59" s="247"/>
      <c r="I59" s="247"/>
      <c r="J59" s="247"/>
      <c r="K59" s="247"/>
      <c r="L59" s="247"/>
      <c r="M59" s="247"/>
      <c r="N59" s="247"/>
    </row>
    <row r="60" ht="15.75" customHeight="1">
      <c r="A60" s="251"/>
      <c r="B60" s="251"/>
      <c r="C60" s="251"/>
      <c r="D60" s="247"/>
      <c r="E60" s="247"/>
      <c r="F60" s="247"/>
      <c r="G60" s="247"/>
      <c r="H60" s="247"/>
      <c r="I60" s="247"/>
      <c r="J60" s="247"/>
      <c r="K60" s="247"/>
      <c r="L60" s="247"/>
      <c r="M60" s="247"/>
      <c r="N60" s="247"/>
    </row>
    <row r="61" ht="15.75" customHeight="1">
      <c r="A61" s="251"/>
      <c r="B61" s="251"/>
      <c r="C61" s="251"/>
      <c r="D61" s="247"/>
      <c r="E61" s="247"/>
      <c r="F61" s="247"/>
      <c r="G61" s="247"/>
      <c r="H61" s="247"/>
      <c r="I61" s="247"/>
      <c r="J61" s="247"/>
      <c r="K61" s="247"/>
      <c r="L61" s="247"/>
      <c r="M61" s="247"/>
      <c r="N61" s="247"/>
    </row>
    <row r="62" ht="15.75" customHeight="1">
      <c r="A62" s="251"/>
      <c r="B62" s="251"/>
      <c r="C62" s="251"/>
      <c r="D62" s="247"/>
      <c r="E62" s="247"/>
      <c r="F62" s="247"/>
      <c r="G62" s="247"/>
      <c r="H62" s="247"/>
      <c r="I62" s="247"/>
      <c r="J62" s="247"/>
      <c r="K62" s="247"/>
      <c r="L62" s="247"/>
      <c r="M62" s="247"/>
      <c r="N62" s="247"/>
    </row>
    <row r="63" ht="15.75" customHeight="1">
      <c r="A63" s="251"/>
      <c r="B63" s="251"/>
      <c r="C63" s="251"/>
      <c r="D63" s="247"/>
      <c r="E63" s="247"/>
      <c r="F63" s="247"/>
      <c r="G63" s="247"/>
      <c r="H63" s="247"/>
      <c r="I63" s="247"/>
      <c r="J63" s="247"/>
      <c r="K63" s="247"/>
      <c r="L63" s="247"/>
      <c r="M63" s="247"/>
      <c r="N63" s="247"/>
    </row>
    <row r="64" ht="15.75" customHeight="1">
      <c r="A64" s="251"/>
      <c r="B64" s="251"/>
      <c r="C64" s="251"/>
      <c r="D64" s="247"/>
      <c r="E64" s="247"/>
      <c r="F64" s="247"/>
      <c r="G64" s="247"/>
      <c r="H64" s="247"/>
      <c r="I64" s="247"/>
      <c r="J64" s="247"/>
      <c r="K64" s="247"/>
      <c r="L64" s="247"/>
      <c r="M64" s="247"/>
      <c r="N64" s="247"/>
    </row>
    <row r="65" ht="15.75" customHeight="1">
      <c r="A65" s="251"/>
      <c r="B65" s="251"/>
      <c r="C65" s="251"/>
      <c r="D65" s="247"/>
      <c r="E65" s="247"/>
      <c r="F65" s="247"/>
      <c r="G65" s="247"/>
      <c r="H65" s="247"/>
      <c r="I65" s="247"/>
      <c r="J65" s="247"/>
      <c r="K65" s="247"/>
      <c r="L65" s="247"/>
      <c r="M65" s="247"/>
      <c r="N65" s="247"/>
    </row>
    <row r="66" ht="15.75" customHeight="1">
      <c r="A66" s="251"/>
      <c r="B66" s="251"/>
      <c r="C66" s="251"/>
      <c r="D66" s="247"/>
      <c r="E66" s="247"/>
      <c r="F66" s="247"/>
      <c r="G66" s="247"/>
      <c r="H66" s="247"/>
      <c r="I66" s="247"/>
      <c r="J66" s="247"/>
      <c r="K66" s="247"/>
      <c r="L66" s="247"/>
      <c r="M66" s="247"/>
      <c r="N66" s="247"/>
    </row>
    <row r="67" ht="15.75" customHeight="1">
      <c r="A67" s="251"/>
      <c r="B67" s="251"/>
      <c r="C67" s="251"/>
      <c r="D67" s="247"/>
      <c r="E67" s="247"/>
      <c r="F67" s="247"/>
      <c r="G67" s="247"/>
      <c r="H67" s="247"/>
      <c r="I67" s="247"/>
      <c r="J67" s="247"/>
      <c r="K67" s="247"/>
      <c r="L67" s="247"/>
      <c r="M67" s="247"/>
      <c r="N67" s="247"/>
    </row>
    <row r="68" ht="15.75" customHeight="1">
      <c r="A68" s="251"/>
      <c r="B68" s="251"/>
      <c r="C68" s="251"/>
      <c r="D68" s="247"/>
      <c r="E68" s="247"/>
      <c r="F68" s="247"/>
      <c r="G68" s="247"/>
      <c r="H68" s="247"/>
      <c r="I68" s="247"/>
      <c r="J68" s="247"/>
      <c r="K68" s="247"/>
      <c r="L68" s="247"/>
      <c r="M68" s="247"/>
      <c r="N68" s="247"/>
    </row>
    <row r="69" ht="15.75" customHeight="1">
      <c r="A69" s="251"/>
      <c r="B69" s="251"/>
      <c r="C69" s="251"/>
      <c r="D69" s="247"/>
      <c r="E69" s="247"/>
      <c r="F69" s="247"/>
      <c r="G69" s="247"/>
      <c r="H69" s="247"/>
      <c r="I69" s="247"/>
      <c r="J69" s="247"/>
      <c r="K69" s="247"/>
      <c r="L69" s="247"/>
      <c r="M69" s="247"/>
      <c r="N69" s="247"/>
    </row>
    <row r="70" ht="15.75" customHeight="1">
      <c r="A70" s="251"/>
      <c r="B70" s="251"/>
      <c r="C70" s="251"/>
      <c r="D70" s="247"/>
      <c r="E70" s="247"/>
      <c r="F70" s="247"/>
      <c r="G70" s="247"/>
      <c r="H70" s="247"/>
      <c r="I70" s="247"/>
      <c r="J70" s="247"/>
      <c r="K70" s="247"/>
      <c r="L70" s="247"/>
      <c r="M70" s="247"/>
      <c r="N70" s="247"/>
    </row>
    <row r="71" ht="15.75" customHeight="1">
      <c r="A71" s="251"/>
      <c r="B71" s="251"/>
      <c r="C71" s="251"/>
      <c r="D71" s="247"/>
      <c r="E71" s="247"/>
      <c r="F71" s="247"/>
      <c r="G71" s="247"/>
      <c r="H71" s="247"/>
      <c r="I71" s="247"/>
      <c r="J71" s="247"/>
      <c r="K71" s="247"/>
      <c r="L71" s="247"/>
      <c r="M71" s="247"/>
      <c r="N71" s="247"/>
    </row>
    <row r="72" ht="15.75" customHeight="1">
      <c r="A72" s="251"/>
      <c r="B72" s="251"/>
      <c r="C72" s="251"/>
      <c r="D72" s="247"/>
      <c r="E72" s="247"/>
      <c r="F72" s="247"/>
      <c r="G72" s="247"/>
      <c r="H72" s="247"/>
      <c r="I72" s="247"/>
      <c r="J72" s="247"/>
      <c r="K72" s="247"/>
      <c r="L72" s="247"/>
      <c r="M72" s="247"/>
      <c r="N72" s="247"/>
    </row>
    <row r="73" ht="15.75" customHeight="1">
      <c r="A73" s="251"/>
      <c r="B73" s="251"/>
      <c r="C73" s="251"/>
      <c r="D73" s="247"/>
      <c r="E73" s="247"/>
      <c r="F73" s="247"/>
      <c r="G73" s="247"/>
      <c r="H73" s="247"/>
      <c r="I73" s="247"/>
      <c r="J73" s="247"/>
      <c r="K73" s="247"/>
      <c r="L73" s="247"/>
      <c r="M73" s="247"/>
      <c r="N73" s="247"/>
    </row>
    <row r="74" ht="15.75" customHeight="1">
      <c r="A74" s="251"/>
      <c r="B74" s="251"/>
      <c r="C74" s="251"/>
      <c r="D74" s="247"/>
      <c r="E74" s="247"/>
      <c r="F74" s="247"/>
      <c r="G74" s="247"/>
      <c r="H74" s="247"/>
      <c r="I74" s="247"/>
      <c r="J74" s="247"/>
      <c r="K74" s="247"/>
      <c r="L74" s="247"/>
      <c r="M74" s="247"/>
      <c r="N74" s="247"/>
    </row>
    <row r="75" ht="15.75" customHeight="1">
      <c r="A75" s="251"/>
      <c r="B75" s="251"/>
      <c r="C75" s="251"/>
      <c r="D75" s="247"/>
      <c r="E75" s="247"/>
      <c r="F75" s="247"/>
      <c r="G75" s="247"/>
      <c r="H75" s="247"/>
      <c r="I75" s="247"/>
      <c r="J75" s="247"/>
      <c r="K75" s="247"/>
      <c r="L75" s="247"/>
      <c r="M75" s="247"/>
      <c r="N75" s="247"/>
    </row>
    <row r="76" ht="15.75" customHeight="1">
      <c r="A76" s="251"/>
      <c r="B76" s="251"/>
      <c r="C76" s="251"/>
      <c r="D76" s="247"/>
      <c r="E76" s="247"/>
      <c r="F76" s="247"/>
      <c r="G76" s="247"/>
      <c r="H76" s="247"/>
      <c r="I76" s="247"/>
      <c r="J76" s="247"/>
      <c r="K76" s="247"/>
      <c r="L76" s="247"/>
      <c r="M76" s="247"/>
      <c r="N76" s="247"/>
    </row>
    <row r="77" ht="15.75" customHeight="1">
      <c r="A77" s="251"/>
      <c r="B77" s="251"/>
      <c r="C77" s="251"/>
      <c r="D77" s="247"/>
      <c r="E77" s="247"/>
      <c r="F77" s="247"/>
      <c r="G77" s="247"/>
      <c r="H77" s="247"/>
      <c r="I77" s="247"/>
      <c r="J77" s="247"/>
      <c r="K77" s="247"/>
      <c r="L77" s="247"/>
      <c r="M77" s="247"/>
      <c r="N77" s="247"/>
    </row>
    <row r="78" ht="15.75" customHeight="1">
      <c r="A78" s="251"/>
      <c r="B78" s="251"/>
      <c r="C78" s="251"/>
      <c r="D78" s="247"/>
      <c r="E78" s="247"/>
      <c r="F78" s="247"/>
      <c r="G78" s="247"/>
      <c r="H78" s="247"/>
      <c r="I78" s="247"/>
      <c r="J78" s="247"/>
      <c r="K78" s="247"/>
      <c r="L78" s="247"/>
      <c r="M78" s="247"/>
      <c r="N78" s="247"/>
    </row>
    <row r="79" ht="15.75" customHeight="1">
      <c r="A79" s="251"/>
      <c r="B79" s="251"/>
      <c r="C79" s="251"/>
      <c r="D79" s="247"/>
      <c r="E79" s="247"/>
      <c r="F79" s="247"/>
      <c r="G79" s="247"/>
      <c r="H79" s="247"/>
      <c r="I79" s="247"/>
      <c r="J79" s="247"/>
      <c r="K79" s="247"/>
      <c r="L79" s="247"/>
      <c r="M79" s="247"/>
      <c r="N79" s="247"/>
    </row>
    <row r="80" ht="15.75" customHeight="1">
      <c r="A80" s="251"/>
      <c r="B80" s="251"/>
      <c r="C80" s="251"/>
      <c r="D80" s="247"/>
      <c r="E80" s="247"/>
      <c r="F80" s="247"/>
      <c r="G80" s="247"/>
      <c r="H80" s="247"/>
      <c r="I80" s="247"/>
      <c r="J80" s="247"/>
      <c r="K80" s="247"/>
      <c r="L80" s="247"/>
      <c r="M80" s="247"/>
      <c r="N80" s="247"/>
    </row>
    <row r="81" ht="15.75" customHeight="1">
      <c r="A81" s="251"/>
      <c r="B81" s="251"/>
      <c r="C81" s="251"/>
      <c r="D81" s="247"/>
      <c r="E81" s="247"/>
      <c r="F81" s="247"/>
      <c r="G81" s="247"/>
      <c r="H81" s="247"/>
      <c r="I81" s="247"/>
      <c r="J81" s="247"/>
      <c r="K81" s="247"/>
      <c r="L81" s="247"/>
      <c r="M81" s="247"/>
      <c r="N81" s="247"/>
    </row>
    <row r="82" ht="15.75" customHeight="1">
      <c r="A82" s="251"/>
      <c r="B82" s="251"/>
      <c r="C82" s="251"/>
      <c r="D82" s="247"/>
      <c r="E82" s="247"/>
      <c r="F82" s="247"/>
      <c r="G82" s="247"/>
      <c r="H82" s="247"/>
      <c r="I82" s="247"/>
      <c r="J82" s="247"/>
      <c r="K82" s="247"/>
      <c r="L82" s="247"/>
      <c r="M82" s="247"/>
      <c r="N82" s="247"/>
    </row>
    <row r="83" ht="15.75" customHeight="1">
      <c r="A83" s="251"/>
      <c r="B83" s="251"/>
      <c r="C83" s="251"/>
      <c r="D83" s="247"/>
      <c r="E83" s="247"/>
      <c r="F83" s="247"/>
      <c r="G83" s="247"/>
      <c r="H83" s="247"/>
      <c r="I83" s="247"/>
      <c r="J83" s="247"/>
      <c r="K83" s="247"/>
      <c r="L83" s="247"/>
      <c r="M83" s="247"/>
      <c r="N83" s="247"/>
    </row>
    <row r="84" ht="15.75" customHeight="1">
      <c r="A84" s="251"/>
      <c r="B84" s="251"/>
      <c r="C84" s="251"/>
      <c r="D84" s="247"/>
      <c r="E84" s="247"/>
      <c r="F84" s="247"/>
      <c r="G84" s="247"/>
      <c r="H84" s="247"/>
      <c r="I84" s="247"/>
      <c r="J84" s="247"/>
      <c r="K84" s="247"/>
      <c r="L84" s="247"/>
      <c r="M84" s="247"/>
      <c r="N84" s="247"/>
    </row>
    <row r="85" ht="15.75" customHeight="1">
      <c r="A85" s="251"/>
      <c r="B85" s="251"/>
      <c r="C85" s="251"/>
      <c r="D85" s="247"/>
      <c r="E85" s="247"/>
      <c r="F85" s="247"/>
      <c r="G85" s="247"/>
      <c r="H85" s="247"/>
      <c r="I85" s="247"/>
      <c r="J85" s="247"/>
      <c r="K85" s="247"/>
      <c r="L85" s="247"/>
      <c r="M85" s="247"/>
      <c r="N85" s="247"/>
    </row>
    <row r="86" ht="15.75" customHeight="1">
      <c r="A86" s="251"/>
      <c r="B86" s="251"/>
      <c r="C86" s="251"/>
      <c r="D86" s="247"/>
      <c r="E86" s="247"/>
      <c r="F86" s="247"/>
      <c r="G86" s="247"/>
      <c r="H86" s="247"/>
      <c r="I86" s="247"/>
      <c r="J86" s="247"/>
      <c r="K86" s="247"/>
      <c r="L86" s="247"/>
      <c r="M86" s="247"/>
      <c r="N86" s="247"/>
    </row>
    <row r="87" ht="15.75" customHeight="1">
      <c r="A87" s="251"/>
      <c r="B87" s="251"/>
      <c r="C87" s="251"/>
      <c r="D87" s="247"/>
      <c r="E87" s="247"/>
      <c r="F87" s="247"/>
      <c r="G87" s="247"/>
      <c r="H87" s="247"/>
      <c r="I87" s="247"/>
      <c r="J87" s="247"/>
      <c r="K87" s="247"/>
      <c r="L87" s="247"/>
      <c r="M87" s="247"/>
      <c r="N87" s="247"/>
    </row>
    <row r="88" ht="15.75" customHeight="1">
      <c r="A88" s="251"/>
      <c r="B88" s="251"/>
      <c r="C88" s="251"/>
      <c r="D88" s="247"/>
      <c r="E88" s="247"/>
      <c r="F88" s="247"/>
      <c r="G88" s="247"/>
      <c r="H88" s="247"/>
      <c r="I88" s="247"/>
      <c r="J88" s="247"/>
      <c r="K88" s="247"/>
      <c r="L88" s="247"/>
      <c r="M88" s="247"/>
      <c r="N88" s="247"/>
    </row>
    <row r="89" ht="15.75" customHeight="1">
      <c r="A89" s="251"/>
      <c r="B89" s="251"/>
      <c r="C89" s="251"/>
      <c r="D89" s="247"/>
      <c r="E89" s="247"/>
      <c r="F89" s="247"/>
      <c r="G89" s="247"/>
      <c r="H89" s="247"/>
      <c r="I89" s="247"/>
      <c r="J89" s="247"/>
      <c r="K89" s="247"/>
      <c r="L89" s="247"/>
      <c r="M89" s="247"/>
      <c r="N89" s="247"/>
    </row>
    <row r="90" ht="15.75" customHeight="1">
      <c r="A90" s="251"/>
      <c r="B90" s="251"/>
      <c r="C90" s="251"/>
      <c r="D90" s="247"/>
      <c r="E90" s="247"/>
      <c r="F90" s="247"/>
      <c r="G90" s="247"/>
      <c r="H90" s="247"/>
      <c r="I90" s="247"/>
      <c r="J90" s="247"/>
      <c r="K90" s="247"/>
      <c r="L90" s="247"/>
      <c r="M90" s="247"/>
      <c r="N90" s="247"/>
    </row>
    <row r="91" ht="15.75" customHeight="1">
      <c r="A91" s="251"/>
      <c r="B91" s="251"/>
      <c r="C91" s="251"/>
      <c r="D91" s="247"/>
      <c r="E91" s="247"/>
      <c r="F91" s="247"/>
      <c r="G91" s="247"/>
      <c r="H91" s="247"/>
      <c r="I91" s="247"/>
      <c r="J91" s="247"/>
      <c r="K91" s="247"/>
      <c r="L91" s="247"/>
      <c r="M91" s="247"/>
      <c r="N91" s="247"/>
    </row>
    <row r="92" ht="15.75" customHeight="1">
      <c r="A92" s="251"/>
      <c r="B92" s="251"/>
      <c r="C92" s="251"/>
      <c r="D92" s="247"/>
      <c r="E92" s="247"/>
      <c r="F92" s="247"/>
      <c r="G92" s="247"/>
      <c r="H92" s="247"/>
      <c r="I92" s="247"/>
      <c r="J92" s="247"/>
      <c r="K92" s="247"/>
      <c r="L92" s="247"/>
      <c r="M92" s="247"/>
      <c r="N92" s="247"/>
    </row>
    <row r="93" ht="15.75" customHeight="1">
      <c r="A93" s="251"/>
      <c r="B93" s="251"/>
      <c r="C93" s="251"/>
      <c r="D93" s="247"/>
      <c r="E93" s="247"/>
      <c r="F93" s="247"/>
      <c r="G93" s="247"/>
      <c r="H93" s="247"/>
      <c r="I93" s="247"/>
      <c r="J93" s="247"/>
      <c r="K93" s="247"/>
      <c r="L93" s="247"/>
      <c r="M93" s="247"/>
      <c r="N93" s="247"/>
    </row>
    <row r="94" ht="15.75" customHeight="1">
      <c r="A94" s="251"/>
      <c r="B94" s="251"/>
      <c r="C94" s="251"/>
      <c r="D94" s="247"/>
      <c r="E94" s="247"/>
      <c r="F94" s="247"/>
      <c r="G94" s="247"/>
      <c r="H94" s="247"/>
      <c r="I94" s="247"/>
      <c r="J94" s="247"/>
      <c r="K94" s="247"/>
      <c r="L94" s="247"/>
      <c r="M94" s="247"/>
      <c r="N94" s="247"/>
    </row>
    <row r="95" ht="15.75" customHeight="1">
      <c r="A95" s="251"/>
      <c r="B95" s="251"/>
      <c r="C95" s="251"/>
      <c r="D95" s="247"/>
      <c r="E95" s="247"/>
      <c r="F95" s="247"/>
      <c r="G95" s="247"/>
      <c r="H95" s="247"/>
      <c r="I95" s="247"/>
      <c r="J95" s="247"/>
      <c r="K95" s="247"/>
      <c r="L95" s="247"/>
      <c r="M95" s="247"/>
      <c r="N95" s="247"/>
    </row>
    <row r="96" ht="15.75" customHeight="1">
      <c r="A96" s="251"/>
      <c r="B96" s="251"/>
      <c r="C96" s="251"/>
      <c r="D96" s="247"/>
      <c r="E96" s="247"/>
      <c r="F96" s="247"/>
      <c r="G96" s="247"/>
      <c r="H96" s="247"/>
      <c r="I96" s="247"/>
      <c r="J96" s="247"/>
      <c r="K96" s="247"/>
      <c r="L96" s="247"/>
      <c r="M96" s="247"/>
      <c r="N96" s="247"/>
    </row>
    <row r="97" ht="15.75" customHeight="1">
      <c r="A97" s="251"/>
      <c r="B97" s="251"/>
      <c r="C97" s="251"/>
      <c r="D97" s="247"/>
      <c r="E97" s="247"/>
      <c r="F97" s="247"/>
      <c r="G97" s="247"/>
      <c r="H97" s="247"/>
      <c r="I97" s="247"/>
      <c r="J97" s="247"/>
      <c r="K97" s="247"/>
      <c r="L97" s="247"/>
      <c r="M97" s="247"/>
      <c r="N97" s="247"/>
    </row>
    <row r="98" ht="15.75" customHeight="1">
      <c r="A98" s="251"/>
      <c r="B98" s="251"/>
      <c r="C98" s="251"/>
      <c r="D98" s="247"/>
      <c r="E98" s="247"/>
      <c r="F98" s="247"/>
      <c r="G98" s="247"/>
      <c r="H98" s="247"/>
      <c r="I98" s="247"/>
      <c r="J98" s="247"/>
      <c r="K98" s="247"/>
      <c r="L98" s="247"/>
      <c r="M98" s="247"/>
      <c r="N98" s="247"/>
    </row>
    <row r="99" ht="15.75" customHeight="1">
      <c r="A99" s="251"/>
      <c r="B99" s="251"/>
      <c r="C99" s="251"/>
      <c r="D99" s="247"/>
      <c r="E99" s="247"/>
      <c r="F99" s="247"/>
      <c r="G99" s="247"/>
      <c r="H99" s="247"/>
      <c r="I99" s="247"/>
      <c r="J99" s="247"/>
      <c r="K99" s="247"/>
      <c r="L99" s="247"/>
      <c r="M99" s="247"/>
      <c r="N99" s="247"/>
    </row>
    <row r="100" ht="15.75" customHeight="1">
      <c r="A100" s="251"/>
      <c r="B100" s="251"/>
      <c r="C100" s="251"/>
      <c r="D100" s="247"/>
      <c r="E100" s="247"/>
      <c r="F100" s="247"/>
      <c r="G100" s="247"/>
      <c r="H100" s="247"/>
      <c r="I100" s="247"/>
      <c r="J100" s="247"/>
      <c r="K100" s="247"/>
      <c r="L100" s="247"/>
      <c r="M100" s="247"/>
      <c r="N100" s="247"/>
    </row>
    <row r="101" ht="15.75" customHeight="1">
      <c r="A101" s="251"/>
      <c r="B101" s="251"/>
      <c r="C101" s="251"/>
      <c r="D101" s="247"/>
      <c r="E101" s="247"/>
      <c r="F101" s="247"/>
      <c r="G101" s="247"/>
      <c r="H101" s="247"/>
      <c r="I101" s="247"/>
      <c r="J101" s="247"/>
      <c r="K101" s="247"/>
      <c r="L101" s="247"/>
      <c r="M101" s="247"/>
      <c r="N101" s="247"/>
    </row>
    <row r="102" ht="15.75" customHeight="1">
      <c r="A102" s="251"/>
      <c r="B102" s="251"/>
      <c r="C102" s="251"/>
      <c r="D102" s="247"/>
      <c r="E102" s="247"/>
      <c r="F102" s="247"/>
      <c r="G102" s="247"/>
      <c r="H102" s="247"/>
      <c r="I102" s="247"/>
      <c r="J102" s="247"/>
      <c r="K102" s="247"/>
      <c r="L102" s="247"/>
      <c r="M102" s="247"/>
      <c r="N102" s="247"/>
    </row>
    <row r="103" ht="15.75" customHeight="1">
      <c r="A103" s="251"/>
      <c r="B103" s="251"/>
      <c r="C103" s="251"/>
      <c r="D103" s="247"/>
      <c r="E103" s="247"/>
      <c r="F103" s="247"/>
      <c r="G103" s="247"/>
      <c r="H103" s="247"/>
      <c r="I103" s="247"/>
      <c r="J103" s="247"/>
      <c r="K103" s="247"/>
      <c r="L103" s="247"/>
      <c r="M103" s="247"/>
      <c r="N103" s="247"/>
    </row>
    <row r="104" ht="15.75" customHeight="1">
      <c r="A104" s="251"/>
      <c r="B104" s="251"/>
      <c r="C104" s="251"/>
      <c r="D104" s="247"/>
      <c r="E104" s="247"/>
      <c r="F104" s="247"/>
      <c r="G104" s="247"/>
      <c r="H104" s="247"/>
      <c r="I104" s="247"/>
      <c r="J104" s="247"/>
      <c r="K104" s="247"/>
      <c r="L104" s="247"/>
      <c r="M104" s="247"/>
      <c r="N104" s="247"/>
    </row>
    <row r="105" ht="15.75" customHeight="1">
      <c r="A105" s="251"/>
      <c r="B105" s="251"/>
      <c r="C105" s="251"/>
      <c r="D105" s="247"/>
      <c r="E105" s="247"/>
      <c r="F105" s="247"/>
      <c r="G105" s="247"/>
      <c r="H105" s="247"/>
      <c r="I105" s="247"/>
      <c r="J105" s="247"/>
      <c r="K105" s="247"/>
      <c r="L105" s="247"/>
      <c r="M105" s="247"/>
      <c r="N105" s="247"/>
    </row>
    <row r="106" ht="15.75" customHeight="1">
      <c r="A106" s="251"/>
      <c r="B106" s="251"/>
      <c r="C106" s="251"/>
      <c r="D106" s="247"/>
      <c r="E106" s="247"/>
      <c r="F106" s="247"/>
      <c r="G106" s="247"/>
      <c r="H106" s="247"/>
      <c r="I106" s="247"/>
      <c r="J106" s="247"/>
      <c r="K106" s="247"/>
      <c r="L106" s="247"/>
      <c r="M106" s="247"/>
      <c r="N106" s="247"/>
    </row>
    <row r="107" ht="15.75" customHeight="1">
      <c r="A107" s="251"/>
      <c r="B107" s="251"/>
      <c r="C107" s="251"/>
      <c r="D107" s="247"/>
      <c r="E107" s="247"/>
      <c r="F107" s="247"/>
      <c r="G107" s="247"/>
      <c r="H107" s="247"/>
      <c r="I107" s="247"/>
      <c r="J107" s="247"/>
      <c r="K107" s="247"/>
      <c r="L107" s="247"/>
      <c r="M107" s="247"/>
      <c r="N107" s="247"/>
    </row>
    <row r="108" ht="15.75" customHeight="1">
      <c r="A108" s="251"/>
      <c r="B108" s="251"/>
      <c r="C108" s="251"/>
      <c r="D108" s="247"/>
      <c r="E108" s="247"/>
      <c r="F108" s="247"/>
      <c r="G108" s="247"/>
      <c r="H108" s="247"/>
      <c r="I108" s="247"/>
      <c r="J108" s="247"/>
      <c r="K108" s="247"/>
      <c r="L108" s="247"/>
      <c r="M108" s="247"/>
      <c r="N108" s="247"/>
    </row>
    <row r="109" ht="15.75" customHeight="1">
      <c r="A109" s="251"/>
      <c r="B109" s="251"/>
      <c r="C109" s="251"/>
      <c r="D109" s="247"/>
      <c r="E109" s="247"/>
      <c r="F109" s="247"/>
      <c r="G109" s="247"/>
      <c r="H109" s="247"/>
      <c r="I109" s="247"/>
      <c r="J109" s="247"/>
      <c r="K109" s="247"/>
      <c r="L109" s="247"/>
      <c r="M109" s="247"/>
      <c r="N109" s="247"/>
    </row>
    <row r="110" ht="15.75" customHeight="1">
      <c r="A110" s="251"/>
      <c r="B110" s="251"/>
      <c r="C110" s="251"/>
      <c r="D110" s="247"/>
      <c r="E110" s="247"/>
      <c r="F110" s="247"/>
      <c r="G110" s="247"/>
      <c r="H110" s="247"/>
      <c r="I110" s="247"/>
      <c r="J110" s="247"/>
      <c r="K110" s="247"/>
      <c r="L110" s="247"/>
      <c r="M110" s="247"/>
      <c r="N110" s="247"/>
    </row>
    <row r="111" ht="15.75" customHeight="1">
      <c r="A111" s="251"/>
      <c r="B111" s="251"/>
      <c r="C111" s="251"/>
      <c r="D111" s="247"/>
      <c r="E111" s="247"/>
      <c r="F111" s="247"/>
      <c r="G111" s="247"/>
      <c r="H111" s="247"/>
      <c r="I111" s="247"/>
      <c r="J111" s="247"/>
      <c r="K111" s="247"/>
      <c r="L111" s="247"/>
      <c r="M111" s="247"/>
      <c r="N111" s="247"/>
    </row>
    <row r="112" ht="15.75" customHeight="1">
      <c r="A112" s="251"/>
      <c r="B112" s="251"/>
      <c r="C112" s="251"/>
      <c r="D112" s="247"/>
      <c r="E112" s="247"/>
      <c r="F112" s="247"/>
      <c r="G112" s="247"/>
      <c r="H112" s="247"/>
      <c r="I112" s="247"/>
      <c r="J112" s="247"/>
      <c r="K112" s="247"/>
      <c r="L112" s="247"/>
      <c r="M112" s="247"/>
      <c r="N112" s="247"/>
    </row>
    <row r="113" ht="15.75" customHeight="1">
      <c r="A113" s="251"/>
      <c r="B113" s="251"/>
      <c r="C113" s="251"/>
      <c r="D113" s="247"/>
      <c r="E113" s="247"/>
      <c r="F113" s="247"/>
      <c r="G113" s="247"/>
      <c r="H113" s="247"/>
      <c r="I113" s="247"/>
      <c r="J113" s="247"/>
      <c r="K113" s="247"/>
      <c r="L113" s="247"/>
      <c r="M113" s="247"/>
      <c r="N113" s="247"/>
    </row>
    <row r="114" ht="15.75" customHeight="1">
      <c r="A114" s="251"/>
      <c r="B114" s="251"/>
      <c r="C114" s="251"/>
      <c r="D114" s="247"/>
      <c r="E114" s="247"/>
      <c r="F114" s="247"/>
      <c r="G114" s="247"/>
      <c r="H114" s="247"/>
      <c r="I114" s="247"/>
      <c r="J114" s="247"/>
      <c r="K114" s="247"/>
      <c r="L114" s="247"/>
      <c r="M114" s="247"/>
      <c r="N114" s="247"/>
    </row>
    <row r="115" ht="15.75" customHeight="1">
      <c r="A115" s="251"/>
      <c r="B115" s="251"/>
      <c r="C115" s="251"/>
      <c r="D115" s="247"/>
      <c r="E115" s="247"/>
      <c r="F115" s="247"/>
      <c r="G115" s="247"/>
      <c r="H115" s="247"/>
      <c r="I115" s="247"/>
      <c r="J115" s="247"/>
      <c r="K115" s="247"/>
      <c r="L115" s="247"/>
      <c r="M115" s="247"/>
      <c r="N115" s="247"/>
    </row>
    <row r="116" ht="15.75" customHeight="1">
      <c r="A116" s="251"/>
      <c r="B116" s="251"/>
      <c r="C116" s="251"/>
      <c r="D116" s="247"/>
      <c r="E116" s="247"/>
      <c r="F116" s="247"/>
      <c r="G116" s="247"/>
      <c r="H116" s="247"/>
      <c r="I116" s="247"/>
      <c r="J116" s="247"/>
      <c r="K116" s="247"/>
      <c r="L116" s="247"/>
      <c r="M116" s="247"/>
      <c r="N116" s="247"/>
    </row>
    <row r="117" ht="15.75" customHeight="1">
      <c r="A117" s="251"/>
      <c r="B117" s="251"/>
      <c r="C117" s="251"/>
      <c r="D117" s="247"/>
      <c r="E117" s="247"/>
      <c r="F117" s="247"/>
      <c r="G117" s="247"/>
      <c r="H117" s="247"/>
      <c r="I117" s="247"/>
      <c r="J117" s="247"/>
      <c r="K117" s="247"/>
      <c r="L117" s="247"/>
      <c r="M117" s="247"/>
      <c r="N117" s="247"/>
    </row>
    <row r="118" ht="15.75" customHeight="1">
      <c r="A118" s="251"/>
      <c r="B118" s="251"/>
      <c r="C118" s="251"/>
      <c r="D118" s="247"/>
      <c r="E118" s="247"/>
      <c r="F118" s="247"/>
      <c r="G118" s="247"/>
      <c r="H118" s="247"/>
      <c r="I118" s="247"/>
      <c r="J118" s="247"/>
      <c r="K118" s="247"/>
      <c r="L118" s="247"/>
      <c r="M118" s="247"/>
      <c r="N118" s="247"/>
    </row>
    <row r="119" ht="15.75" customHeight="1">
      <c r="A119" s="251"/>
      <c r="B119" s="251"/>
      <c r="C119" s="251"/>
      <c r="D119" s="247"/>
      <c r="E119" s="247"/>
      <c r="F119" s="247"/>
      <c r="G119" s="247"/>
      <c r="H119" s="247"/>
      <c r="I119" s="247"/>
      <c r="J119" s="247"/>
      <c r="K119" s="247"/>
      <c r="L119" s="247"/>
      <c r="M119" s="247"/>
      <c r="N119" s="247"/>
    </row>
    <row r="120" ht="15.75" customHeight="1">
      <c r="A120" s="251"/>
      <c r="B120" s="251"/>
      <c r="C120" s="251"/>
      <c r="D120" s="247"/>
      <c r="E120" s="247"/>
      <c r="F120" s="247"/>
      <c r="G120" s="247"/>
      <c r="H120" s="247"/>
      <c r="I120" s="247"/>
      <c r="J120" s="247"/>
      <c r="K120" s="247"/>
      <c r="L120" s="247"/>
      <c r="M120" s="247"/>
      <c r="N120" s="247"/>
    </row>
    <row r="121" ht="15.75" customHeight="1">
      <c r="A121" s="251"/>
      <c r="B121" s="251"/>
      <c r="C121" s="251"/>
      <c r="D121" s="247"/>
      <c r="E121" s="247"/>
      <c r="F121" s="247"/>
      <c r="G121" s="247"/>
      <c r="H121" s="247"/>
      <c r="I121" s="247"/>
      <c r="J121" s="247"/>
      <c r="K121" s="247"/>
      <c r="L121" s="247"/>
      <c r="M121" s="247"/>
      <c r="N121" s="247"/>
    </row>
    <row r="122" ht="15.75" customHeight="1">
      <c r="A122" s="251"/>
      <c r="B122" s="251"/>
      <c r="C122" s="251"/>
      <c r="D122" s="247"/>
      <c r="E122" s="247"/>
      <c r="F122" s="247"/>
      <c r="G122" s="247"/>
      <c r="H122" s="247"/>
      <c r="I122" s="247"/>
      <c r="J122" s="247"/>
      <c r="K122" s="247"/>
      <c r="L122" s="247"/>
      <c r="M122" s="247"/>
      <c r="N122" s="247"/>
    </row>
    <row r="123" ht="15.75" customHeight="1">
      <c r="A123" s="251"/>
      <c r="B123" s="251"/>
      <c r="C123" s="251"/>
      <c r="D123" s="247"/>
      <c r="E123" s="247"/>
      <c r="F123" s="247"/>
      <c r="G123" s="247"/>
      <c r="H123" s="247"/>
      <c r="I123" s="247"/>
      <c r="J123" s="247"/>
      <c r="K123" s="247"/>
      <c r="L123" s="247"/>
      <c r="M123" s="247"/>
      <c r="N123" s="247"/>
    </row>
    <row r="124" ht="15.75" customHeight="1">
      <c r="A124" s="251"/>
      <c r="B124" s="251"/>
      <c r="C124" s="251"/>
      <c r="D124" s="247"/>
      <c r="E124" s="247"/>
      <c r="F124" s="247"/>
      <c r="G124" s="247"/>
      <c r="H124" s="247"/>
      <c r="I124" s="247"/>
      <c r="J124" s="247"/>
      <c r="K124" s="247"/>
      <c r="L124" s="247"/>
      <c r="M124" s="247"/>
      <c r="N124" s="247"/>
    </row>
    <row r="125" ht="15.75" customHeight="1">
      <c r="A125" s="251"/>
      <c r="B125" s="251"/>
      <c r="C125" s="251"/>
      <c r="D125" s="247"/>
      <c r="E125" s="247"/>
      <c r="F125" s="247"/>
      <c r="G125" s="247"/>
      <c r="H125" s="247"/>
      <c r="I125" s="247"/>
      <c r="J125" s="247"/>
      <c r="K125" s="247"/>
      <c r="L125" s="247"/>
      <c r="M125" s="247"/>
      <c r="N125" s="247"/>
    </row>
    <row r="126" ht="15.75" customHeight="1">
      <c r="A126" s="251"/>
      <c r="B126" s="251"/>
      <c r="C126" s="251"/>
      <c r="D126" s="247"/>
      <c r="E126" s="247"/>
      <c r="F126" s="247"/>
      <c r="G126" s="247"/>
      <c r="H126" s="247"/>
      <c r="I126" s="247"/>
      <c r="J126" s="247"/>
      <c r="K126" s="247"/>
      <c r="L126" s="247"/>
      <c r="M126" s="247"/>
      <c r="N126" s="247"/>
    </row>
    <row r="127" ht="15.75" customHeight="1">
      <c r="A127" s="251"/>
      <c r="B127" s="251"/>
      <c r="C127" s="251"/>
      <c r="D127" s="247"/>
      <c r="E127" s="247"/>
      <c r="F127" s="247"/>
      <c r="G127" s="247"/>
      <c r="H127" s="247"/>
      <c r="I127" s="247"/>
      <c r="J127" s="247"/>
      <c r="K127" s="247"/>
      <c r="L127" s="247"/>
      <c r="M127" s="247"/>
      <c r="N127" s="247"/>
    </row>
    <row r="128" ht="15.75" customHeight="1">
      <c r="A128" s="251"/>
      <c r="B128" s="251"/>
      <c r="C128" s="251"/>
      <c r="D128" s="247"/>
      <c r="E128" s="247"/>
      <c r="F128" s="247"/>
      <c r="G128" s="247"/>
      <c r="H128" s="247"/>
      <c r="I128" s="247"/>
      <c r="J128" s="247"/>
      <c r="K128" s="247"/>
      <c r="L128" s="247"/>
      <c r="M128" s="247"/>
      <c r="N128" s="247"/>
    </row>
    <row r="129" ht="15.75" customHeight="1">
      <c r="A129" s="251"/>
      <c r="B129" s="251"/>
      <c r="C129" s="251"/>
      <c r="D129" s="247"/>
      <c r="E129" s="247"/>
      <c r="F129" s="247"/>
      <c r="G129" s="247"/>
      <c r="H129" s="247"/>
      <c r="I129" s="247"/>
      <c r="J129" s="247"/>
      <c r="K129" s="247"/>
      <c r="L129" s="247"/>
      <c r="M129" s="247"/>
      <c r="N129" s="247"/>
    </row>
    <row r="130" ht="15.75" customHeight="1">
      <c r="A130" s="251"/>
      <c r="B130" s="251"/>
      <c r="C130" s="251"/>
      <c r="D130" s="247"/>
      <c r="E130" s="247"/>
      <c r="F130" s="247"/>
      <c r="G130" s="247"/>
      <c r="H130" s="247"/>
      <c r="I130" s="247"/>
      <c r="J130" s="247"/>
      <c r="K130" s="247"/>
      <c r="L130" s="247"/>
      <c r="M130" s="247"/>
      <c r="N130" s="247"/>
    </row>
    <row r="131" ht="15.75" customHeight="1">
      <c r="A131" s="251"/>
      <c r="B131" s="251"/>
      <c r="C131" s="251"/>
      <c r="D131" s="247"/>
      <c r="E131" s="247"/>
      <c r="F131" s="247"/>
      <c r="G131" s="247"/>
      <c r="H131" s="247"/>
      <c r="I131" s="247"/>
      <c r="J131" s="247"/>
      <c r="K131" s="247"/>
      <c r="L131" s="247"/>
      <c r="M131" s="247"/>
      <c r="N131" s="247"/>
    </row>
    <row r="132" ht="15.75" customHeight="1">
      <c r="A132" s="251"/>
      <c r="B132" s="251"/>
      <c r="C132" s="251"/>
      <c r="D132" s="247"/>
      <c r="E132" s="247"/>
      <c r="F132" s="247"/>
      <c r="G132" s="247"/>
      <c r="H132" s="247"/>
      <c r="I132" s="247"/>
      <c r="J132" s="247"/>
      <c r="K132" s="247"/>
      <c r="L132" s="247"/>
      <c r="M132" s="247"/>
      <c r="N132" s="247"/>
    </row>
    <row r="133" ht="15.75" customHeight="1">
      <c r="A133" s="251"/>
      <c r="B133" s="251"/>
      <c r="C133" s="251"/>
      <c r="D133" s="247"/>
      <c r="E133" s="247"/>
      <c r="F133" s="247"/>
      <c r="G133" s="247"/>
      <c r="H133" s="247"/>
      <c r="I133" s="247"/>
      <c r="J133" s="247"/>
      <c r="K133" s="247"/>
      <c r="L133" s="247"/>
      <c r="M133" s="247"/>
      <c r="N133" s="247"/>
    </row>
    <row r="134" ht="15.75" customHeight="1">
      <c r="A134" s="251"/>
      <c r="B134" s="251"/>
      <c r="C134" s="251"/>
      <c r="D134" s="247"/>
      <c r="E134" s="247"/>
      <c r="F134" s="247"/>
      <c r="G134" s="247"/>
      <c r="H134" s="247"/>
      <c r="I134" s="247"/>
      <c r="J134" s="247"/>
      <c r="K134" s="247"/>
      <c r="L134" s="247"/>
      <c r="M134" s="247"/>
      <c r="N134" s="247"/>
    </row>
    <row r="135" ht="15.75" customHeight="1">
      <c r="A135" s="251"/>
      <c r="B135" s="251"/>
      <c r="C135" s="251"/>
      <c r="D135" s="247"/>
      <c r="E135" s="247"/>
      <c r="F135" s="247"/>
      <c r="G135" s="247"/>
      <c r="H135" s="247"/>
      <c r="I135" s="247"/>
      <c r="J135" s="247"/>
      <c r="K135" s="247"/>
      <c r="L135" s="247"/>
      <c r="M135" s="247"/>
      <c r="N135" s="247"/>
    </row>
    <row r="136" ht="15.75" customHeight="1">
      <c r="A136" s="251"/>
      <c r="B136" s="251"/>
      <c r="C136" s="251"/>
      <c r="D136" s="247"/>
      <c r="E136" s="247"/>
      <c r="F136" s="247"/>
      <c r="G136" s="247"/>
      <c r="H136" s="247"/>
      <c r="I136" s="247"/>
      <c r="J136" s="247"/>
      <c r="K136" s="247"/>
      <c r="L136" s="247"/>
      <c r="M136" s="247"/>
      <c r="N136" s="247"/>
    </row>
    <row r="137" ht="15.75" customHeight="1">
      <c r="A137" s="251"/>
      <c r="B137" s="251"/>
      <c r="C137" s="251"/>
      <c r="D137" s="247"/>
      <c r="E137" s="247"/>
      <c r="F137" s="247"/>
      <c r="G137" s="247"/>
      <c r="H137" s="247"/>
      <c r="I137" s="247"/>
      <c r="J137" s="247"/>
      <c r="K137" s="247"/>
      <c r="L137" s="247"/>
      <c r="M137" s="247"/>
      <c r="N137" s="247"/>
    </row>
    <row r="138" ht="15.75" customHeight="1">
      <c r="A138" s="251"/>
      <c r="B138" s="251"/>
      <c r="C138" s="251"/>
      <c r="D138" s="247"/>
      <c r="E138" s="247"/>
      <c r="F138" s="247"/>
      <c r="G138" s="247"/>
      <c r="H138" s="247"/>
      <c r="I138" s="247"/>
      <c r="J138" s="247"/>
      <c r="K138" s="247"/>
      <c r="L138" s="247"/>
      <c r="M138" s="247"/>
      <c r="N138" s="247"/>
    </row>
    <row r="139" ht="15.75" customHeight="1">
      <c r="A139" s="251"/>
      <c r="B139" s="251"/>
      <c r="C139" s="251"/>
      <c r="D139" s="247"/>
      <c r="E139" s="247"/>
      <c r="F139" s="247"/>
      <c r="G139" s="247"/>
      <c r="H139" s="247"/>
      <c r="I139" s="247"/>
      <c r="J139" s="247"/>
      <c r="K139" s="247"/>
      <c r="L139" s="247"/>
      <c r="M139" s="247"/>
      <c r="N139" s="247"/>
    </row>
    <row r="140" ht="15.75" customHeight="1">
      <c r="A140" s="251"/>
      <c r="B140" s="251"/>
      <c r="C140" s="251"/>
      <c r="D140" s="247"/>
      <c r="E140" s="247"/>
      <c r="F140" s="247"/>
      <c r="G140" s="247"/>
      <c r="H140" s="247"/>
      <c r="I140" s="247"/>
      <c r="J140" s="247"/>
      <c r="K140" s="247"/>
      <c r="L140" s="247"/>
      <c r="M140" s="247"/>
      <c r="N140" s="247"/>
    </row>
    <row r="141" ht="15.75" customHeight="1">
      <c r="A141" s="251"/>
      <c r="B141" s="251"/>
      <c r="C141" s="251"/>
      <c r="D141" s="247"/>
      <c r="E141" s="247"/>
      <c r="F141" s="247"/>
      <c r="G141" s="247"/>
      <c r="H141" s="247"/>
      <c r="I141" s="247"/>
      <c r="J141" s="247"/>
      <c r="K141" s="247"/>
      <c r="L141" s="247"/>
      <c r="M141" s="247"/>
      <c r="N141" s="247"/>
    </row>
    <row r="142" ht="15.75" customHeight="1">
      <c r="A142" s="251"/>
      <c r="B142" s="251"/>
      <c r="C142" s="251"/>
      <c r="D142" s="247"/>
      <c r="E142" s="247"/>
      <c r="F142" s="247"/>
      <c r="G142" s="247"/>
      <c r="H142" s="247"/>
      <c r="I142" s="247"/>
      <c r="J142" s="247"/>
      <c r="K142" s="247"/>
      <c r="L142" s="247"/>
      <c r="M142" s="247"/>
      <c r="N142" s="247"/>
    </row>
    <row r="143" ht="15.75" customHeight="1">
      <c r="A143" s="251"/>
      <c r="B143" s="251"/>
      <c r="C143" s="251"/>
      <c r="D143" s="247"/>
      <c r="E143" s="247"/>
      <c r="F143" s="247"/>
      <c r="G143" s="247"/>
      <c r="H143" s="247"/>
      <c r="I143" s="247"/>
      <c r="J143" s="247"/>
      <c r="K143" s="247"/>
      <c r="L143" s="247"/>
      <c r="M143" s="247"/>
      <c r="N143" s="247"/>
    </row>
    <row r="144" ht="15.75" customHeight="1">
      <c r="A144" s="251"/>
      <c r="B144" s="251"/>
      <c r="C144" s="251"/>
      <c r="D144" s="247"/>
      <c r="E144" s="247"/>
      <c r="F144" s="247"/>
      <c r="G144" s="247"/>
      <c r="H144" s="247"/>
      <c r="I144" s="247"/>
      <c r="J144" s="247"/>
      <c r="K144" s="247"/>
      <c r="L144" s="247"/>
      <c r="M144" s="247"/>
      <c r="N144" s="247"/>
    </row>
    <row r="145" ht="15.75" customHeight="1">
      <c r="A145" s="251"/>
      <c r="B145" s="251"/>
      <c r="C145" s="251"/>
      <c r="D145" s="247"/>
      <c r="E145" s="247"/>
      <c r="F145" s="247"/>
      <c r="G145" s="247"/>
      <c r="H145" s="247"/>
      <c r="I145" s="247"/>
      <c r="J145" s="247"/>
      <c r="K145" s="247"/>
      <c r="L145" s="247"/>
      <c r="M145" s="247"/>
      <c r="N145" s="247"/>
    </row>
    <row r="146" ht="15.75" customHeight="1">
      <c r="A146" s="251"/>
      <c r="B146" s="251"/>
      <c r="C146" s="251"/>
      <c r="D146" s="247"/>
      <c r="E146" s="247"/>
      <c r="F146" s="247"/>
      <c r="G146" s="247"/>
      <c r="H146" s="247"/>
      <c r="I146" s="247"/>
      <c r="J146" s="247"/>
      <c r="K146" s="247"/>
      <c r="L146" s="247"/>
      <c r="M146" s="247"/>
      <c r="N146" s="247"/>
    </row>
    <row r="147" ht="15.75" customHeight="1">
      <c r="A147" s="251"/>
      <c r="B147" s="251"/>
      <c r="C147" s="251"/>
      <c r="D147" s="247"/>
      <c r="E147" s="247"/>
      <c r="F147" s="247"/>
      <c r="G147" s="247"/>
      <c r="H147" s="247"/>
      <c r="I147" s="247"/>
      <c r="J147" s="247"/>
      <c r="K147" s="247"/>
      <c r="L147" s="247"/>
      <c r="M147" s="247"/>
      <c r="N147" s="247"/>
    </row>
    <row r="148" ht="15.75" customHeight="1">
      <c r="A148" s="251"/>
      <c r="B148" s="251"/>
      <c r="C148" s="251"/>
      <c r="D148" s="247"/>
      <c r="E148" s="247"/>
      <c r="F148" s="247"/>
      <c r="G148" s="247"/>
      <c r="H148" s="247"/>
      <c r="I148" s="247"/>
      <c r="J148" s="247"/>
      <c r="K148" s="247"/>
      <c r="L148" s="247"/>
      <c r="M148" s="247"/>
      <c r="N148" s="247"/>
    </row>
    <row r="149" ht="15.75" customHeight="1">
      <c r="A149" s="251"/>
      <c r="B149" s="251"/>
      <c r="C149" s="251"/>
      <c r="D149" s="247"/>
      <c r="E149" s="247"/>
      <c r="F149" s="247"/>
      <c r="G149" s="247"/>
      <c r="H149" s="247"/>
      <c r="I149" s="247"/>
      <c r="J149" s="247"/>
      <c r="K149" s="247"/>
      <c r="L149" s="247"/>
      <c r="M149" s="247"/>
      <c r="N149" s="247"/>
    </row>
    <row r="150" ht="15.75" customHeight="1">
      <c r="A150" s="251"/>
      <c r="B150" s="251"/>
      <c r="C150" s="251"/>
      <c r="D150" s="247"/>
      <c r="E150" s="247"/>
      <c r="F150" s="247"/>
      <c r="G150" s="247"/>
      <c r="H150" s="247"/>
      <c r="I150" s="247"/>
      <c r="J150" s="247"/>
      <c r="K150" s="247"/>
      <c r="L150" s="247"/>
      <c r="M150" s="247"/>
      <c r="N150" s="247"/>
    </row>
    <row r="151" ht="15.75" customHeight="1">
      <c r="A151" s="251"/>
      <c r="B151" s="251"/>
      <c r="C151" s="251"/>
      <c r="D151" s="247"/>
      <c r="E151" s="247"/>
      <c r="F151" s="247"/>
      <c r="G151" s="247"/>
      <c r="H151" s="247"/>
      <c r="I151" s="247"/>
      <c r="J151" s="247"/>
      <c r="K151" s="247"/>
      <c r="L151" s="247"/>
      <c r="M151" s="247"/>
      <c r="N151" s="247"/>
    </row>
    <row r="152" ht="15.75" customHeight="1">
      <c r="A152" s="251"/>
      <c r="B152" s="251"/>
      <c r="C152" s="251"/>
      <c r="D152" s="247"/>
      <c r="E152" s="247"/>
      <c r="F152" s="247"/>
      <c r="G152" s="247"/>
      <c r="H152" s="247"/>
      <c r="I152" s="247"/>
      <c r="J152" s="247"/>
      <c r="K152" s="247"/>
      <c r="L152" s="247"/>
      <c r="M152" s="247"/>
      <c r="N152" s="247"/>
    </row>
    <row r="153" ht="15.75" customHeight="1">
      <c r="A153" s="251"/>
      <c r="B153" s="251"/>
      <c r="C153" s="251"/>
      <c r="D153" s="247"/>
      <c r="E153" s="247"/>
      <c r="F153" s="247"/>
      <c r="G153" s="247"/>
      <c r="H153" s="247"/>
      <c r="I153" s="247"/>
      <c r="J153" s="247"/>
      <c r="K153" s="247"/>
      <c r="L153" s="247"/>
      <c r="M153" s="247"/>
      <c r="N153" s="247"/>
    </row>
    <row r="154" ht="15.75" customHeight="1">
      <c r="A154" s="251"/>
      <c r="B154" s="251"/>
      <c r="C154" s="251"/>
      <c r="D154" s="247"/>
      <c r="E154" s="247"/>
      <c r="F154" s="247"/>
      <c r="G154" s="247"/>
      <c r="H154" s="247"/>
      <c r="I154" s="247"/>
      <c r="J154" s="247"/>
      <c r="K154" s="247"/>
      <c r="L154" s="247"/>
      <c r="M154" s="247"/>
      <c r="N154" s="247"/>
    </row>
    <row r="155" ht="15.75" customHeight="1">
      <c r="A155" s="251"/>
      <c r="B155" s="251"/>
      <c r="C155" s="251"/>
      <c r="D155" s="247"/>
      <c r="E155" s="247"/>
      <c r="F155" s="247"/>
      <c r="G155" s="247"/>
      <c r="H155" s="247"/>
      <c r="I155" s="247"/>
      <c r="J155" s="247"/>
      <c r="K155" s="247"/>
      <c r="L155" s="247"/>
      <c r="M155" s="247"/>
      <c r="N155" s="247"/>
    </row>
    <row r="156" ht="15.75" customHeight="1">
      <c r="A156" s="251"/>
      <c r="B156" s="251"/>
      <c r="C156" s="251"/>
      <c r="D156" s="247"/>
      <c r="E156" s="247"/>
      <c r="F156" s="247"/>
      <c r="G156" s="247"/>
      <c r="H156" s="247"/>
      <c r="I156" s="247"/>
      <c r="J156" s="247"/>
      <c r="K156" s="247"/>
      <c r="L156" s="247"/>
      <c r="M156" s="247"/>
      <c r="N156" s="247"/>
    </row>
    <row r="157" ht="15.75" customHeight="1">
      <c r="A157" s="251"/>
      <c r="B157" s="251"/>
      <c r="C157" s="251"/>
      <c r="D157" s="247"/>
      <c r="E157" s="247"/>
      <c r="F157" s="247"/>
      <c r="G157" s="247"/>
      <c r="H157" s="247"/>
      <c r="I157" s="247"/>
      <c r="J157" s="247"/>
      <c r="K157" s="247"/>
      <c r="L157" s="247"/>
      <c r="M157" s="247"/>
      <c r="N157" s="247"/>
    </row>
    <row r="158" ht="15.75" customHeight="1">
      <c r="A158" s="251"/>
      <c r="B158" s="251"/>
      <c r="C158" s="251"/>
      <c r="D158" s="247"/>
      <c r="E158" s="247"/>
      <c r="F158" s="247"/>
      <c r="G158" s="247"/>
      <c r="H158" s="247"/>
      <c r="I158" s="247"/>
      <c r="J158" s="247"/>
      <c r="K158" s="247"/>
      <c r="L158" s="247"/>
      <c r="M158" s="247"/>
      <c r="N158" s="247"/>
    </row>
    <row r="159" ht="15.75" customHeight="1">
      <c r="A159" s="251"/>
      <c r="B159" s="251"/>
      <c r="C159" s="251"/>
      <c r="D159" s="247"/>
      <c r="E159" s="247"/>
      <c r="F159" s="247"/>
      <c r="G159" s="247"/>
      <c r="H159" s="247"/>
      <c r="I159" s="247"/>
      <c r="J159" s="247"/>
      <c r="K159" s="247"/>
      <c r="L159" s="247"/>
      <c r="M159" s="247"/>
      <c r="N159" s="247"/>
    </row>
    <row r="160" ht="15.75" customHeight="1">
      <c r="A160" s="251"/>
      <c r="B160" s="251"/>
      <c r="C160" s="251"/>
      <c r="D160" s="247"/>
      <c r="E160" s="247"/>
      <c r="F160" s="247"/>
      <c r="G160" s="247"/>
      <c r="H160" s="247"/>
      <c r="I160" s="247"/>
      <c r="J160" s="247"/>
      <c r="K160" s="247"/>
      <c r="L160" s="247"/>
      <c r="M160" s="247"/>
      <c r="N160" s="247"/>
    </row>
    <row r="161" ht="15.75" customHeight="1">
      <c r="A161" s="251"/>
      <c r="B161" s="251"/>
      <c r="C161" s="251"/>
      <c r="D161" s="247"/>
      <c r="E161" s="247"/>
      <c r="F161" s="247"/>
      <c r="G161" s="247"/>
      <c r="H161" s="247"/>
      <c r="I161" s="247"/>
      <c r="J161" s="247"/>
      <c r="K161" s="247"/>
      <c r="L161" s="247"/>
      <c r="M161" s="247"/>
      <c r="N161" s="247"/>
    </row>
    <row r="162" ht="15.75" customHeight="1">
      <c r="A162" s="251"/>
      <c r="B162" s="251"/>
      <c r="C162" s="251"/>
      <c r="D162" s="247"/>
      <c r="E162" s="247"/>
      <c r="F162" s="247"/>
      <c r="G162" s="247"/>
      <c r="H162" s="247"/>
      <c r="I162" s="247"/>
      <c r="J162" s="247"/>
      <c r="K162" s="247"/>
      <c r="L162" s="247"/>
      <c r="M162" s="247"/>
      <c r="N162" s="247"/>
    </row>
    <row r="163" ht="15.75" customHeight="1">
      <c r="A163" s="251"/>
      <c r="B163" s="251"/>
      <c r="C163" s="251"/>
      <c r="D163" s="247"/>
      <c r="E163" s="247"/>
      <c r="F163" s="247"/>
      <c r="G163" s="247"/>
      <c r="H163" s="247"/>
      <c r="I163" s="247"/>
      <c r="J163" s="247"/>
      <c r="K163" s="247"/>
      <c r="L163" s="247"/>
      <c r="M163" s="247"/>
      <c r="N163" s="247"/>
    </row>
    <row r="164" ht="15.75" customHeight="1">
      <c r="A164" s="251"/>
      <c r="B164" s="251"/>
      <c r="C164" s="251"/>
      <c r="D164" s="247"/>
      <c r="E164" s="247"/>
      <c r="F164" s="247"/>
      <c r="G164" s="247"/>
      <c r="H164" s="247"/>
      <c r="I164" s="247"/>
      <c r="J164" s="247"/>
      <c r="K164" s="247"/>
      <c r="L164" s="247"/>
      <c r="M164" s="247"/>
      <c r="N164" s="247"/>
    </row>
    <row r="165" ht="15.75" customHeight="1">
      <c r="A165" s="251"/>
      <c r="B165" s="251"/>
      <c r="C165" s="251"/>
      <c r="D165" s="247"/>
      <c r="E165" s="247"/>
      <c r="F165" s="247"/>
      <c r="G165" s="247"/>
      <c r="H165" s="247"/>
      <c r="I165" s="247"/>
      <c r="J165" s="247"/>
      <c r="K165" s="247"/>
      <c r="L165" s="247"/>
      <c r="M165" s="247"/>
      <c r="N165" s="247"/>
    </row>
    <row r="166" ht="15.75" customHeight="1">
      <c r="A166" s="251"/>
      <c r="B166" s="251"/>
      <c r="C166" s="251"/>
      <c r="D166" s="247"/>
      <c r="E166" s="247"/>
      <c r="F166" s="247"/>
      <c r="G166" s="247"/>
      <c r="H166" s="247"/>
      <c r="I166" s="247"/>
      <c r="J166" s="247"/>
      <c r="K166" s="247"/>
      <c r="L166" s="247"/>
      <c r="M166" s="247"/>
      <c r="N166" s="247"/>
    </row>
    <row r="167" ht="15.75" customHeight="1">
      <c r="A167" s="251"/>
      <c r="B167" s="251"/>
      <c r="C167" s="251"/>
      <c r="D167" s="247"/>
      <c r="E167" s="247"/>
      <c r="F167" s="247"/>
      <c r="G167" s="247"/>
      <c r="H167" s="247"/>
      <c r="I167" s="247"/>
      <c r="J167" s="247"/>
      <c r="K167" s="247"/>
      <c r="L167" s="247"/>
      <c r="M167" s="247"/>
      <c r="N167" s="247"/>
    </row>
    <row r="168" ht="15.75" customHeight="1">
      <c r="A168" s="251"/>
      <c r="B168" s="251"/>
      <c r="C168" s="251"/>
      <c r="D168" s="247"/>
      <c r="E168" s="247"/>
      <c r="F168" s="247"/>
      <c r="G168" s="247"/>
      <c r="H168" s="247"/>
      <c r="I168" s="247"/>
      <c r="J168" s="247"/>
      <c r="K168" s="247"/>
      <c r="L168" s="247"/>
      <c r="M168" s="247"/>
      <c r="N168" s="247"/>
    </row>
    <row r="169" ht="15.75" customHeight="1">
      <c r="A169" s="251"/>
      <c r="B169" s="251"/>
      <c r="C169" s="251"/>
      <c r="D169" s="247"/>
      <c r="E169" s="247"/>
      <c r="F169" s="247"/>
      <c r="G169" s="247"/>
      <c r="H169" s="247"/>
      <c r="I169" s="247"/>
      <c r="J169" s="247"/>
      <c r="K169" s="247"/>
      <c r="L169" s="247"/>
      <c r="M169" s="247"/>
      <c r="N169" s="247"/>
    </row>
    <row r="170" ht="15.75" customHeight="1">
      <c r="A170" s="251"/>
      <c r="B170" s="251"/>
      <c r="C170" s="251"/>
      <c r="D170" s="247"/>
      <c r="E170" s="247"/>
      <c r="F170" s="247"/>
      <c r="G170" s="247"/>
      <c r="H170" s="247"/>
      <c r="I170" s="247"/>
      <c r="J170" s="247"/>
      <c r="K170" s="247"/>
      <c r="L170" s="247"/>
      <c r="M170" s="247"/>
      <c r="N170" s="247"/>
    </row>
    <row r="171" ht="15.75" customHeight="1">
      <c r="A171" s="251"/>
      <c r="B171" s="251"/>
      <c r="C171" s="251"/>
      <c r="D171" s="247"/>
      <c r="E171" s="247"/>
      <c r="F171" s="247"/>
      <c r="G171" s="247"/>
      <c r="H171" s="247"/>
      <c r="I171" s="247"/>
      <c r="J171" s="247"/>
      <c r="K171" s="247"/>
      <c r="L171" s="247"/>
      <c r="M171" s="247"/>
      <c r="N171" s="247"/>
    </row>
    <row r="172" ht="15.75" customHeight="1">
      <c r="A172" s="251"/>
      <c r="B172" s="251"/>
      <c r="C172" s="251"/>
      <c r="D172" s="247"/>
      <c r="E172" s="247"/>
      <c r="F172" s="247"/>
      <c r="G172" s="247"/>
      <c r="H172" s="247"/>
      <c r="I172" s="247"/>
      <c r="J172" s="247"/>
      <c r="K172" s="247"/>
      <c r="L172" s="247"/>
      <c r="M172" s="247"/>
      <c r="N172" s="247"/>
    </row>
    <row r="173" ht="15.75" customHeight="1">
      <c r="A173" s="251"/>
      <c r="B173" s="251"/>
      <c r="C173" s="251"/>
      <c r="D173" s="247"/>
      <c r="E173" s="247"/>
      <c r="F173" s="247"/>
      <c r="G173" s="247"/>
      <c r="H173" s="247"/>
      <c r="I173" s="247"/>
      <c r="J173" s="247"/>
      <c r="K173" s="247"/>
      <c r="L173" s="247"/>
      <c r="M173" s="247"/>
      <c r="N173" s="247"/>
    </row>
    <row r="174" ht="15.75" customHeight="1">
      <c r="A174" s="251"/>
      <c r="B174" s="251"/>
      <c r="C174" s="251"/>
      <c r="D174" s="247"/>
      <c r="E174" s="247"/>
      <c r="F174" s="247"/>
      <c r="G174" s="247"/>
      <c r="H174" s="247"/>
      <c r="I174" s="247"/>
      <c r="J174" s="247"/>
      <c r="K174" s="247"/>
      <c r="L174" s="247"/>
      <c r="M174" s="247"/>
      <c r="N174" s="247"/>
    </row>
    <row r="175" ht="15.75" customHeight="1">
      <c r="A175" s="251"/>
      <c r="B175" s="251"/>
      <c r="C175" s="251"/>
      <c r="D175" s="247"/>
      <c r="E175" s="247"/>
      <c r="F175" s="247"/>
      <c r="G175" s="247"/>
      <c r="H175" s="247"/>
      <c r="I175" s="247"/>
      <c r="J175" s="247"/>
      <c r="K175" s="247"/>
      <c r="L175" s="247"/>
      <c r="M175" s="247"/>
      <c r="N175" s="247"/>
    </row>
    <row r="176" ht="15.75" customHeight="1">
      <c r="A176" s="251"/>
      <c r="B176" s="251"/>
      <c r="C176" s="251"/>
      <c r="D176" s="247"/>
      <c r="E176" s="247"/>
      <c r="F176" s="247"/>
      <c r="G176" s="247"/>
      <c r="H176" s="247"/>
      <c r="I176" s="247"/>
      <c r="J176" s="247"/>
      <c r="K176" s="247"/>
      <c r="L176" s="247"/>
      <c r="M176" s="247"/>
      <c r="N176" s="247"/>
    </row>
    <row r="177" ht="15.75" customHeight="1">
      <c r="A177" s="251"/>
      <c r="B177" s="251"/>
      <c r="C177" s="251"/>
      <c r="D177" s="247"/>
      <c r="E177" s="247"/>
      <c r="F177" s="247"/>
      <c r="G177" s="247"/>
      <c r="H177" s="247"/>
      <c r="I177" s="247"/>
      <c r="J177" s="247"/>
      <c r="K177" s="247"/>
      <c r="L177" s="247"/>
      <c r="M177" s="247"/>
      <c r="N177" s="247"/>
    </row>
    <row r="178" ht="15.75" customHeight="1">
      <c r="A178" s="251"/>
      <c r="B178" s="251"/>
      <c r="C178" s="251"/>
      <c r="D178" s="247"/>
      <c r="E178" s="247"/>
      <c r="F178" s="247"/>
      <c r="G178" s="247"/>
      <c r="H178" s="247"/>
      <c r="I178" s="247"/>
      <c r="J178" s="247"/>
      <c r="K178" s="247"/>
      <c r="L178" s="247"/>
      <c r="M178" s="247"/>
      <c r="N178" s="247"/>
    </row>
    <row r="179" ht="15.75" customHeight="1">
      <c r="A179" s="251"/>
      <c r="B179" s="251"/>
      <c r="C179" s="251"/>
      <c r="D179" s="247"/>
      <c r="E179" s="247"/>
      <c r="F179" s="247"/>
      <c r="G179" s="247"/>
      <c r="H179" s="247"/>
      <c r="I179" s="247"/>
      <c r="J179" s="247"/>
      <c r="K179" s="247"/>
      <c r="L179" s="247"/>
      <c r="M179" s="247"/>
      <c r="N179" s="247"/>
    </row>
    <row r="180" ht="15.75" customHeight="1">
      <c r="A180" s="251"/>
      <c r="B180" s="251"/>
      <c r="C180" s="251"/>
      <c r="D180" s="247"/>
      <c r="E180" s="247"/>
      <c r="F180" s="247"/>
      <c r="G180" s="247"/>
      <c r="H180" s="247"/>
      <c r="I180" s="247"/>
      <c r="J180" s="247"/>
      <c r="K180" s="247"/>
      <c r="L180" s="247"/>
      <c r="M180" s="247"/>
      <c r="N180" s="247"/>
    </row>
    <row r="181" ht="15.75" customHeight="1">
      <c r="A181" s="251"/>
      <c r="B181" s="251"/>
      <c r="C181" s="251"/>
      <c r="D181" s="247"/>
      <c r="E181" s="247"/>
      <c r="F181" s="247"/>
      <c r="G181" s="247"/>
      <c r="H181" s="247"/>
      <c r="I181" s="247"/>
      <c r="J181" s="247"/>
      <c r="K181" s="247"/>
      <c r="L181" s="247"/>
      <c r="M181" s="247"/>
      <c r="N181" s="247"/>
    </row>
    <row r="182" ht="15.75" customHeight="1">
      <c r="A182" s="251"/>
      <c r="B182" s="251"/>
      <c r="C182" s="251"/>
      <c r="D182" s="247"/>
      <c r="E182" s="247"/>
      <c r="F182" s="247"/>
      <c r="G182" s="247"/>
      <c r="H182" s="247"/>
      <c r="I182" s="247"/>
      <c r="J182" s="247"/>
      <c r="K182" s="247"/>
      <c r="L182" s="247"/>
      <c r="M182" s="247"/>
      <c r="N182" s="247"/>
    </row>
    <row r="183" ht="15.75" customHeight="1">
      <c r="A183" s="251"/>
      <c r="B183" s="251"/>
      <c r="C183" s="251"/>
      <c r="D183" s="247"/>
      <c r="E183" s="247"/>
      <c r="F183" s="247"/>
      <c r="G183" s="247"/>
      <c r="H183" s="247"/>
      <c r="I183" s="247"/>
      <c r="J183" s="247"/>
      <c r="K183" s="247"/>
      <c r="L183" s="247"/>
      <c r="M183" s="247"/>
      <c r="N183" s="247"/>
    </row>
    <row r="184" ht="15.75" customHeight="1">
      <c r="A184" s="251"/>
      <c r="B184" s="251"/>
      <c r="C184" s="251"/>
      <c r="D184" s="247"/>
      <c r="E184" s="247"/>
      <c r="F184" s="247"/>
      <c r="G184" s="247"/>
      <c r="H184" s="247"/>
      <c r="I184" s="247"/>
      <c r="J184" s="247"/>
      <c r="K184" s="247"/>
      <c r="L184" s="247"/>
      <c r="M184" s="247"/>
      <c r="N184" s="247"/>
    </row>
    <row r="185" ht="15.75" customHeight="1">
      <c r="A185" s="251"/>
      <c r="B185" s="251"/>
      <c r="C185" s="251"/>
      <c r="D185" s="247"/>
      <c r="E185" s="247"/>
      <c r="F185" s="247"/>
      <c r="G185" s="247"/>
      <c r="H185" s="247"/>
      <c r="I185" s="247"/>
      <c r="J185" s="247"/>
      <c r="K185" s="247"/>
      <c r="L185" s="247"/>
      <c r="M185" s="247"/>
      <c r="N185" s="247"/>
    </row>
    <row r="186" ht="15.75" customHeight="1">
      <c r="A186" s="251"/>
      <c r="B186" s="251"/>
      <c r="C186" s="251"/>
      <c r="D186" s="247"/>
      <c r="E186" s="247"/>
      <c r="F186" s="247"/>
      <c r="G186" s="247"/>
      <c r="H186" s="247"/>
      <c r="I186" s="247"/>
      <c r="J186" s="247"/>
      <c r="K186" s="247"/>
      <c r="L186" s="247"/>
      <c r="M186" s="247"/>
      <c r="N186" s="247"/>
    </row>
    <row r="187" ht="15.75" customHeight="1">
      <c r="A187" s="251"/>
      <c r="B187" s="251"/>
      <c r="C187" s="251"/>
      <c r="D187" s="247"/>
      <c r="E187" s="247"/>
      <c r="F187" s="247"/>
      <c r="G187" s="247"/>
      <c r="H187" s="247"/>
      <c r="I187" s="247"/>
      <c r="J187" s="247"/>
      <c r="K187" s="247"/>
      <c r="L187" s="247"/>
      <c r="M187" s="247"/>
      <c r="N187" s="247"/>
    </row>
    <row r="188" ht="15.75" customHeight="1">
      <c r="A188" s="251"/>
      <c r="B188" s="251"/>
      <c r="C188" s="251"/>
      <c r="D188" s="247"/>
      <c r="E188" s="247"/>
      <c r="F188" s="247"/>
      <c r="G188" s="247"/>
      <c r="H188" s="247"/>
      <c r="I188" s="247"/>
      <c r="J188" s="247"/>
      <c r="K188" s="247"/>
      <c r="L188" s="247"/>
      <c r="M188" s="247"/>
      <c r="N188" s="247"/>
    </row>
    <row r="189" ht="15.75" customHeight="1">
      <c r="A189" s="251"/>
      <c r="B189" s="251"/>
      <c r="C189" s="251"/>
      <c r="D189" s="247"/>
      <c r="E189" s="247"/>
      <c r="F189" s="247"/>
      <c r="G189" s="247"/>
      <c r="H189" s="247"/>
      <c r="I189" s="247"/>
      <c r="J189" s="247"/>
      <c r="K189" s="247"/>
      <c r="L189" s="247"/>
      <c r="M189" s="247"/>
      <c r="N189" s="247"/>
    </row>
    <row r="190" ht="15.75" customHeight="1">
      <c r="A190" s="251"/>
      <c r="B190" s="251"/>
      <c r="C190" s="251"/>
      <c r="D190" s="247"/>
      <c r="E190" s="247"/>
      <c r="F190" s="247"/>
      <c r="G190" s="247"/>
      <c r="H190" s="247"/>
      <c r="I190" s="247"/>
      <c r="J190" s="247"/>
      <c r="K190" s="247"/>
      <c r="L190" s="247"/>
      <c r="M190" s="247"/>
      <c r="N190" s="247"/>
    </row>
    <row r="191" ht="15.75" customHeight="1">
      <c r="A191" s="251"/>
      <c r="B191" s="251"/>
      <c r="C191" s="251"/>
      <c r="D191" s="247"/>
      <c r="E191" s="247"/>
      <c r="F191" s="247"/>
      <c r="G191" s="247"/>
      <c r="H191" s="247"/>
      <c r="I191" s="247"/>
      <c r="J191" s="247"/>
      <c r="K191" s="247"/>
      <c r="L191" s="247"/>
      <c r="M191" s="247"/>
      <c r="N191" s="247"/>
    </row>
    <row r="192" ht="15.75" customHeight="1">
      <c r="A192" s="251"/>
      <c r="B192" s="251"/>
      <c r="C192" s="251"/>
      <c r="D192" s="247"/>
      <c r="E192" s="247"/>
      <c r="F192" s="247"/>
      <c r="G192" s="247"/>
      <c r="H192" s="247"/>
      <c r="I192" s="247"/>
      <c r="J192" s="247"/>
      <c r="K192" s="247"/>
      <c r="L192" s="247"/>
      <c r="M192" s="247"/>
      <c r="N192" s="247"/>
    </row>
    <row r="193" ht="15.75" customHeight="1">
      <c r="A193" s="251"/>
      <c r="B193" s="251"/>
      <c r="C193" s="251"/>
      <c r="D193" s="247"/>
      <c r="E193" s="247"/>
      <c r="F193" s="247"/>
      <c r="G193" s="247"/>
      <c r="H193" s="247"/>
      <c r="I193" s="247"/>
      <c r="J193" s="247"/>
      <c r="K193" s="247"/>
      <c r="L193" s="247"/>
      <c r="M193" s="247"/>
      <c r="N193" s="247"/>
    </row>
    <row r="194" ht="15.75" customHeight="1">
      <c r="A194" s="251"/>
      <c r="B194" s="251"/>
      <c r="C194" s="251"/>
      <c r="D194" s="247"/>
      <c r="E194" s="247"/>
      <c r="F194" s="247"/>
      <c r="G194" s="247"/>
      <c r="H194" s="247"/>
      <c r="I194" s="247"/>
      <c r="J194" s="247"/>
      <c r="K194" s="247"/>
      <c r="L194" s="247"/>
      <c r="M194" s="247"/>
      <c r="N194" s="247"/>
    </row>
    <row r="195" ht="15.75" customHeight="1">
      <c r="A195" s="251"/>
      <c r="B195" s="251"/>
      <c r="C195" s="251"/>
      <c r="D195" s="247"/>
      <c r="E195" s="247"/>
      <c r="F195" s="247"/>
      <c r="G195" s="247"/>
      <c r="H195" s="247"/>
      <c r="I195" s="247"/>
      <c r="J195" s="247"/>
      <c r="K195" s="247"/>
      <c r="L195" s="247"/>
      <c r="M195" s="247"/>
      <c r="N195" s="247"/>
    </row>
    <row r="196" ht="15.75" customHeight="1">
      <c r="A196" s="251"/>
      <c r="B196" s="251"/>
      <c r="C196" s="251"/>
      <c r="D196" s="247"/>
      <c r="E196" s="247"/>
      <c r="F196" s="247"/>
      <c r="G196" s="247"/>
      <c r="H196" s="247"/>
      <c r="I196" s="247"/>
      <c r="J196" s="247"/>
      <c r="K196" s="247"/>
      <c r="L196" s="247"/>
      <c r="M196" s="247"/>
      <c r="N196" s="247"/>
    </row>
    <row r="197" ht="15.75" customHeight="1">
      <c r="A197" s="251"/>
      <c r="B197" s="251"/>
      <c r="C197" s="251"/>
      <c r="D197" s="247"/>
      <c r="E197" s="247"/>
      <c r="F197" s="247"/>
      <c r="G197" s="247"/>
      <c r="H197" s="247"/>
      <c r="I197" s="247"/>
      <c r="J197" s="247"/>
      <c r="K197" s="247"/>
      <c r="L197" s="247"/>
      <c r="M197" s="247"/>
      <c r="N197" s="247"/>
    </row>
    <row r="198" ht="15.75" customHeight="1">
      <c r="A198" s="251"/>
      <c r="B198" s="251"/>
      <c r="C198" s="251"/>
      <c r="D198" s="247"/>
      <c r="E198" s="247"/>
      <c r="F198" s="247"/>
      <c r="G198" s="247"/>
      <c r="H198" s="247"/>
      <c r="I198" s="247"/>
      <c r="J198" s="247"/>
      <c r="K198" s="247"/>
      <c r="L198" s="247"/>
      <c r="M198" s="247"/>
      <c r="N198" s="247"/>
    </row>
    <row r="199" ht="15.75" customHeight="1">
      <c r="A199" s="251"/>
      <c r="B199" s="251"/>
      <c r="C199" s="251"/>
      <c r="D199" s="247"/>
      <c r="E199" s="247"/>
      <c r="F199" s="247"/>
      <c r="G199" s="247"/>
      <c r="H199" s="247"/>
      <c r="I199" s="247"/>
      <c r="J199" s="247"/>
      <c r="K199" s="247"/>
      <c r="L199" s="247"/>
      <c r="M199" s="247"/>
      <c r="N199" s="247"/>
    </row>
    <row r="200" ht="15.75" customHeight="1">
      <c r="A200" s="251"/>
      <c r="B200" s="251"/>
      <c r="C200" s="251"/>
      <c r="D200" s="247"/>
      <c r="E200" s="247"/>
      <c r="F200" s="247"/>
      <c r="G200" s="247"/>
      <c r="H200" s="247"/>
      <c r="I200" s="247"/>
      <c r="J200" s="247"/>
      <c r="K200" s="247"/>
      <c r="L200" s="247"/>
      <c r="M200" s="247"/>
      <c r="N200" s="247"/>
    </row>
    <row r="201" ht="15.75" customHeight="1">
      <c r="A201" s="251"/>
      <c r="B201" s="251"/>
      <c r="C201" s="251"/>
      <c r="D201" s="247"/>
      <c r="E201" s="247"/>
      <c r="F201" s="247"/>
      <c r="G201" s="247"/>
      <c r="H201" s="247"/>
      <c r="I201" s="247"/>
      <c r="J201" s="247"/>
      <c r="K201" s="247"/>
      <c r="L201" s="247"/>
      <c r="M201" s="247"/>
      <c r="N201" s="247"/>
    </row>
    <row r="202" ht="15.75" customHeight="1">
      <c r="A202" s="251"/>
      <c r="B202" s="251"/>
      <c r="C202" s="251"/>
      <c r="D202" s="247"/>
      <c r="E202" s="247"/>
      <c r="F202" s="247"/>
      <c r="G202" s="247"/>
      <c r="H202" s="247"/>
      <c r="I202" s="247"/>
      <c r="J202" s="247"/>
      <c r="K202" s="247"/>
      <c r="L202" s="247"/>
      <c r="M202" s="247"/>
      <c r="N202" s="247"/>
    </row>
    <row r="203" ht="15.75" customHeight="1">
      <c r="A203" s="251"/>
      <c r="B203" s="251"/>
      <c r="C203" s="251"/>
      <c r="D203" s="247"/>
      <c r="E203" s="247"/>
      <c r="F203" s="247"/>
      <c r="G203" s="247"/>
      <c r="H203" s="247"/>
      <c r="I203" s="247"/>
      <c r="J203" s="247"/>
      <c r="K203" s="247"/>
      <c r="L203" s="247"/>
      <c r="M203" s="247"/>
      <c r="N203" s="247"/>
    </row>
    <row r="204" ht="15.75" customHeight="1">
      <c r="A204" s="251"/>
      <c r="B204" s="251"/>
      <c r="C204" s="251"/>
      <c r="D204" s="247"/>
      <c r="E204" s="247"/>
      <c r="F204" s="247"/>
      <c r="G204" s="247"/>
      <c r="H204" s="247"/>
      <c r="I204" s="247"/>
      <c r="J204" s="247"/>
      <c r="K204" s="247"/>
      <c r="L204" s="247"/>
      <c r="M204" s="247"/>
      <c r="N204" s="247"/>
    </row>
    <row r="205" ht="15.75" customHeight="1">
      <c r="A205" s="251"/>
      <c r="B205" s="251"/>
      <c r="C205" s="251"/>
      <c r="D205" s="247"/>
      <c r="E205" s="247"/>
      <c r="F205" s="247"/>
      <c r="G205" s="247"/>
      <c r="H205" s="247"/>
      <c r="I205" s="247"/>
      <c r="J205" s="247"/>
      <c r="K205" s="247"/>
      <c r="L205" s="247"/>
      <c r="M205" s="247"/>
      <c r="N205" s="247"/>
    </row>
    <row r="206" ht="15.75" customHeight="1">
      <c r="A206" s="251"/>
      <c r="B206" s="251"/>
      <c r="C206" s="251"/>
      <c r="D206" s="247"/>
      <c r="E206" s="247"/>
      <c r="F206" s="247"/>
      <c r="G206" s="247"/>
      <c r="H206" s="247"/>
      <c r="I206" s="247"/>
      <c r="J206" s="247"/>
      <c r="K206" s="247"/>
      <c r="L206" s="247"/>
      <c r="M206" s="247"/>
      <c r="N206" s="247"/>
    </row>
    <row r="207" ht="15.75" customHeight="1">
      <c r="A207" s="251"/>
      <c r="B207" s="251"/>
      <c r="C207" s="251"/>
      <c r="D207" s="247"/>
      <c r="E207" s="247"/>
      <c r="F207" s="247"/>
      <c r="G207" s="247"/>
      <c r="H207" s="247"/>
      <c r="I207" s="247"/>
      <c r="J207" s="247"/>
      <c r="K207" s="247"/>
      <c r="L207" s="247"/>
      <c r="M207" s="247"/>
      <c r="N207" s="247"/>
    </row>
    <row r="208" ht="15.75" customHeight="1">
      <c r="A208" s="251"/>
      <c r="B208" s="251"/>
      <c r="C208" s="251"/>
      <c r="D208" s="247"/>
      <c r="E208" s="247"/>
      <c r="F208" s="247"/>
      <c r="G208" s="247"/>
      <c r="H208" s="247"/>
      <c r="I208" s="247"/>
      <c r="J208" s="247"/>
      <c r="K208" s="247"/>
      <c r="L208" s="247"/>
      <c r="M208" s="247"/>
      <c r="N208" s="247"/>
    </row>
    <row r="209" ht="15.75" customHeight="1">
      <c r="A209" s="251"/>
      <c r="B209" s="251"/>
      <c r="C209" s="251"/>
      <c r="D209" s="247"/>
      <c r="E209" s="247"/>
      <c r="F209" s="247"/>
      <c r="G209" s="247"/>
      <c r="H209" s="247"/>
      <c r="I209" s="247"/>
      <c r="J209" s="247"/>
      <c r="K209" s="247"/>
      <c r="L209" s="247"/>
      <c r="M209" s="247"/>
      <c r="N209" s="247"/>
    </row>
    <row r="210" ht="15.75" customHeight="1">
      <c r="A210" s="251"/>
      <c r="B210" s="251"/>
      <c r="C210" s="251"/>
      <c r="D210" s="247"/>
      <c r="E210" s="247"/>
      <c r="F210" s="247"/>
      <c r="G210" s="247"/>
      <c r="H210" s="247"/>
      <c r="I210" s="247"/>
      <c r="J210" s="247"/>
      <c r="K210" s="247"/>
      <c r="L210" s="247"/>
      <c r="M210" s="247"/>
      <c r="N210" s="247"/>
    </row>
    <row r="211" ht="15.75" customHeight="1">
      <c r="A211" s="251"/>
      <c r="B211" s="251"/>
      <c r="C211" s="251"/>
      <c r="D211" s="247"/>
      <c r="E211" s="247"/>
      <c r="F211" s="247"/>
      <c r="G211" s="247"/>
      <c r="H211" s="247"/>
      <c r="I211" s="247"/>
      <c r="J211" s="247"/>
      <c r="K211" s="247"/>
      <c r="L211" s="247"/>
      <c r="M211" s="247"/>
      <c r="N211" s="247"/>
    </row>
    <row r="212" ht="15.75" customHeight="1">
      <c r="A212" s="251"/>
      <c r="B212" s="251"/>
      <c r="C212" s="251"/>
      <c r="D212" s="247"/>
      <c r="E212" s="247"/>
      <c r="F212" s="247"/>
      <c r="G212" s="247"/>
      <c r="H212" s="247"/>
      <c r="I212" s="247"/>
      <c r="J212" s="247"/>
      <c r="K212" s="247"/>
      <c r="L212" s="247"/>
      <c r="M212" s="247"/>
      <c r="N212" s="247"/>
    </row>
    <row r="213" ht="15.75" customHeight="1">
      <c r="A213" s="251"/>
      <c r="B213" s="251"/>
      <c r="C213" s="251"/>
      <c r="D213" s="247"/>
      <c r="E213" s="247"/>
      <c r="F213" s="247"/>
      <c r="G213" s="247"/>
      <c r="H213" s="247"/>
      <c r="I213" s="247"/>
      <c r="J213" s="247"/>
      <c r="K213" s="247"/>
      <c r="L213" s="247"/>
      <c r="M213" s="247"/>
      <c r="N213" s="247"/>
    </row>
    <row r="214" ht="15.75" customHeight="1">
      <c r="A214" s="251"/>
      <c r="B214" s="251"/>
      <c r="C214" s="251"/>
      <c r="D214" s="247"/>
      <c r="E214" s="247"/>
      <c r="F214" s="247"/>
      <c r="G214" s="247"/>
      <c r="H214" s="247"/>
      <c r="I214" s="247"/>
      <c r="J214" s="247"/>
      <c r="K214" s="247"/>
      <c r="L214" s="247"/>
      <c r="M214" s="247"/>
      <c r="N214" s="247"/>
    </row>
    <row r="215" ht="15.75" customHeight="1">
      <c r="A215" s="251"/>
      <c r="B215" s="251"/>
      <c r="C215" s="251"/>
      <c r="D215" s="247"/>
      <c r="E215" s="247"/>
      <c r="F215" s="247"/>
      <c r="G215" s="247"/>
      <c r="H215" s="247"/>
      <c r="I215" s="247"/>
      <c r="J215" s="247"/>
      <c r="K215" s="247"/>
      <c r="L215" s="247"/>
      <c r="M215" s="247"/>
      <c r="N215" s="247"/>
    </row>
    <row r="216" ht="15.75" customHeight="1">
      <c r="A216" s="251"/>
      <c r="B216" s="251"/>
      <c r="C216" s="251"/>
      <c r="D216" s="247"/>
      <c r="E216" s="247"/>
      <c r="F216" s="247"/>
      <c r="G216" s="247"/>
      <c r="H216" s="247"/>
      <c r="I216" s="247"/>
      <c r="J216" s="247"/>
      <c r="K216" s="247"/>
      <c r="L216" s="247"/>
      <c r="M216" s="247"/>
      <c r="N216" s="247"/>
    </row>
    <row r="217" ht="15.75" customHeight="1">
      <c r="A217" s="251"/>
      <c r="B217" s="251"/>
      <c r="C217" s="251"/>
      <c r="D217" s="247"/>
      <c r="E217" s="247"/>
      <c r="F217" s="247"/>
      <c r="G217" s="247"/>
      <c r="H217" s="247"/>
      <c r="I217" s="247"/>
      <c r="J217" s="247"/>
      <c r="K217" s="247"/>
      <c r="L217" s="247"/>
      <c r="M217" s="247"/>
      <c r="N217" s="247"/>
    </row>
    <row r="218" ht="15.75" customHeight="1">
      <c r="A218" s="251"/>
      <c r="B218" s="251"/>
      <c r="C218" s="251"/>
      <c r="D218" s="247"/>
      <c r="E218" s="247"/>
      <c r="F218" s="247"/>
      <c r="G218" s="247"/>
      <c r="H218" s="247"/>
      <c r="I218" s="247"/>
      <c r="J218" s="247"/>
      <c r="K218" s="247"/>
      <c r="L218" s="247"/>
      <c r="M218" s="247"/>
      <c r="N218" s="247"/>
    </row>
    <row r="219" ht="15.75" customHeight="1">
      <c r="A219" s="251"/>
      <c r="B219" s="251"/>
      <c r="C219" s="251"/>
      <c r="D219" s="247"/>
      <c r="E219" s="247"/>
      <c r="F219" s="247"/>
      <c r="G219" s="247"/>
      <c r="H219" s="247"/>
      <c r="I219" s="247"/>
      <c r="J219" s="247"/>
      <c r="K219" s="247"/>
      <c r="L219" s="247"/>
      <c r="M219" s="247"/>
      <c r="N219" s="247"/>
    </row>
    <row r="220" ht="15.75" customHeight="1">
      <c r="A220" s="251"/>
      <c r="B220" s="251"/>
      <c r="C220" s="251"/>
      <c r="D220" s="247"/>
      <c r="E220" s="247"/>
      <c r="F220" s="247"/>
      <c r="G220" s="247"/>
      <c r="H220" s="247"/>
      <c r="I220" s="247"/>
      <c r="J220" s="247"/>
      <c r="K220" s="247"/>
      <c r="L220" s="247"/>
      <c r="M220" s="247"/>
      <c r="N220" s="247"/>
    </row>
    <row r="221" ht="15.75" customHeight="1">
      <c r="A221" s="251"/>
      <c r="B221" s="251"/>
      <c r="C221" s="251"/>
      <c r="D221" s="247"/>
      <c r="E221" s="247"/>
      <c r="F221" s="247"/>
      <c r="G221" s="247"/>
      <c r="H221" s="247"/>
      <c r="I221" s="247"/>
      <c r="J221" s="247"/>
      <c r="K221" s="247"/>
      <c r="L221" s="247"/>
      <c r="M221" s="247"/>
      <c r="N221" s="247"/>
    </row>
    <row r="222" ht="15.75" customHeight="1">
      <c r="A222" s="251"/>
      <c r="B222" s="251"/>
      <c r="C222" s="251"/>
      <c r="D222" s="247"/>
      <c r="E222" s="247"/>
      <c r="F222" s="247"/>
      <c r="G222" s="247"/>
      <c r="H222" s="247"/>
      <c r="I222" s="247"/>
      <c r="J222" s="247"/>
      <c r="K222" s="247"/>
      <c r="L222" s="247"/>
      <c r="M222" s="247"/>
      <c r="N222" s="247"/>
    </row>
    <row r="223" ht="15.75" customHeight="1">
      <c r="A223" s="251"/>
      <c r="B223" s="251"/>
      <c r="C223" s="251"/>
      <c r="D223" s="247"/>
      <c r="E223" s="247"/>
      <c r="F223" s="247"/>
      <c r="G223" s="247"/>
      <c r="H223" s="247"/>
      <c r="I223" s="247"/>
      <c r="J223" s="247"/>
      <c r="K223" s="247"/>
      <c r="L223" s="247"/>
      <c r="M223" s="247"/>
      <c r="N223" s="247"/>
    </row>
    <row r="224" ht="15.75" customHeight="1">
      <c r="A224" s="251"/>
      <c r="B224" s="251"/>
      <c r="C224" s="251"/>
      <c r="D224" s="247"/>
      <c r="E224" s="247"/>
      <c r="F224" s="247"/>
      <c r="G224" s="247"/>
      <c r="H224" s="247"/>
      <c r="I224" s="247"/>
      <c r="J224" s="247"/>
      <c r="K224" s="247"/>
      <c r="L224" s="247"/>
      <c r="M224" s="247"/>
      <c r="N224" s="247"/>
    </row>
    <row r="225" ht="15.75" customHeight="1">
      <c r="A225" s="251"/>
      <c r="B225" s="251"/>
      <c r="C225" s="251"/>
      <c r="D225" s="247"/>
      <c r="E225" s="247"/>
      <c r="F225" s="247"/>
      <c r="G225" s="247"/>
      <c r="H225" s="247"/>
      <c r="I225" s="247"/>
      <c r="J225" s="247"/>
      <c r="K225" s="247"/>
      <c r="L225" s="247"/>
      <c r="M225" s="247"/>
      <c r="N225" s="247"/>
    </row>
    <row r="226" ht="15.75" customHeight="1">
      <c r="A226" s="251"/>
      <c r="B226" s="251"/>
      <c r="C226" s="251"/>
      <c r="D226" s="247"/>
      <c r="E226" s="247"/>
      <c r="F226" s="247"/>
      <c r="G226" s="247"/>
      <c r="H226" s="247"/>
      <c r="I226" s="247"/>
      <c r="J226" s="247"/>
      <c r="K226" s="247"/>
      <c r="L226" s="247"/>
      <c r="M226" s="247"/>
      <c r="N226" s="247"/>
    </row>
    <row r="227" ht="15.75" customHeight="1">
      <c r="A227" s="251"/>
      <c r="B227" s="251"/>
      <c r="C227" s="251"/>
      <c r="D227" s="247"/>
      <c r="E227" s="247"/>
      <c r="F227" s="247"/>
      <c r="G227" s="247"/>
      <c r="H227" s="247"/>
      <c r="I227" s="247"/>
      <c r="J227" s="247"/>
      <c r="K227" s="247"/>
      <c r="L227" s="247"/>
      <c r="M227" s="247"/>
      <c r="N227" s="247"/>
    </row>
    <row r="228" ht="15.75" customHeight="1">
      <c r="A228" s="251"/>
      <c r="B228" s="251"/>
      <c r="C228" s="251"/>
      <c r="D228" s="247"/>
      <c r="E228" s="247"/>
      <c r="F228" s="247"/>
      <c r="G228" s="247"/>
      <c r="H228" s="247"/>
      <c r="I228" s="247"/>
      <c r="J228" s="247"/>
      <c r="K228" s="247"/>
      <c r="L228" s="247"/>
      <c r="M228" s="247"/>
      <c r="N228" s="247"/>
    </row>
    <row r="229" ht="15.75" customHeight="1">
      <c r="A229" s="251"/>
      <c r="B229" s="251"/>
      <c r="C229" s="251"/>
      <c r="D229" s="247"/>
      <c r="E229" s="247"/>
      <c r="F229" s="247"/>
      <c r="G229" s="247"/>
      <c r="H229" s="247"/>
      <c r="I229" s="247"/>
      <c r="J229" s="247"/>
      <c r="K229" s="247"/>
      <c r="L229" s="247"/>
      <c r="M229" s="247"/>
      <c r="N229" s="247"/>
    </row>
    <row r="230" ht="15.75" customHeight="1">
      <c r="A230" s="251"/>
      <c r="B230" s="251"/>
      <c r="C230" s="251"/>
      <c r="D230" s="247"/>
      <c r="E230" s="247"/>
      <c r="F230" s="247"/>
      <c r="G230" s="247"/>
      <c r="H230" s="247"/>
      <c r="I230" s="247"/>
      <c r="J230" s="247"/>
      <c r="K230" s="247"/>
      <c r="L230" s="247"/>
      <c r="M230" s="247"/>
      <c r="N230" s="247"/>
    </row>
    <row r="231" ht="15.75" customHeight="1">
      <c r="A231" s="251"/>
      <c r="B231" s="251"/>
      <c r="C231" s="251"/>
      <c r="D231" s="247"/>
      <c r="E231" s="247"/>
      <c r="F231" s="247"/>
      <c r="G231" s="247"/>
      <c r="H231" s="247"/>
      <c r="I231" s="247"/>
      <c r="J231" s="247"/>
      <c r="K231" s="247"/>
      <c r="L231" s="247"/>
      <c r="M231" s="247"/>
      <c r="N231" s="247"/>
    </row>
    <row r="232" ht="15.75" customHeight="1">
      <c r="A232" s="251"/>
      <c r="B232" s="251"/>
      <c r="C232" s="251"/>
      <c r="D232" s="247"/>
      <c r="E232" s="247"/>
      <c r="F232" s="247"/>
      <c r="G232" s="247"/>
      <c r="H232" s="247"/>
      <c r="I232" s="247"/>
      <c r="J232" s="247"/>
      <c r="K232" s="247"/>
      <c r="L232" s="247"/>
      <c r="M232" s="247"/>
      <c r="N232" s="247"/>
    </row>
    <row r="233" ht="15.75" customHeight="1">
      <c r="A233" s="251"/>
      <c r="B233" s="251"/>
      <c r="C233" s="251"/>
      <c r="D233" s="247"/>
      <c r="E233" s="247"/>
      <c r="F233" s="247"/>
      <c r="G233" s="247"/>
      <c r="H233" s="247"/>
      <c r="I233" s="247"/>
      <c r="J233" s="247"/>
      <c r="K233" s="247"/>
      <c r="L233" s="247"/>
      <c r="M233" s="247"/>
      <c r="N233" s="247"/>
    </row>
    <row r="234" ht="15.75" customHeight="1">
      <c r="A234" s="251"/>
      <c r="B234" s="251"/>
      <c r="C234" s="251"/>
      <c r="D234" s="247"/>
      <c r="E234" s="247"/>
      <c r="F234" s="247"/>
      <c r="G234" s="247"/>
      <c r="H234" s="247"/>
      <c r="I234" s="247"/>
      <c r="J234" s="247"/>
      <c r="K234" s="247"/>
      <c r="L234" s="247"/>
      <c r="M234" s="247"/>
      <c r="N234" s="247"/>
    </row>
    <row r="235" ht="15.75" customHeight="1">
      <c r="A235" s="251"/>
      <c r="B235" s="251"/>
      <c r="C235" s="251"/>
      <c r="D235" s="247"/>
      <c r="E235" s="247"/>
      <c r="F235" s="247"/>
      <c r="G235" s="247"/>
      <c r="H235" s="247"/>
      <c r="I235" s="247"/>
      <c r="J235" s="247"/>
      <c r="K235" s="247"/>
      <c r="L235" s="247"/>
      <c r="M235" s="247"/>
      <c r="N235" s="247"/>
    </row>
    <row r="236" ht="15.75" customHeight="1">
      <c r="A236" s="251"/>
      <c r="B236" s="251"/>
      <c r="C236" s="251"/>
      <c r="D236" s="247"/>
      <c r="E236" s="247"/>
      <c r="F236" s="247"/>
      <c r="G236" s="247"/>
      <c r="H236" s="247"/>
      <c r="I236" s="247"/>
      <c r="J236" s="247"/>
      <c r="K236" s="247"/>
      <c r="L236" s="247"/>
      <c r="M236" s="247"/>
      <c r="N236" s="247"/>
    </row>
    <row r="237" ht="15.75" customHeight="1">
      <c r="A237" s="251"/>
      <c r="B237" s="251"/>
      <c r="C237" s="251"/>
      <c r="D237" s="247"/>
      <c r="E237" s="247"/>
      <c r="F237" s="247"/>
      <c r="G237" s="247"/>
      <c r="H237" s="247"/>
      <c r="I237" s="247"/>
      <c r="J237" s="247"/>
      <c r="K237" s="247"/>
      <c r="L237" s="247"/>
      <c r="M237" s="247"/>
      <c r="N237" s="247"/>
    </row>
    <row r="238" ht="15.75" customHeight="1">
      <c r="A238" s="251"/>
      <c r="B238" s="251"/>
      <c r="C238" s="251"/>
      <c r="D238" s="247"/>
      <c r="E238" s="247"/>
      <c r="F238" s="247"/>
      <c r="G238" s="247"/>
      <c r="H238" s="247"/>
      <c r="I238" s="247"/>
      <c r="J238" s="247"/>
      <c r="K238" s="247"/>
      <c r="L238" s="247"/>
      <c r="M238" s="247"/>
      <c r="N238" s="247"/>
    </row>
    <row r="239" ht="15.75" customHeight="1">
      <c r="A239" s="251"/>
      <c r="B239" s="251"/>
      <c r="C239" s="251"/>
      <c r="D239" s="247"/>
      <c r="E239" s="247"/>
      <c r="F239" s="247"/>
      <c r="G239" s="247"/>
      <c r="H239" s="247"/>
      <c r="I239" s="247"/>
      <c r="J239" s="247"/>
      <c r="K239" s="247"/>
      <c r="L239" s="247"/>
      <c r="M239" s="247"/>
      <c r="N239" s="247"/>
    </row>
    <row r="240" ht="15.75" customHeight="1">
      <c r="A240" s="251"/>
      <c r="B240" s="251"/>
      <c r="C240" s="251"/>
      <c r="D240" s="247"/>
      <c r="E240" s="247"/>
      <c r="F240" s="247"/>
      <c r="G240" s="247"/>
      <c r="H240" s="247"/>
      <c r="I240" s="247"/>
      <c r="J240" s="247"/>
      <c r="K240" s="247"/>
      <c r="L240" s="247"/>
      <c r="M240" s="247"/>
      <c r="N240" s="247"/>
    </row>
    <row r="241" ht="15.75" customHeight="1">
      <c r="A241" s="251"/>
      <c r="B241" s="251"/>
      <c r="C241" s="251"/>
      <c r="D241" s="247"/>
      <c r="E241" s="247"/>
      <c r="F241" s="247"/>
      <c r="G241" s="247"/>
      <c r="H241" s="247"/>
      <c r="I241" s="247"/>
      <c r="J241" s="247"/>
      <c r="K241" s="247"/>
      <c r="L241" s="247"/>
      <c r="M241" s="247"/>
      <c r="N241" s="247"/>
    </row>
    <row r="242" ht="15.75" customHeight="1">
      <c r="A242" s="251"/>
      <c r="B242" s="251"/>
      <c r="C242" s="251"/>
      <c r="D242" s="247"/>
      <c r="E242" s="247"/>
      <c r="F242" s="247"/>
      <c r="G242" s="247"/>
      <c r="H242" s="247"/>
      <c r="I242" s="247"/>
      <c r="J242" s="247"/>
      <c r="K242" s="247"/>
      <c r="L242" s="247"/>
      <c r="M242" s="247"/>
      <c r="N242" s="247"/>
    </row>
    <row r="243" ht="15.75" customHeight="1">
      <c r="A243" s="251"/>
      <c r="B243" s="251"/>
      <c r="C243" s="251"/>
      <c r="D243" s="247"/>
      <c r="E243" s="247"/>
      <c r="F243" s="247"/>
      <c r="G243" s="247"/>
      <c r="H243" s="247"/>
      <c r="I243" s="247"/>
      <c r="J243" s="247"/>
      <c r="K243" s="247"/>
      <c r="L243" s="247"/>
      <c r="M243" s="247"/>
      <c r="N243" s="247"/>
    </row>
    <row r="244" ht="15.75" customHeight="1">
      <c r="A244" s="251"/>
      <c r="B244" s="251"/>
      <c r="C244" s="251"/>
      <c r="D244" s="247"/>
      <c r="E244" s="247"/>
      <c r="F244" s="247"/>
      <c r="G244" s="247"/>
      <c r="H244" s="247"/>
      <c r="I244" s="247"/>
      <c r="J244" s="247"/>
      <c r="K244" s="247"/>
      <c r="L244" s="247"/>
      <c r="M244" s="247"/>
      <c r="N244" s="247"/>
    </row>
    <row r="245" ht="15.75" customHeight="1">
      <c r="A245" s="251"/>
      <c r="B245" s="251"/>
      <c r="C245" s="251"/>
      <c r="D245" s="247"/>
      <c r="E245" s="247"/>
      <c r="F245" s="247"/>
      <c r="G245" s="247"/>
      <c r="H245" s="247"/>
      <c r="I245" s="247"/>
      <c r="J245" s="247"/>
      <c r="K245" s="247"/>
      <c r="L245" s="247"/>
      <c r="M245" s="247"/>
      <c r="N245" s="247"/>
    </row>
    <row r="246" ht="15.75" customHeight="1">
      <c r="A246" s="251"/>
      <c r="B246" s="251"/>
      <c r="C246" s="251"/>
      <c r="D246" s="247"/>
      <c r="E246" s="247"/>
      <c r="F246" s="247"/>
      <c r="G246" s="247"/>
      <c r="H246" s="247"/>
      <c r="I246" s="247"/>
      <c r="J246" s="247"/>
      <c r="K246" s="247"/>
      <c r="L246" s="247"/>
      <c r="M246" s="247"/>
      <c r="N246" s="247"/>
    </row>
    <row r="247" ht="15.75" customHeight="1">
      <c r="A247" s="251"/>
      <c r="B247" s="251"/>
      <c r="C247" s="251"/>
      <c r="D247" s="247"/>
      <c r="E247" s="247"/>
      <c r="F247" s="247"/>
      <c r="G247" s="247"/>
      <c r="H247" s="247"/>
      <c r="I247" s="247"/>
      <c r="J247" s="247"/>
      <c r="K247" s="247"/>
      <c r="L247" s="247"/>
      <c r="M247" s="247"/>
      <c r="N247" s="247"/>
    </row>
    <row r="248" ht="15.75" customHeight="1">
      <c r="A248" s="251"/>
      <c r="B248" s="251"/>
      <c r="C248" s="251"/>
      <c r="D248" s="247"/>
      <c r="E248" s="247"/>
      <c r="F248" s="247"/>
      <c r="G248" s="247"/>
      <c r="H248" s="247"/>
      <c r="I248" s="247"/>
      <c r="J248" s="247"/>
      <c r="K248" s="247"/>
      <c r="L248" s="247"/>
      <c r="M248" s="247"/>
      <c r="N248" s="247"/>
    </row>
    <row r="249" ht="15.75" customHeight="1">
      <c r="A249" s="251"/>
      <c r="B249" s="251"/>
      <c r="C249" s="251"/>
      <c r="D249" s="247"/>
      <c r="E249" s="247"/>
      <c r="F249" s="247"/>
      <c r="G249" s="247"/>
      <c r="H249" s="247"/>
      <c r="I249" s="247"/>
      <c r="J249" s="247"/>
      <c r="K249" s="247"/>
      <c r="L249" s="247"/>
      <c r="M249" s="247"/>
      <c r="N249" s="247"/>
    </row>
    <row r="250" ht="15.75" customHeight="1">
      <c r="A250" s="251"/>
      <c r="B250" s="251"/>
      <c r="C250" s="251"/>
      <c r="D250" s="247"/>
      <c r="E250" s="247"/>
      <c r="F250" s="247"/>
      <c r="G250" s="247"/>
      <c r="H250" s="247"/>
      <c r="I250" s="247"/>
      <c r="J250" s="247"/>
      <c r="K250" s="247"/>
      <c r="L250" s="247"/>
      <c r="M250" s="247"/>
      <c r="N250" s="247"/>
    </row>
    <row r="251" ht="15.75" customHeight="1">
      <c r="A251" s="251"/>
      <c r="B251" s="251"/>
      <c r="C251" s="251"/>
      <c r="D251" s="247"/>
      <c r="E251" s="247"/>
      <c r="F251" s="247"/>
      <c r="G251" s="247"/>
      <c r="H251" s="247"/>
      <c r="I251" s="247"/>
      <c r="J251" s="247"/>
      <c r="K251" s="247"/>
      <c r="L251" s="247"/>
      <c r="M251" s="247"/>
      <c r="N251" s="247"/>
    </row>
    <row r="252" ht="15.75" customHeight="1">
      <c r="A252" s="251"/>
      <c r="B252" s="251"/>
      <c r="C252" s="251"/>
      <c r="D252" s="247"/>
      <c r="E252" s="247"/>
      <c r="F252" s="247"/>
      <c r="G252" s="247"/>
      <c r="H252" s="247"/>
      <c r="I252" s="247"/>
      <c r="J252" s="247"/>
      <c r="K252" s="247"/>
      <c r="L252" s="247"/>
      <c r="M252" s="247"/>
      <c r="N252" s="247"/>
    </row>
    <row r="253" ht="15.75" customHeight="1">
      <c r="A253" s="251"/>
      <c r="B253" s="251"/>
      <c r="C253" s="251"/>
      <c r="D253" s="247"/>
      <c r="E253" s="247"/>
      <c r="F253" s="247"/>
      <c r="G253" s="247"/>
      <c r="H253" s="247"/>
      <c r="I253" s="247"/>
      <c r="J253" s="247"/>
      <c r="K253" s="247"/>
      <c r="L253" s="247"/>
      <c r="M253" s="247"/>
      <c r="N253" s="247"/>
    </row>
    <row r="254" ht="15.75" customHeight="1">
      <c r="A254" s="251"/>
      <c r="B254" s="251"/>
      <c r="C254" s="251"/>
      <c r="D254" s="247"/>
      <c r="E254" s="247"/>
      <c r="F254" s="247"/>
      <c r="G254" s="247"/>
      <c r="H254" s="247"/>
      <c r="I254" s="247"/>
      <c r="J254" s="247"/>
      <c r="K254" s="247"/>
      <c r="L254" s="247"/>
      <c r="M254" s="247"/>
      <c r="N254" s="247"/>
    </row>
    <row r="255" ht="15.75" customHeight="1">
      <c r="A255" s="251"/>
      <c r="B255" s="251"/>
      <c r="C255" s="251"/>
      <c r="D255" s="247"/>
      <c r="E255" s="247"/>
      <c r="F255" s="247"/>
      <c r="G255" s="247"/>
      <c r="H255" s="247"/>
      <c r="I255" s="247"/>
      <c r="J255" s="247"/>
      <c r="K255" s="247"/>
      <c r="L255" s="247"/>
      <c r="M255" s="247"/>
      <c r="N255" s="247"/>
    </row>
    <row r="256" ht="15.75" customHeight="1">
      <c r="A256" s="251"/>
      <c r="B256" s="251"/>
      <c r="C256" s="251"/>
      <c r="D256" s="247"/>
      <c r="E256" s="247"/>
      <c r="F256" s="247"/>
      <c r="G256" s="247"/>
      <c r="H256" s="247"/>
      <c r="I256" s="247"/>
      <c r="J256" s="247"/>
      <c r="K256" s="247"/>
      <c r="L256" s="247"/>
      <c r="M256" s="247"/>
      <c r="N256" s="247"/>
    </row>
    <row r="257" ht="15.75" customHeight="1">
      <c r="A257" s="251"/>
      <c r="B257" s="251"/>
      <c r="C257" s="251"/>
      <c r="D257" s="247"/>
      <c r="E257" s="247"/>
      <c r="F257" s="247"/>
      <c r="G257" s="247"/>
      <c r="H257" s="247"/>
      <c r="I257" s="247"/>
      <c r="J257" s="247"/>
      <c r="K257" s="247"/>
      <c r="L257" s="247"/>
      <c r="M257" s="247"/>
      <c r="N257" s="247"/>
    </row>
    <row r="258" ht="15.75" customHeight="1">
      <c r="A258" s="251"/>
      <c r="B258" s="251"/>
      <c r="C258" s="251"/>
      <c r="D258" s="247"/>
      <c r="E258" s="247"/>
      <c r="F258" s="247"/>
      <c r="G258" s="247"/>
      <c r="H258" s="247"/>
      <c r="I258" s="247"/>
      <c r="J258" s="247"/>
      <c r="K258" s="247"/>
      <c r="L258" s="247"/>
      <c r="M258" s="247"/>
      <c r="N258" s="247"/>
    </row>
    <row r="259" ht="15.75" customHeight="1">
      <c r="A259" s="251"/>
      <c r="B259" s="251"/>
      <c r="C259" s="251"/>
      <c r="D259" s="247"/>
      <c r="E259" s="247"/>
      <c r="F259" s="247"/>
      <c r="G259" s="247"/>
      <c r="H259" s="247"/>
      <c r="I259" s="247"/>
      <c r="J259" s="247"/>
      <c r="K259" s="247"/>
      <c r="L259" s="247"/>
      <c r="M259" s="247"/>
      <c r="N259" s="247"/>
    </row>
    <row r="260" ht="15.75" customHeight="1">
      <c r="A260" s="251"/>
      <c r="B260" s="251"/>
      <c r="C260" s="251"/>
      <c r="D260" s="247"/>
      <c r="E260" s="247"/>
      <c r="F260" s="247"/>
      <c r="G260" s="247"/>
      <c r="H260" s="247"/>
      <c r="I260" s="247"/>
      <c r="J260" s="247"/>
      <c r="K260" s="247"/>
      <c r="L260" s="247"/>
      <c r="M260" s="247"/>
      <c r="N260" s="247"/>
    </row>
    <row r="261" ht="15.75" customHeight="1">
      <c r="A261" s="251"/>
      <c r="B261" s="251"/>
      <c r="C261" s="251"/>
      <c r="D261" s="247"/>
      <c r="E261" s="247"/>
      <c r="F261" s="247"/>
      <c r="G261" s="247"/>
      <c r="H261" s="247"/>
      <c r="I261" s="247"/>
      <c r="J261" s="247"/>
      <c r="K261" s="247"/>
      <c r="L261" s="247"/>
      <c r="M261" s="247"/>
      <c r="N261" s="247"/>
    </row>
    <row r="262" ht="15.75" customHeight="1">
      <c r="A262" s="251"/>
      <c r="B262" s="251"/>
      <c r="C262" s="251"/>
      <c r="D262" s="247"/>
      <c r="E262" s="247"/>
      <c r="F262" s="247"/>
      <c r="G262" s="247"/>
      <c r="H262" s="247"/>
      <c r="I262" s="247"/>
      <c r="J262" s="247"/>
      <c r="K262" s="247"/>
      <c r="L262" s="247"/>
      <c r="M262" s="247"/>
      <c r="N262" s="247"/>
    </row>
    <row r="263" ht="15.75" customHeight="1">
      <c r="A263" s="251"/>
      <c r="B263" s="251"/>
      <c r="C263" s="251"/>
      <c r="D263" s="247"/>
      <c r="E263" s="247"/>
      <c r="F263" s="247"/>
      <c r="G263" s="247"/>
      <c r="H263" s="247"/>
      <c r="I263" s="247"/>
      <c r="J263" s="247"/>
      <c r="K263" s="247"/>
      <c r="L263" s="247"/>
      <c r="M263" s="247"/>
      <c r="N263" s="247"/>
    </row>
    <row r="264" ht="15.75" customHeight="1">
      <c r="A264" s="251"/>
      <c r="B264" s="251"/>
      <c r="C264" s="251"/>
      <c r="D264" s="247"/>
      <c r="E264" s="247"/>
      <c r="F264" s="247"/>
      <c r="G264" s="247"/>
      <c r="H264" s="247"/>
      <c r="I264" s="247"/>
      <c r="J264" s="247"/>
      <c r="K264" s="247"/>
      <c r="L264" s="247"/>
      <c r="M264" s="247"/>
      <c r="N264" s="247"/>
    </row>
    <row r="265" ht="15.75" customHeight="1">
      <c r="A265" s="251"/>
      <c r="B265" s="251"/>
      <c r="C265" s="251"/>
      <c r="D265" s="247"/>
      <c r="E265" s="247"/>
      <c r="F265" s="247"/>
      <c r="G265" s="247"/>
      <c r="H265" s="247"/>
      <c r="I265" s="247"/>
      <c r="J265" s="247"/>
      <c r="K265" s="247"/>
      <c r="L265" s="247"/>
      <c r="M265" s="247"/>
      <c r="N265" s="247"/>
    </row>
    <row r="266" ht="15.75" customHeight="1">
      <c r="A266" s="251"/>
      <c r="B266" s="251"/>
      <c r="C266" s="251"/>
      <c r="D266" s="247"/>
      <c r="E266" s="247"/>
      <c r="F266" s="247"/>
      <c r="G266" s="247"/>
      <c r="H266" s="247"/>
      <c r="I266" s="247"/>
      <c r="J266" s="247"/>
      <c r="K266" s="247"/>
      <c r="L266" s="247"/>
      <c r="M266" s="247"/>
      <c r="N266" s="247"/>
    </row>
    <row r="267" ht="15.75" customHeight="1">
      <c r="A267" s="251"/>
      <c r="B267" s="251"/>
      <c r="C267" s="251"/>
      <c r="D267" s="247"/>
      <c r="E267" s="247"/>
      <c r="F267" s="247"/>
      <c r="G267" s="247"/>
      <c r="H267" s="247"/>
      <c r="I267" s="247"/>
      <c r="J267" s="247"/>
      <c r="K267" s="247"/>
      <c r="L267" s="247"/>
      <c r="M267" s="247"/>
      <c r="N267" s="247"/>
    </row>
    <row r="268" ht="15.75" customHeight="1">
      <c r="A268" s="251"/>
      <c r="B268" s="251"/>
      <c r="C268" s="251"/>
      <c r="D268" s="247"/>
      <c r="E268" s="247"/>
      <c r="F268" s="247"/>
      <c r="G268" s="247"/>
      <c r="H268" s="247"/>
      <c r="I268" s="247"/>
      <c r="J268" s="247"/>
      <c r="K268" s="247"/>
      <c r="L268" s="247"/>
      <c r="M268" s="247"/>
      <c r="N268" s="247"/>
    </row>
    <row r="269" ht="15.75" customHeight="1">
      <c r="A269" s="251"/>
      <c r="B269" s="251"/>
      <c r="C269" s="251"/>
      <c r="D269" s="247"/>
      <c r="E269" s="247"/>
      <c r="F269" s="247"/>
      <c r="G269" s="247"/>
      <c r="H269" s="247"/>
      <c r="I269" s="247"/>
      <c r="J269" s="247"/>
      <c r="K269" s="247"/>
      <c r="L269" s="247"/>
      <c r="M269" s="247"/>
      <c r="N269" s="247"/>
    </row>
    <row r="270" ht="15.75" customHeight="1">
      <c r="A270" s="251"/>
      <c r="B270" s="251"/>
      <c r="C270" s="251"/>
      <c r="D270" s="247"/>
      <c r="E270" s="247"/>
      <c r="F270" s="247"/>
      <c r="G270" s="247"/>
      <c r="H270" s="247"/>
      <c r="I270" s="247"/>
      <c r="J270" s="247"/>
      <c r="K270" s="247"/>
      <c r="L270" s="247"/>
      <c r="M270" s="247"/>
      <c r="N270" s="247"/>
    </row>
    <row r="271" ht="15.75" customHeight="1">
      <c r="A271" s="251"/>
      <c r="B271" s="251"/>
      <c r="C271" s="251"/>
      <c r="D271" s="247"/>
      <c r="E271" s="247"/>
      <c r="F271" s="247"/>
      <c r="G271" s="247"/>
      <c r="H271" s="247"/>
      <c r="I271" s="247"/>
      <c r="J271" s="247"/>
      <c r="K271" s="247"/>
      <c r="L271" s="247"/>
      <c r="M271" s="247"/>
      <c r="N271" s="247"/>
    </row>
    <row r="272" ht="15.75" customHeight="1">
      <c r="A272" s="251"/>
      <c r="B272" s="251"/>
      <c r="C272" s="251"/>
      <c r="D272" s="247"/>
      <c r="E272" s="247"/>
      <c r="F272" s="247"/>
      <c r="G272" s="247"/>
      <c r="H272" s="247"/>
      <c r="I272" s="247"/>
      <c r="J272" s="247"/>
      <c r="K272" s="247"/>
      <c r="L272" s="247"/>
      <c r="M272" s="247"/>
      <c r="N272" s="247"/>
    </row>
    <row r="273" ht="15.75" customHeight="1">
      <c r="A273" s="251"/>
      <c r="B273" s="251"/>
      <c r="C273" s="251"/>
      <c r="D273" s="247"/>
      <c r="E273" s="247"/>
      <c r="F273" s="247"/>
      <c r="G273" s="247"/>
      <c r="H273" s="247"/>
      <c r="I273" s="247"/>
      <c r="J273" s="247"/>
      <c r="K273" s="247"/>
      <c r="L273" s="247"/>
      <c r="M273" s="247"/>
      <c r="N273" s="247"/>
    </row>
    <row r="274" ht="15.75" customHeight="1">
      <c r="A274" s="251"/>
      <c r="B274" s="251"/>
      <c r="C274" s="251"/>
      <c r="D274" s="247"/>
      <c r="E274" s="247"/>
      <c r="F274" s="247"/>
      <c r="G274" s="247"/>
      <c r="H274" s="247"/>
      <c r="I274" s="247"/>
      <c r="J274" s="247"/>
      <c r="K274" s="247"/>
      <c r="L274" s="247"/>
      <c r="M274" s="247"/>
      <c r="N274" s="247"/>
    </row>
    <row r="275" ht="15.75" customHeight="1">
      <c r="A275" s="251"/>
      <c r="B275" s="251"/>
      <c r="C275" s="251"/>
      <c r="D275" s="247"/>
      <c r="E275" s="247"/>
      <c r="F275" s="247"/>
      <c r="G275" s="247"/>
      <c r="H275" s="247"/>
      <c r="I275" s="247"/>
      <c r="J275" s="247"/>
      <c r="K275" s="247"/>
      <c r="L275" s="247"/>
      <c r="M275" s="247"/>
      <c r="N275" s="247"/>
    </row>
    <row r="276" ht="15.75" customHeight="1">
      <c r="A276" s="251"/>
      <c r="B276" s="251"/>
      <c r="C276" s="251"/>
      <c r="D276" s="247"/>
      <c r="E276" s="247"/>
      <c r="F276" s="247"/>
      <c r="G276" s="247"/>
      <c r="H276" s="247"/>
      <c r="I276" s="247"/>
      <c r="J276" s="247"/>
      <c r="K276" s="247"/>
      <c r="L276" s="247"/>
      <c r="M276" s="247"/>
      <c r="N276" s="247"/>
    </row>
    <row r="277" ht="15.75" customHeight="1">
      <c r="A277" s="251"/>
      <c r="B277" s="251"/>
      <c r="C277" s="251"/>
      <c r="D277" s="247"/>
      <c r="E277" s="247"/>
      <c r="F277" s="247"/>
      <c r="G277" s="247"/>
      <c r="H277" s="247"/>
      <c r="I277" s="247"/>
      <c r="J277" s="247"/>
      <c r="K277" s="247"/>
      <c r="L277" s="247"/>
      <c r="M277" s="247"/>
      <c r="N277" s="247"/>
    </row>
    <row r="278" ht="15.75" customHeight="1">
      <c r="A278" s="251"/>
      <c r="B278" s="251"/>
      <c r="C278" s="251"/>
      <c r="D278" s="247"/>
      <c r="E278" s="247"/>
      <c r="F278" s="247"/>
      <c r="G278" s="247"/>
      <c r="H278" s="247"/>
      <c r="I278" s="247"/>
      <c r="J278" s="247"/>
      <c r="K278" s="247"/>
      <c r="L278" s="247"/>
      <c r="M278" s="247"/>
      <c r="N278" s="247"/>
    </row>
    <row r="279" ht="15.75" customHeight="1">
      <c r="A279" s="251"/>
      <c r="B279" s="251"/>
      <c r="C279" s="251"/>
      <c r="D279" s="247"/>
      <c r="E279" s="247"/>
      <c r="F279" s="247"/>
      <c r="G279" s="247"/>
      <c r="H279" s="247"/>
      <c r="I279" s="247"/>
      <c r="J279" s="247"/>
      <c r="K279" s="247"/>
      <c r="L279" s="247"/>
      <c r="M279" s="247"/>
      <c r="N279" s="247"/>
    </row>
    <row r="280" ht="15.75" customHeight="1">
      <c r="A280" s="251"/>
      <c r="B280" s="251"/>
      <c r="C280" s="251"/>
      <c r="D280" s="247"/>
      <c r="E280" s="247"/>
      <c r="F280" s="247"/>
      <c r="G280" s="247"/>
      <c r="H280" s="247"/>
      <c r="I280" s="247"/>
      <c r="J280" s="247"/>
      <c r="K280" s="247"/>
      <c r="L280" s="247"/>
      <c r="M280" s="247"/>
      <c r="N280" s="247"/>
    </row>
    <row r="281" ht="15.75" customHeight="1">
      <c r="A281" s="251"/>
      <c r="B281" s="251"/>
      <c r="C281" s="251"/>
      <c r="D281" s="247"/>
      <c r="E281" s="247"/>
      <c r="F281" s="247"/>
      <c r="G281" s="247"/>
      <c r="H281" s="247"/>
      <c r="I281" s="247"/>
      <c r="J281" s="247"/>
      <c r="K281" s="247"/>
      <c r="L281" s="247"/>
      <c r="M281" s="247"/>
      <c r="N281" s="247"/>
    </row>
    <row r="282" ht="15.75" customHeight="1">
      <c r="A282" s="251"/>
      <c r="B282" s="251"/>
      <c r="C282" s="251"/>
      <c r="D282" s="247"/>
      <c r="E282" s="247"/>
      <c r="F282" s="247"/>
      <c r="G282" s="247"/>
      <c r="H282" s="247"/>
      <c r="I282" s="247"/>
      <c r="J282" s="247"/>
      <c r="K282" s="247"/>
      <c r="L282" s="247"/>
      <c r="M282" s="247"/>
      <c r="N282" s="247"/>
    </row>
    <row r="283" ht="15.75" customHeight="1">
      <c r="A283" s="251"/>
      <c r="B283" s="251"/>
      <c r="C283" s="251"/>
      <c r="D283" s="247"/>
      <c r="E283" s="247"/>
      <c r="F283" s="247"/>
      <c r="G283" s="247"/>
      <c r="H283" s="247"/>
      <c r="I283" s="247"/>
      <c r="J283" s="247"/>
      <c r="K283" s="247"/>
      <c r="L283" s="247"/>
      <c r="M283" s="247"/>
      <c r="N283" s="247"/>
    </row>
    <row r="284" ht="15.75" customHeight="1">
      <c r="A284" s="251"/>
      <c r="B284" s="251"/>
      <c r="C284" s="251"/>
      <c r="D284" s="247"/>
      <c r="E284" s="247"/>
      <c r="F284" s="247"/>
      <c r="G284" s="247"/>
      <c r="H284" s="247"/>
      <c r="I284" s="247"/>
      <c r="J284" s="247"/>
      <c r="K284" s="247"/>
      <c r="L284" s="247"/>
      <c r="M284" s="247"/>
      <c r="N284" s="247"/>
    </row>
    <row r="285" ht="15.75" customHeight="1">
      <c r="A285" s="251"/>
      <c r="B285" s="251"/>
      <c r="C285" s="251"/>
      <c r="D285" s="247"/>
      <c r="E285" s="247"/>
      <c r="F285" s="247"/>
      <c r="G285" s="247"/>
      <c r="H285" s="247"/>
      <c r="I285" s="247"/>
      <c r="J285" s="247"/>
      <c r="K285" s="247"/>
      <c r="L285" s="247"/>
      <c r="M285" s="247"/>
      <c r="N285" s="247"/>
    </row>
    <row r="286" ht="15.75" customHeight="1">
      <c r="A286" s="251"/>
      <c r="B286" s="251"/>
      <c r="C286" s="251"/>
      <c r="D286" s="247"/>
      <c r="E286" s="247"/>
      <c r="F286" s="247"/>
      <c r="G286" s="247"/>
      <c r="H286" s="247"/>
      <c r="I286" s="247"/>
      <c r="J286" s="247"/>
      <c r="K286" s="247"/>
      <c r="L286" s="247"/>
      <c r="M286" s="247"/>
      <c r="N286" s="247"/>
    </row>
    <row r="287" ht="15.75" customHeight="1">
      <c r="A287" s="251"/>
      <c r="B287" s="251"/>
      <c r="C287" s="251"/>
      <c r="D287" s="247"/>
      <c r="E287" s="247"/>
      <c r="F287" s="247"/>
      <c r="G287" s="247"/>
      <c r="H287" s="247"/>
      <c r="I287" s="247"/>
      <c r="J287" s="247"/>
      <c r="K287" s="247"/>
      <c r="L287" s="247"/>
      <c r="M287" s="247"/>
      <c r="N287" s="247"/>
    </row>
    <row r="288" ht="15.75" customHeight="1">
      <c r="A288" s="251"/>
      <c r="B288" s="251"/>
      <c r="C288" s="251"/>
      <c r="D288" s="247"/>
      <c r="E288" s="247"/>
      <c r="F288" s="247"/>
      <c r="G288" s="247"/>
      <c r="H288" s="247"/>
      <c r="I288" s="247"/>
      <c r="J288" s="247"/>
      <c r="K288" s="247"/>
      <c r="L288" s="247"/>
      <c r="M288" s="247"/>
      <c r="N288" s="247"/>
    </row>
    <row r="289" ht="15.75" customHeight="1">
      <c r="A289" s="251"/>
      <c r="B289" s="251"/>
      <c r="C289" s="251"/>
      <c r="D289" s="247"/>
      <c r="E289" s="247"/>
      <c r="F289" s="247"/>
      <c r="G289" s="247"/>
      <c r="H289" s="247"/>
      <c r="I289" s="247"/>
      <c r="J289" s="247"/>
      <c r="K289" s="247"/>
      <c r="L289" s="247"/>
      <c r="M289" s="247"/>
      <c r="N289" s="247"/>
    </row>
    <row r="290" ht="15.75" customHeight="1">
      <c r="A290" s="251"/>
      <c r="B290" s="251"/>
      <c r="C290" s="251"/>
      <c r="D290" s="247"/>
      <c r="E290" s="247"/>
      <c r="F290" s="247"/>
      <c r="G290" s="247"/>
      <c r="H290" s="247"/>
      <c r="I290" s="247"/>
      <c r="J290" s="247"/>
      <c r="K290" s="247"/>
      <c r="L290" s="247"/>
      <c r="M290" s="247"/>
      <c r="N290" s="247"/>
    </row>
    <row r="291" ht="15.75" customHeight="1">
      <c r="A291" s="251"/>
      <c r="B291" s="251"/>
      <c r="C291" s="251"/>
      <c r="D291" s="247"/>
      <c r="E291" s="247"/>
      <c r="F291" s="247"/>
      <c r="G291" s="247"/>
      <c r="H291" s="247"/>
      <c r="I291" s="247"/>
      <c r="J291" s="247"/>
      <c r="K291" s="247"/>
      <c r="L291" s="247"/>
      <c r="M291" s="247"/>
      <c r="N291" s="247"/>
    </row>
    <row r="292" ht="15.75" customHeight="1">
      <c r="A292" s="251"/>
      <c r="B292" s="251"/>
      <c r="C292" s="251"/>
      <c r="D292" s="247"/>
      <c r="E292" s="247"/>
      <c r="F292" s="247"/>
      <c r="G292" s="247"/>
      <c r="H292" s="247"/>
      <c r="I292" s="247"/>
      <c r="J292" s="247"/>
      <c r="K292" s="247"/>
      <c r="L292" s="247"/>
      <c r="M292" s="247"/>
      <c r="N292" s="247"/>
    </row>
    <row r="293" ht="15.75" customHeight="1">
      <c r="A293" s="251"/>
      <c r="B293" s="251"/>
      <c r="C293" s="251"/>
      <c r="D293" s="247"/>
      <c r="E293" s="247"/>
      <c r="F293" s="247"/>
      <c r="G293" s="247"/>
      <c r="H293" s="247"/>
      <c r="I293" s="247"/>
      <c r="J293" s="247"/>
      <c r="K293" s="247"/>
      <c r="L293" s="247"/>
      <c r="M293" s="247"/>
      <c r="N293" s="247"/>
    </row>
    <row r="294" ht="15.75" customHeight="1">
      <c r="A294" s="251"/>
      <c r="B294" s="251"/>
      <c r="C294" s="251"/>
      <c r="D294" s="247"/>
      <c r="E294" s="247"/>
      <c r="F294" s="247"/>
      <c r="G294" s="247"/>
      <c r="H294" s="247"/>
      <c r="I294" s="247"/>
      <c r="J294" s="247"/>
      <c r="K294" s="247"/>
      <c r="L294" s="247"/>
      <c r="M294" s="247"/>
      <c r="N294" s="247"/>
    </row>
    <row r="295" ht="15.75" customHeight="1">
      <c r="A295" s="251"/>
      <c r="B295" s="251"/>
      <c r="C295" s="251"/>
      <c r="D295" s="247"/>
      <c r="E295" s="247"/>
      <c r="F295" s="247"/>
      <c r="G295" s="247"/>
      <c r="H295" s="247"/>
      <c r="I295" s="247"/>
      <c r="J295" s="247"/>
      <c r="K295" s="247"/>
      <c r="L295" s="247"/>
      <c r="M295" s="247"/>
      <c r="N295" s="247"/>
    </row>
    <row r="296" ht="15.75" customHeight="1">
      <c r="A296" s="251"/>
      <c r="B296" s="251"/>
      <c r="C296" s="251"/>
      <c r="D296" s="247"/>
      <c r="E296" s="247"/>
      <c r="F296" s="247"/>
      <c r="G296" s="247"/>
      <c r="H296" s="247"/>
      <c r="I296" s="247"/>
      <c r="J296" s="247"/>
      <c r="K296" s="247"/>
      <c r="L296" s="247"/>
      <c r="M296" s="247"/>
      <c r="N296" s="247"/>
    </row>
    <row r="297" ht="15.75" customHeight="1">
      <c r="A297" s="251"/>
      <c r="B297" s="251"/>
      <c r="C297" s="251"/>
      <c r="D297" s="247"/>
      <c r="E297" s="247"/>
      <c r="F297" s="247"/>
      <c r="G297" s="247"/>
      <c r="H297" s="247"/>
      <c r="I297" s="247"/>
      <c r="J297" s="247"/>
      <c r="K297" s="247"/>
      <c r="L297" s="247"/>
      <c r="M297" s="247"/>
      <c r="N297" s="247"/>
    </row>
    <row r="298" ht="15.75" customHeight="1">
      <c r="A298" s="251"/>
      <c r="B298" s="251"/>
      <c r="C298" s="251"/>
      <c r="D298" s="247"/>
      <c r="E298" s="247"/>
      <c r="F298" s="247"/>
      <c r="G298" s="247"/>
      <c r="H298" s="247"/>
      <c r="I298" s="247"/>
      <c r="J298" s="247"/>
      <c r="K298" s="247"/>
      <c r="L298" s="247"/>
      <c r="M298" s="247"/>
      <c r="N298" s="247"/>
    </row>
    <row r="299" ht="15.75" customHeight="1">
      <c r="A299" s="251"/>
      <c r="B299" s="251"/>
      <c r="C299" s="251"/>
      <c r="D299" s="247"/>
      <c r="E299" s="247"/>
      <c r="F299" s="247"/>
      <c r="G299" s="247"/>
      <c r="H299" s="247"/>
      <c r="I299" s="247"/>
      <c r="J299" s="247"/>
      <c r="K299" s="247"/>
      <c r="L299" s="247"/>
      <c r="M299" s="247"/>
      <c r="N299" s="247"/>
    </row>
    <row r="300" ht="15.75" customHeight="1">
      <c r="A300" s="251"/>
      <c r="B300" s="251"/>
      <c r="C300" s="251"/>
      <c r="D300" s="247"/>
      <c r="E300" s="247"/>
      <c r="F300" s="247"/>
      <c r="G300" s="247"/>
      <c r="H300" s="247"/>
      <c r="I300" s="247"/>
      <c r="J300" s="247"/>
      <c r="K300" s="247"/>
      <c r="L300" s="247"/>
      <c r="M300" s="247"/>
      <c r="N300" s="247"/>
    </row>
    <row r="301" ht="15.75" customHeight="1">
      <c r="A301" s="251"/>
      <c r="B301" s="251"/>
      <c r="C301" s="251"/>
      <c r="D301" s="247"/>
      <c r="E301" s="247"/>
      <c r="F301" s="247"/>
      <c r="G301" s="247"/>
      <c r="H301" s="247"/>
      <c r="I301" s="247"/>
      <c r="J301" s="247"/>
      <c r="K301" s="247"/>
      <c r="L301" s="247"/>
      <c r="M301" s="247"/>
      <c r="N301" s="247"/>
    </row>
    <row r="302" ht="15.75" customHeight="1">
      <c r="A302" s="251"/>
      <c r="B302" s="251"/>
      <c r="C302" s="251"/>
      <c r="D302" s="247"/>
      <c r="E302" s="247"/>
      <c r="F302" s="247"/>
      <c r="G302" s="247"/>
      <c r="H302" s="247"/>
      <c r="I302" s="247"/>
      <c r="J302" s="247"/>
      <c r="K302" s="247"/>
      <c r="L302" s="247"/>
      <c r="M302" s="247"/>
      <c r="N302" s="247"/>
    </row>
    <row r="303" ht="15.75" customHeight="1">
      <c r="A303" s="251"/>
      <c r="B303" s="251"/>
      <c r="C303" s="251"/>
      <c r="D303" s="247"/>
      <c r="E303" s="247"/>
      <c r="F303" s="247"/>
      <c r="G303" s="247"/>
      <c r="H303" s="247"/>
      <c r="I303" s="247"/>
      <c r="J303" s="247"/>
      <c r="K303" s="247"/>
      <c r="L303" s="247"/>
      <c r="M303" s="247"/>
      <c r="N303" s="247"/>
    </row>
    <row r="304" ht="15.75" customHeight="1">
      <c r="A304" s="251"/>
      <c r="B304" s="251"/>
      <c r="C304" s="251"/>
      <c r="D304" s="247"/>
      <c r="E304" s="247"/>
      <c r="F304" s="247"/>
      <c r="G304" s="247"/>
      <c r="H304" s="247"/>
      <c r="I304" s="247"/>
      <c r="J304" s="247"/>
      <c r="K304" s="247"/>
      <c r="L304" s="247"/>
      <c r="M304" s="247"/>
      <c r="N304" s="247"/>
    </row>
    <row r="305" ht="15.75" customHeight="1">
      <c r="A305" s="251"/>
      <c r="B305" s="251"/>
      <c r="C305" s="251"/>
      <c r="D305" s="247"/>
      <c r="E305" s="247"/>
      <c r="F305" s="247"/>
      <c r="G305" s="247"/>
      <c r="H305" s="247"/>
      <c r="I305" s="247"/>
      <c r="J305" s="247"/>
      <c r="K305" s="247"/>
      <c r="L305" s="247"/>
      <c r="M305" s="247"/>
      <c r="N305" s="247"/>
    </row>
    <row r="306" ht="15.75" customHeight="1">
      <c r="A306" s="251"/>
      <c r="B306" s="251"/>
      <c r="C306" s="251"/>
      <c r="D306" s="247"/>
      <c r="E306" s="247"/>
      <c r="F306" s="247"/>
      <c r="G306" s="247"/>
      <c r="H306" s="247"/>
      <c r="I306" s="247"/>
      <c r="J306" s="247"/>
      <c r="K306" s="247"/>
      <c r="L306" s="247"/>
      <c r="M306" s="247"/>
      <c r="N306" s="247"/>
    </row>
    <row r="307" ht="15.75" customHeight="1">
      <c r="A307" s="251"/>
      <c r="B307" s="251"/>
      <c r="C307" s="251"/>
      <c r="D307" s="247"/>
      <c r="E307" s="247"/>
      <c r="F307" s="247"/>
      <c r="G307" s="247"/>
      <c r="H307" s="247"/>
      <c r="I307" s="247"/>
      <c r="J307" s="247"/>
      <c r="K307" s="247"/>
      <c r="L307" s="247"/>
      <c r="M307" s="247"/>
      <c r="N307" s="247"/>
    </row>
    <row r="308" ht="15.75" customHeight="1">
      <c r="A308" s="251"/>
      <c r="B308" s="251"/>
      <c r="C308" s="251"/>
      <c r="D308" s="247"/>
      <c r="E308" s="247"/>
      <c r="F308" s="247"/>
      <c r="G308" s="247"/>
      <c r="H308" s="247"/>
      <c r="I308" s="247"/>
      <c r="J308" s="247"/>
      <c r="K308" s="247"/>
      <c r="L308" s="247"/>
      <c r="M308" s="247"/>
      <c r="N308" s="247"/>
    </row>
    <row r="309" ht="15.75" customHeight="1">
      <c r="A309" s="251"/>
      <c r="B309" s="251"/>
      <c r="C309" s="251"/>
      <c r="D309" s="247"/>
      <c r="E309" s="247"/>
      <c r="F309" s="247"/>
      <c r="G309" s="247"/>
      <c r="H309" s="247"/>
      <c r="I309" s="247"/>
      <c r="J309" s="247"/>
      <c r="K309" s="247"/>
      <c r="L309" s="247"/>
      <c r="M309" s="247"/>
      <c r="N309" s="247"/>
    </row>
    <row r="310" ht="15.75" customHeight="1">
      <c r="A310" s="251"/>
      <c r="B310" s="251"/>
      <c r="C310" s="251"/>
      <c r="D310" s="247"/>
      <c r="E310" s="247"/>
      <c r="F310" s="247"/>
      <c r="G310" s="247"/>
      <c r="H310" s="247"/>
      <c r="I310" s="247"/>
      <c r="J310" s="247"/>
      <c r="K310" s="247"/>
      <c r="L310" s="247"/>
      <c r="M310" s="247"/>
      <c r="N310" s="247"/>
    </row>
    <row r="311" ht="15.75" customHeight="1">
      <c r="A311" s="251"/>
      <c r="B311" s="251"/>
      <c r="C311" s="251"/>
      <c r="D311" s="247"/>
      <c r="E311" s="247"/>
      <c r="F311" s="247"/>
      <c r="G311" s="247"/>
      <c r="H311" s="247"/>
      <c r="I311" s="247"/>
      <c r="J311" s="247"/>
      <c r="K311" s="247"/>
      <c r="L311" s="247"/>
      <c r="M311" s="247"/>
      <c r="N311" s="247"/>
    </row>
    <row r="312" ht="15.75" customHeight="1">
      <c r="A312" s="251"/>
      <c r="B312" s="251"/>
      <c r="C312" s="251"/>
      <c r="D312" s="247"/>
      <c r="E312" s="247"/>
      <c r="F312" s="247"/>
      <c r="G312" s="247"/>
      <c r="H312" s="247"/>
      <c r="I312" s="247"/>
      <c r="J312" s="247"/>
      <c r="K312" s="247"/>
      <c r="L312" s="247"/>
      <c r="M312" s="247"/>
      <c r="N312" s="247"/>
    </row>
    <row r="313" ht="15.75" customHeight="1">
      <c r="A313" s="251"/>
      <c r="B313" s="251"/>
      <c r="C313" s="251"/>
      <c r="D313" s="247"/>
      <c r="E313" s="247"/>
      <c r="F313" s="247"/>
      <c r="G313" s="247"/>
      <c r="H313" s="247"/>
      <c r="I313" s="247"/>
      <c r="J313" s="247"/>
      <c r="K313" s="247"/>
      <c r="L313" s="247"/>
      <c r="M313" s="247"/>
      <c r="N313" s="247"/>
    </row>
    <row r="314" ht="15.75" customHeight="1">
      <c r="A314" s="251"/>
      <c r="B314" s="251"/>
      <c r="C314" s="251"/>
      <c r="D314" s="247"/>
      <c r="E314" s="247"/>
      <c r="F314" s="247"/>
      <c r="G314" s="247"/>
      <c r="H314" s="247"/>
      <c r="I314" s="247"/>
      <c r="J314" s="247"/>
      <c r="K314" s="247"/>
      <c r="L314" s="247"/>
      <c r="M314" s="247"/>
      <c r="N314" s="247"/>
    </row>
    <row r="315" ht="15.75" customHeight="1">
      <c r="A315" s="251"/>
      <c r="B315" s="251"/>
      <c r="C315" s="251"/>
      <c r="D315" s="247"/>
      <c r="E315" s="247"/>
      <c r="F315" s="247"/>
      <c r="G315" s="247"/>
      <c r="H315" s="247"/>
      <c r="I315" s="247"/>
      <c r="J315" s="247"/>
      <c r="K315" s="247"/>
      <c r="L315" s="247"/>
      <c r="M315" s="247"/>
      <c r="N315" s="247"/>
    </row>
    <row r="316" ht="15.75" customHeight="1">
      <c r="A316" s="251"/>
      <c r="B316" s="251"/>
      <c r="C316" s="251"/>
      <c r="D316" s="247"/>
      <c r="E316" s="247"/>
      <c r="F316" s="247"/>
      <c r="G316" s="247"/>
      <c r="H316" s="247"/>
      <c r="I316" s="247"/>
      <c r="J316" s="247"/>
      <c r="K316" s="247"/>
      <c r="L316" s="247"/>
      <c r="M316" s="247"/>
      <c r="N316" s="247"/>
    </row>
    <row r="317" ht="15.75" customHeight="1">
      <c r="A317" s="251"/>
      <c r="B317" s="251"/>
      <c r="C317" s="251"/>
      <c r="D317" s="247"/>
      <c r="E317" s="247"/>
      <c r="F317" s="247"/>
      <c r="G317" s="247"/>
      <c r="H317" s="247"/>
      <c r="I317" s="247"/>
      <c r="J317" s="247"/>
      <c r="K317" s="247"/>
      <c r="L317" s="247"/>
      <c r="M317" s="247"/>
      <c r="N317" s="247"/>
    </row>
    <row r="318" ht="15.75" customHeight="1">
      <c r="A318" s="251"/>
      <c r="B318" s="251"/>
      <c r="C318" s="251"/>
      <c r="D318" s="247"/>
      <c r="E318" s="247"/>
      <c r="F318" s="247"/>
      <c r="G318" s="247"/>
      <c r="H318" s="247"/>
      <c r="I318" s="247"/>
      <c r="J318" s="247"/>
      <c r="K318" s="247"/>
      <c r="L318" s="247"/>
      <c r="M318" s="247"/>
      <c r="N318" s="247"/>
    </row>
    <row r="319" ht="15.75" customHeight="1">
      <c r="A319" s="251"/>
      <c r="B319" s="251"/>
      <c r="C319" s="251"/>
      <c r="D319" s="247"/>
      <c r="E319" s="247"/>
      <c r="F319" s="247"/>
      <c r="G319" s="247"/>
      <c r="H319" s="247"/>
      <c r="I319" s="247"/>
      <c r="J319" s="247"/>
      <c r="K319" s="247"/>
      <c r="L319" s="247"/>
      <c r="M319" s="247"/>
      <c r="N319" s="247"/>
    </row>
    <row r="320" ht="15.75" customHeight="1">
      <c r="A320" s="251"/>
      <c r="B320" s="251"/>
      <c r="C320" s="251"/>
      <c r="D320" s="247"/>
      <c r="E320" s="247"/>
      <c r="F320" s="247"/>
      <c r="G320" s="247"/>
      <c r="H320" s="247"/>
      <c r="I320" s="247"/>
      <c r="J320" s="247"/>
      <c r="K320" s="247"/>
      <c r="L320" s="247"/>
      <c r="M320" s="247"/>
      <c r="N320" s="247"/>
    </row>
    <row r="321" ht="15.75" customHeight="1">
      <c r="A321" s="251"/>
      <c r="B321" s="251"/>
      <c r="C321" s="251"/>
      <c r="D321" s="247"/>
      <c r="E321" s="247"/>
      <c r="F321" s="247"/>
      <c r="G321" s="247"/>
      <c r="H321" s="247"/>
      <c r="I321" s="247"/>
      <c r="J321" s="247"/>
      <c r="K321" s="247"/>
      <c r="L321" s="247"/>
      <c r="M321" s="247"/>
      <c r="N321" s="247"/>
    </row>
    <row r="322" ht="15.75" customHeight="1">
      <c r="A322" s="251"/>
      <c r="B322" s="251"/>
      <c r="C322" s="251"/>
      <c r="D322" s="247"/>
      <c r="E322" s="247"/>
      <c r="F322" s="247"/>
      <c r="G322" s="247"/>
      <c r="H322" s="247"/>
      <c r="I322" s="247"/>
      <c r="J322" s="247"/>
      <c r="K322" s="247"/>
      <c r="L322" s="247"/>
      <c r="M322" s="247"/>
      <c r="N322" s="247"/>
    </row>
    <row r="323" ht="15.75" customHeight="1">
      <c r="A323" s="251"/>
      <c r="B323" s="251"/>
      <c r="C323" s="251"/>
      <c r="D323" s="247"/>
      <c r="E323" s="247"/>
      <c r="F323" s="247"/>
      <c r="G323" s="247"/>
      <c r="H323" s="247"/>
      <c r="I323" s="247"/>
      <c r="J323" s="247"/>
      <c r="K323" s="247"/>
      <c r="L323" s="247"/>
      <c r="M323" s="247"/>
      <c r="N323" s="247"/>
    </row>
    <row r="324" ht="15.75" customHeight="1">
      <c r="A324" s="251"/>
      <c r="B324" s="251"/>
      <c r="C324" s="251"/>
      <c r="D324" s="247"/>
      <c r="E324" s="247"/>
      <c r="F324" s="247"/>
      <c r="G324" s="247"/>
      <c r="H324" s="247"/>
      <c r="I324" s="247"/>
      <c r="J324" s="247"/>
      <c r="K324" s="247"/>
      <c r="L324" s="247"/>
      <c r="M324" s="247"/>
      <c r="N324" s="247"/>
    </row>
    <row r="325" ht="15.75" customHeight="1">
      <c r="A325" s="251"/>
      <c r="B325" s="251"/>
      <c r="C325" s="251"/>
      <c r="D325" s="247"/>
      <c r="E325" s="247"/>
      <c r="F325" s="247"/>
      <c r="G325" s="247"/>
      <c r="H325" s="247"/>
      <c r="I325" s="247"/>
      <c r="J325" s="247"/>
      <c r="K325" s="247"/>
      <c r="L325" s="247"/>
      <c r="M325" s="247"/>
      <c r="N325" s="247"/>
    </row>
    <row r="326" ht="15.75" customHeight="1">
      <c r="A326" s="251"/>
      <c r="B326" s="251"/>
      <c r="C326" s="251"/>
      <c r="D326" s="247"/>
      <c r="E326" s="247"/>
      <c r="F326" s="247"/>
      <c r="G326" s="247"/>
      <c r="H326" s="247"/>
      <c r="I326" s="247"/>
      <c r="J326" s="247"/>
      <c r="K326" s="247"/>
      <c r="L326" s="247"/>
      <c r="M326" s="247"/>
      <c r="N326" s="247"/>
    </row>
    <row r="327" ht="15.75" customHeight="1">
      <c r="A327" s="251"/>
      <c r="B327" s="251"/>
      <c r="C327" s="251"/>
      <c r="D327" s="247"/>
      <c r="E327" s="247"/>
      <c r="F327" s="247"/>
      <c r="G327" s="247"/>
      <c r="H327" s="247"/>
      <c r="I327" s="247"/>
      <c r="J327" s="247"/>
      <c r="K327" s="247"/>
      <c r="L327" s="247"/>
      <c r="M327" s="247"/>
      <c r="N327" s="247"/>
    </row>
    <row r="328" ht="15.75" customHeight="1">
      <c r="A328" s="251"/>
      <c r="B328" s="251"/>
      <c r="C328" s="251"/>
      <c r="D328" s="247"/>
      <c r="E328" s="247"/>
      <c r="F328" s="247"/>
      <c r="G328" s="247"/>
      <c r="H328" s="247"/>
      <c r="I328" s="247"/>
      <c r="J328" s="247"/>
      <c r="K328" s="247"/>
      <c r="L328" s="247"/>
      <c r="M328" s="247"/>
      <c r="N328" s="247"/>
    </row>
    <row r="329" ht="15.75" customHeight="1">
      <c r="A329" s="251"/>
      <c r="B329" s="251"/>
      <c r="C329" s="251"/>
      <c r="D329" s="247"/>
      <c r="E329" s="247"/>
      <c r="F329" s="247"/>
      <c r="G329" s="247"/>
      <c r="H329" s="247"/>
      <c r="I329" s="247"/>
      <c r="J329" s="247"/>
      <c r="K329" s="247"/>
      <c r="L329" s="247"/>
      <c r="M329" s="247"/>
      <c r="N329" s="247"/>
    </row>
    <row r="330" ht="15.75" customHeight="1">
      <c r="A330" s="251"/>
      <c r="B330" s="251"/>
      <c r="C330" s="251"/>
      <c r="D330" s="247"/>
      <c r="E330" s="247"/>
      <c r="F330" s="247"/>
      <c r="G330" s="247"/>
      <c r="H330" s="247"/>
      <c r="I330" s="247"/>
      <c r="J330" s="247"/>
      <c r="K330" s="247"/>
      <c r="L330" s="247"/>
      <c r="M330" s="247"/>
      <c r="N330" s="247"/>
    </row>
    <row r="331" ht="15.75" customHeight="1">
      <c r="A331" s="251"/>
      <c r="B331" s="251"/>
      <c r="C331" s="251"/>
      <c r="D331" s="247"/>
      <c r="E331" s="247"/>
      <c r="F331" s="247"/>
      <c r="G331" s="247"/>
      <c r="H331" s="247"/>
      <c r="I331" s="247"/>
      <c r="J331" s="247"/>
      <c r="K331" s="247"/>
      <c r="L331" s="247"/>
      <c r="M331" s="247"/>
      <c r="N331" s="247"/>
    </row>
    <row r="332" ht="15.75" customHeight="1">
      <c r="A332" s="251"/>
      <c r="B332" s="251"/>
      <c r="C332" s="251"/>
      <c r="D332" s="247"/>
      <c r="E332" s="247"/>
      <c r="F332" s="247"/>
      <c r="G332" s="247"/>
      <c r="H332" s="247"/>
      <c r="I332" s="247"/>
      <c r="J332" s="247"/>
      <c r="K332" s="247"/>
      <c r="L332" s="247"/>
      <c r="M332" s="247"/>
      <c r="N332" s="247"/>
    </row>
    <row r="333" ht="15.75" customHeight="1">
      <c r="A333" s="251"/>
      <c r="B333" s="251"/>
      <c r="C333" s="251"/>
      <c r="D333" s="247"/>
      <c r="E333" s="247"/>
      <c r="F333" s="247"/>
      <c r="G333" s="247"/>
      <c r="H333" s="247"/>
      <c r="I333" s="247"/>
      <c r="J333" s="247"/>
      <c r="K333" s="247"/>
      <c r="L333" s="247"/>
      <c r="M333" s="247"/>
      <c r="N333" s="247"/>
    </row>
    <row r="334" ht="15.75" customHeight="1">
      <c r="A334" s="251"/>
      <c r="B334" s="251"/>
      <c r="C334" s="251"/>
      <c r="D334" s="247"/>
      <c r="E334" s="247"/>
      <c r="F334" s="247"/>
      <c r="G334" s="247"/>
      <c r="H334" s="247"/>
      <c r="I334" s="247"/>
      <c r="J334" s="247"/>
      <c r="K334" s="247"/>
      <c r="L334" s="247"/>
      <c r="M334" s="247"/>
      <c r="N334" s="247"/>
    </row>
    <row r="335" ht="15.75" customHeight="1">
      <c r="A335" s="251"/>
      <c r="B335" s="251"/>
      <c r="C335" s="251"/>
      <c r="D335" s="247"/>
      <c r="E335" s="247"/>
      <c r="F335" s="247"/>
      <c r="G335" s="247"/>
      <c r="H335" s="247"/>
      <c r="I335" s="247"/>
      <c r="J335" s="247"/>
      <c r="K335" s="247"/>
      <c r="L335" s="247"/>
      <c r="M335" s="247"/>
      <c r="N335" s="247"/>
    </row>
    <row r="336" ht="15.75" customHeight="1">
      <c r="A336" s="251"/>
      <c r="B336" s="251"/>
      <c r="C336" s="251"/>
      <c r="D336" s="247"/>
      <c r="E336" s="247"/>
      <c r="F336" s="247"/>
      <c r="G336" s="247"/>
      <c r="H336" s="247"/>
      <c r="I336" s="247"/>
      <c r="J336" s="247"/>
      <c r="K336" s="247"/>
      <c r="L336" s="247"/>
      <c r="M336" s="247"/>
      <c r="N336" s="247"/>
    </row>
    <row r="337" ht="15.75" customHeight="1">
      <c r="A337" s="251"/>
      <c r="B337" s="251"/>
      <c r="C337" s="251"/>
      <c r="D337" s="247"/>
      <c r="E337" s="247"/>
      <c r="F337" s="247"/>
      <c r="G337" s="247"/>
      <c r="H337" s="247"/>
      <c r="I337" s="247"/>
      <c r="J337" s="247"/>
      <c r="K337" s="247"/>
      <c r="L337" s="247"/>
      <c r="M337" s="247"/>
      <c r="N337" s="247"/>
    </row>
    <row r="338" ht="15.75" customHeight="1">
      <c r="A338" s="251"/>
      <c r="B338" s="251"/>
      <c r="C338" s="251"/>
      <c r="D338" s="247"/>
      <c r="E338" s="247"/>
      <c r="F338" s="247"/>
      <c r="G338" s="247"/>
      <c r="H338" s="247"/>
      <c r="I338" s="247"/>
      <c r="J338" s="247"/>
      <c r="K338" s="247"/>
      <c r="L338" s="247"/>
      <c r="M338" s="247"/>
      <c r="N338" s="247"/>
    </row>
    <row r="339" ht="15.75" customHeight="1">
      <c r="A339" s="251"/>
      <c r="B339" s="251"/>
      <c r="C339" s="251"/>
      <c r="D339" s="247"/>
      <c r="E339" s="247"/>
      <c r="F339" s="247"/>
      <c r="G339" s="247"/>
      <c r="H339" s="247"/>
      <c r="I339" s="247"/>
      <c r="J339" s="247"/>
      <c r="K339" s="247"/>
      <c r="L339" s="247"/>
      <c r="M339" s="247"/>
      <c r="N339" s="247"/>
    </row>
    <row r="340" ht="15.75" customHeight="1">
      <c r="A340" s="251"/>
      <c r="B340" s="251"/>
      <c r="C340" s="251"/>
      <c r="D340" s="247"/>
      <c r="E340" s="247"/>
      <c r="F340" s="247"/>
      <c r="G340" s="247"/>
      <c r="H340" s="247"/>
      <c r="I340" s="247"/>
      <c r="J340" s="247"/>
      <c r="K340" s="247"/>
      <c r="L340" s="247"/>
      <c r="M340" s="247"/>
      <c r="N340" s="247"/>
    </row>
    <row r="341" ht="15.75" customHeight="1">
      <c r="A341" s="251"/>
      <c r="B341" s="251"/>
      <c r="C341" s="251"/>
      <c r="D341" s="247"/>
      <c r="E341" s="247"/>
      <c r="F341" s="247"/>
      <c r="G341" s="247"/>
      <c r="H341" s="247"/>
      <c r="I341" s="247"/>
      <c r="J341" s="247"/>
      <c r="K341" s="247"/>
      <c r="L341" s="247"/>
      <c r="M341" s="247"/>
      <c r="N341" s="247"/>
    </row>
    <row r="342" ht="15.75" customHeight="1">
      <c r="A342" s="251"/>
      <c r="B342" s="251"/>
      <c r="C342" s="251"/>
      <c r="D342" s="247"/>
      <c r="E342" s="247"/>
      <c r="F342" s="247"/>
      <c r="G342" s="247"/>
      <c r="H342" s="247"/>
      <c r="I342" s="247"/>
      <c r="J342" s="247"/>
      <c r="K342" s="247"/>
      <c r="L342" s="247"/>
      <c r="M342" s="247"/>
      <c r="N342" s="247"/>
    </row>
    <row r="343" ht="15.75" customHeight="1">
      <c r="A343" s="251"/>
      <c r="B343" s="251"/>
      <c r="C343" s="251"/>
      <c r="D343" s="247"/>
      <c r="E343" s="247"/>
      <c r="F343" s="247"/>
      <c r="G343" s="247"/>
      <c r="H343" s="247"/>
      <c r="I343" s="247"/>
      <c r="J343" s="247"/>
      <c r="K343" s="247"/>
      <c r="L343" s="247"/>
      <c r="M343" s="247"/>
      <c r="N343" s="247"/>
    </row>
    <row r="344" ht="15.75" customHeight="1">
      <c r="A344" s="251"/>
      <c r="B344" s="251"/>
      <c r="C344" s="251"/>
      <c r="D344" s="247"/>
      <c r="E344" s="247"/>
      <c r="F344" s="247"/>
      <c r="G344" s="247"/>
      <c r="H344" s="247"/>
      <c r="I344" s="247"/>
      <c r="J344" s="247"/>
      <c r="K344" s="247"/>
      <c r="L344" s="247"/>
      <c r="M344" s="247"/>
      <c r="N344" s="247"/>
    </row>
    <row r="345" ht="15.75" customHeight="1">
      <c r="A345" s="251"/>
      <c r="B345" s="251"/>
      <c r="C345" s="251"/>
      <c r="D345" s="247"/>
      <c r="E345" s="247"/>
      <c r="F345" s="247"/>
      <c r="G345" s="247"/>
      <c r="H345" s="247"/>
      <c r="I345" s="247"/>
      <c r="J345" s="247"/>
      <c r="K345" s="247"/>
      <c r="L345" s="247"/>
      <c r="M345" s="247"/>
      <c r="N345" s="247"/>
    </row>
    <row r="346" ht="15.75" customHeight="1">
      <c r="A346" s="251"/>
      <c r="B346" s="251"/>
      <c r="C346" s="251"/>
      <c r="D346" s="247"/>
      <c r="E346" s="247"/>
      <c r="F346" s="247"/>
      <c r="G346" s="247"/>
      <c r="H346" s="247"/>
      <c r="I346" s="247"/>
      <c r="J346" s="247"/>
      <c r="K346" s="247"/>
      <c r="L346" s="247"/>
      <c r="M346" s="247"/>
      <c r="N346" s="247"/>
    </row>
    <row r="347" ht="15.75" customHeight="1">
      <c r="A347" s="251"/>
      <c r="B347" s="251"/>
      <c r="C347" s="251"/>
      <c r="D347" s="247"/>
      <c r="E347" s="247"/>
      <c r="F347" s="247"/>
      <c r="G347" s="247"/>
      <c r="H347" s="247"/>
      <c r="I347" s="247"/>
      <c r="J347" s="247"/>
      <c r="K347" s="247"/>
      <c r="L347" s="247"/>
      <c r="M347" s="247"/>
      <c r="N347" s="247"/>
    </row>
    <row r="348" ht="15.75" customHeight="1">
      <c r="A348" s="251"/>
      <c r="B348" s="251"/>
      <c r="C348" s="251"/>
      <c r="D348" s="247"/>
      <c r="E348" s="247"/>
      <c r="F348" s="247"/>
      <c r="G348" s="247"/>
      <c r="H348" s="247"/>
      <c r="I348" s="247"/>
      <c r="J348" s="247"/>
      <c r="K348" s="247"/>
      <c r="L348" s="247"/>
      <c r="M348" s="247"/>
      <c r="N348" s="247"/>
    </row>
    <row r="349" ht="15.75" customHeight="1">
      <c r="A349" s="251"/>
      <c r="B349" s="251"/>
      <c r="C349" s="251"/>
      <c r="D349" s="247"/>
      <c r="E349" s="247"/>
      <c r="F349" s="247"/>
      <c r="G349" s="247"/>
      <c r="H349" s="247"/>
      <c r="I349" s="247"/>
      <c r="J349" s="247"/>
      <c r="K349" s="247"/>
      <c r="L349" s="247"/>
      <c r="M349" s="247"/>
      <c r="N349" s="247"/>
    </row>
    <row r="350" ht="15.75" customHeight="1">
      <c r="A350" s="251"/>
      <c r="B350" s="251"/>
      <c r="C350" s="251"/>
      <c r="D350" s="247"/>
      <c r="E350" s="247"/>
      <c r="F350" s="247"/>
      <c r="G350" s="247"/>
      <c r="H350" s="247"/>
      <c r="I350" s="247"/>
      <c r="J350" s="247"/>
      <c r="K350" s="247"/>
      <c r="L350" s="247"/>
      <c r="M350" s="247"/>
      <c r="N350" s="247"/>
    </row>
    <row r="351" ht="15.75" customHeight="1">
      <c r="A351" s="251"/>
      <c r="B351" s="251"/>
      <c r="C351" s="251"/>
      <c r="D351" s="247"/>
      <c r="E351" s="247"/>
      <c r="F351" s="247"/>
      <c r="G351" s="247"/>
      <c r="H351" s="247"/>
      <c r="I351" s="247"/>
      <c r="J351" s="247"/>
      <c r="K351" s="247"/>
      <c r="L351" s="247"/>
      <c r="M351" s="247"/>
      <c r="N351" s="247"/>
    </row>
    <row r="352" ht="15.75" customHeight="1">
      <c r="A352" s="251"/>
      <c r="B352" s="251"/>
      <c r="C352" s="251"/>
      <c r="D352" s="247"/>
      <c r="E352" s="247"/>
      <c r="F352" s="247"/>
      <c r="G352" s="247"/>
      <c r="H352" s="247"/>
      <c r="I352" s="247"/>
      <c r="J352" s="247"/>
      <c r="K352" s="247"/>
      <c r="L352" s="247"/>
      <c r="M352" s="247"/>
      <c r="N352" s="247"/>
    </row>
    <row r="353" ht="15.75" customHeight="1">
      <c r="A353" s="251"/>
      <c r="B353" s="251"/>
      <c r="C353" s="251"/>
      <c r="D353" s="247"/>
      <c r="E353" s="247"/>
      <c r="F353" s="247"/>
      <c r="G353" s="247"/>
      <c r="H353" s="247"/>
      <c r="I353" s="247"/>
      <c r="J353" s="247"/>
      <c r="K353" s="247"/>
      <c r="L353" s="247"/>
      <c r="M353" s="247"/>
      <c r="N353" s="247"/>
    </row>
    <row r="354" ht="15.75" customHeight="1">
      <c r="A354" s="251"/>
      <c r="B354" s="251"/>
      <c r="C354" s="251"/>
      <c r="D354" s="247"/>
      <c r="E354" s="247"/>
      <c r="F354" s="247"/>
      <c r="G354" s="247"/>
      <c r="H354" s="247"/>
      <c r="I354" s="247"/>
      <c r="J354" s="247"/>
      <c r="K354" s="247"/>
      <c r="L354" s="247"/>
      <c r="M354" s="247"/>
      <c r="N354" s="247"/>
    </row>
    <row r="355" ht="15.75" customHeight="1">
      <c r="A355" s="251"/>
      <c r="B355" s="251"/>
      <c r="C355" s="251"/>
      <c r="D355" s="247"/>
      <c r="E355" s="247"/>
      <c r="F355" s="247"/>
      <c r="G355" s="247"/>
      <c r="H355" s="247"/>
      <c r="I355" s="247"/>
      <c r="J355" s="247"/>
      <c r="K355" s="247"/>
      <c r="L355" s="247"/>
      <c r="M355" s="247"/>
      <c r="N355" s="247"/>
    </row>
    <row r="356" ht="15.75" customHeight="1">
      <c r="A356" s="251"/>
      <c r="B356" s="251"/>
      <c r="C356" s="251"/>
      <c r="D356" s="247"/>
      <c r="E356" s="247"/>
      <c r="F356" s="247"/>
      <c r="G356" s="247"/>
      <c r="H356" s="247"/>
      <c r="I356" s="247"/>
      <c r="J356" s="247"/>
      <c r="K356" s="247"/>
      <c r="L356" s="247"/>
      <c r="M356" s="247"/>
      <c r="N356" s="247"/>
    </row>
    <row r="357" ht="15.75" customHeight="1">
      <c r="A357" s="251"/>
      <c r="B357" s="251"/>
      <c r="C357" s="251"/>
      <c r="D357" s="247"/>
      <c r="E357" s="247"/>
      <c r="F357" s="247"/>
      <c r="G357" s="247"/>
      <c r="H357" s="247"/>
      <c r="I357" s="247"/>
      <c r="J357" s="247"/>
      <c r="K357" s="247"/>
      <c r="L357" s="247"/>
      <c r="M357" s="247"/>
      <c r="N357" s="247"/>
    </row>
    <row r="358" ht="15.75" customHeight="1">
      <c r="A358" s="251"/>
      <c r="B358" s="251"/>
      <c r="C358" s="251"/>
      <c r="D358" s="247"/>
      <c r="E358" s="247"/>
      <c r="F358" s="247"/>
      <c r="G358" s="247"/>
      <c r="H358" s="247"/>
      <c r="I358" s="247"/>
      <c r="J358" s="247"/>
      <c r="K358" s="247"/>
      <c r="L358" s="247"/>
      <c r="M358" s="247"/>
      <c r="N358" s="247"/>
    </row>
    <row r="359" ht="15.75" customHeight="1">
      <c r="A359" s="251"/>
      <c r="B359" s="251"/>
      <c r="C359" s="251"/>
      <c r="D359" s="247"/>
      <c r="E359" s="247"/>
      <c r="F359" s="247"/>
      <c r="G359" s="247"/>
      <c r="H359" s="247"/>
      <c r="I359" s="247"/>
      <c r="J359" s="247"/>
      <c r="K359" s="247"/>
      <c r="L359" s="247"/>
      <c r="M359" s="247"/>
      <c r="N359" s="247"/>
    </row>
    <row r="360" ht="15.75" customHeight="1">
      <c r="A360" s="251"/>
      <c r="B360" s="251"/>
      <c r="C360" s="251"/>
      <c r="D360" s="247"/>
      <c r="E360" s="247"/>
      <c r="F360" s="247"/>
      <c r="G360" s="247"/>
      <c r="H360" s="247"/>
      <c r="I360" s="247"/>
      <c r="J360" s="247"/>
      <c r="K360" s="247"/>
      <c r="L360" s="247"/>
      <c r="M360" s="247"/>
      <c r="N360" s="247"/>
    </row>
    <row r="361" ht="15.75" customHeight="1">
      <c r="A361" s="251"/>
      <c r="B361" s="251"/>
      <c r="C361" s="251"/>
      <c r="D361" s="247"/>
      <c r="E361" s="247"/>
      <c r="F361" s="247"/>
      <c r="G361" s="247"/>
      <c r="H361" s="247"/>
      <c r="I361" s="247"/>
      <c r="J361" s="247"/>
      <c r="K361" s="247"/>
      <c r="L361" s="247"/>
      <c r="M361" s="247"/>
      <c r="N361" s="247"/>
    </row>
    <row r="362" ht="15.75" customHeight="1">
      <c r="A362" s="251"/>
      <c r="B362" s="251"/>
      <c r="C362" s="251"/>
      <c r="D362" s="247"/>
      <c r="E362" s="247"/>
      <c r="F362" s="247"/>
      <c r="G362" s="247"/>
      <c r="H362" s="247"/>
      <c r="I362" s="247"/>
      <c r="J362" s="247"/>
      <c r="K362" s="247"/>
      <c r="L362" s="247"/>
      <c r="M362" s="247"/>
      <c r="N362" s="247"/>
    </row>
    <row r="363" ht="15.75" customHeight="1">
      <c r="A363" s="251"/>
      <c r="B363" s="251"/>
      <c r="C363" s="251"/>
      <c r="D363" s="247"/>
      <c r="E363" s="247"/>
      <c r="F363" s="247"/>
      <c r="G363" s="247"/>
      <c r="H363" s="247"/>
      <c r="I363" s="247"/>
      <c r="J363" s="247"/>
      <c r="K363" s="247"/>
      <c r="L363" s="247"/>
      <c r="M363" s="247"/>
      <c r="N363" s="247"/>
    </row>
    <row r="364" ht="15.75" customHeight="1">
      <c r="A364" s="251"/>
      <c r="B364" s="251"/>
      <c r="C364" s="251"/>
      <c r="D364" s="247"/>
      <c r="E364" s="247"/>
      <c r="F364" s="247"/>
      <c r="G364" s="247"/>
      <c r="H364" s="247"/>
      <c r="I364" s="247"/>
      <c r="J364" s="247"/>
      <c r="K364" s="247"/>
      <c r="L364" s="247"/>
      <c r="M364" s="247"/>
      <c r="N364" s="247"/>
    </row>
    <row r="365" ht="15.75" customHeight="1">
      <c r="A365" s="251"/>
      <c r="B365" s="251"/>
      <c r="C365" s="251"/>
      <c r="D365" s="247"/>
      <c r="E365" s="247"/>
      <c r="F365" s="247"/>
      <c r="G365" s="247"/>
      <c r="H365" s="247"/>
      <c r="I365" s="247"/>
      <c r="J365" s="247"/>
      <c r="K365" s="247"/>
      <c r="L365" s="247"/>
      <c r="M365" s="247"/>
      <c r="N365" s="247"/>
    </row>
    <row r="366" ht="15.75" customHeight="1">
      <c r="A366" s="251"/>
      <c r="B366" s="251"/>
      <c r="C366" s="251"/>
      <c r="D366" s="247"/>
      <c r="E366" s="247"/>
      <c r="F366" s="247"/>
      <c r="G366" s="247"/>
      <c r="H366" s="247"/>
      <c r="I366" s="247"/>
      <c r="J366" s="247"/>
      <c r="K366" s="247"/>
      <c r="L366" s="247"/>
      <c r="M366" s="247"/>
      <c r="N366" s="247"/>
    </row>
    <row r="367" ht="15.75" customHeight="1">
      <c r="A367" s="251"/>
      <c r="B367" s="251"/>
      <c r="C367" s="251"/>
      <c r="D367" s="247"/>
      <c r="E367" s="247"/>
      <c r="F367" s="247"/>
      <c r="G367" s="247"/>
      <c r="H367" s="247"/>
      <c r="I367" s="247"/>
      <c r="J367" s="247"/>
      <c r="K367" s="247"/>
      <c r="L367" s="247"/>
      <c r="M367" s="247"/>
      <c r="N367" s="247"/>
    </row>
    <row r="368" ht="15.75" customHeight="1">
      <c r="A368" s="251"/>
      <c r="B368" s="251"/>
      <c r="C368" s="251"/>
      <c r="D368" s="247"/>
      <c r="E368" s="247"/>
      <c r="F368" s="247"/>
      <c r="G368" s="247"/>
      <c r="H368" s="247"/>
      <c r="I368" s="247"/>
      <c r="J368" s="247"/>
      <c r="K368" s="247"/>
      <c r="L368" s="247"/>
      <c r="M368" s="247"/>
      <c r="N368" s="247"/>
    </row>
    <row r="369" ht="15.75" customHeight="1">
      <c r="A369" s="251"/>
      <c r="B369" s="251"/>
      <c r="C369" s="251"/>
      <c r="D369" s="247"/>
      <c r="E369" s="247"/>
      <c r="F369" s="247"/>
      <c r="G369" s="247"/>
      <c r="H369" s="247"/>
      <c r="I369" s="247"/>
      <c r="J369" s="247"/>
      <c r="K369" s="247"/>
      <c r="L369" s="247"/>
      <c r="M369" s="247"/>
      <c r="N369" s="247"/>
    </row>
    <row r="370" ht="15.75" customHeight="1">
      <c r="A370" s="251"/>
      <c r="B370" s="251"/>
      <c r="C370" s="251"/>
      <c r="D370" s="247"/>
      <c r="E370" s="247"/>
      <c r="F370" s="247"/>
      <c r="G370" s="247"/>
      <c r="H370" s="247"/>
      <c r="I370" s="247"/>
      <c r="J370" s="247"/>
      <c r="K370" s="247"/>
      <c r="L370" s="247"/>
      <c r="M370" s="247"/>
      <c r="N370" s="247"/>
    </row>
    <row r="371" ht="15.75" customHeight="1">
      <c r="A371" s="251"/>
      <c r="B371" s="251"/>
      <c r="C371" s="251"/>
      <c r="D371" s="247"/>
      <c r="E371" s="247"/>
      <c r="F371" s="247"/>
      <c r="G371" s="247"/>
      <c r="H371" s="247"/>
      <c r="I371" s="247"/>
      <c r="J371" s="247"/>
      <c r="K371" s="247"/>
      <c r="L371" s="247"/>
      <c r="M371" s="247"/>
      <c r="N371" s="247"/>
    </row>
    <row r="372" ht="15.75" customHeight="1">
      <c r="A372" s="251"/>
      <c r="B372" s="251"/>
      <c r="C372" s="251"/>
      <c r="D372" s="247"/>
      <c r="E372" s="247"/>
      <c r="F372" s="247"/>
      <c r="G372" s="247"/>
      <c r="H372" s="247"/>
      <c r="I372" s="247"/>
      <c r="J372" s="247"/>
      <c r="K372" s="247"/>
      <c r="L372" s="247"/>
      <c r="M372" s="247"/>
      <c r="N372" s="247"/>
    </row>
    <row r="373" ht="15.75" customHeight="1">
      <c r="A373" s="251"/>
      <c r="B373" s="251"/>
      <c r="C373" s="251"/>
      <c r="D373" s="247"/>
      <c r="E373" s="247"/>
      <c r="F373" s="247"/>
      <c r="G373" s="247"/>
      <c r="H373" s="247"/>
      <c r="I373" s="247"/>
      <c r="J373" s="247"/>
      <c r="K373" s="247"/>
      <c r="L373" s="247"/>
      <c r="M373" s="247"/>
      <c r="N373" s="247"/>
    </row>
    <row r="374" ht="15.75" customHeight="1">
      <c r="A374" s="251"/>
      <c r="B374" s="251"/>
      <c r="C374" s="251"/>
      <c r="D374" s="247"/>
      <c r="E374" s="247"/>
      <c r="F374" s="247"/>
      <c r="G374" s="247"/>
      <c r="H374" s="247"/>
      <c r="I374" s="247"/>
      <c r="J374" s="247"/>
      <c r="K374" s="247"/>
      <c r="L374" s="247"/>
      <c r="M374" s="247"/>
      <c r="N374" s="247"/>
    </row>
    <row r="375" ht="15.75" customHeight="1">
      <c r="A375" s="251"/>
      <c r="B375" s="251"/>
      <c r="C375" s="251"/>
      <c r="D375" s="247"/>
      <c r="E375" s="247"/>
      <c r="F375" s="247"/>
      <c r="G375" s="247"/>
      <c r="H375" s="247"/>
      <c r="I375" s="247"/>
      <c r="J375" s="247"/>
      <c r="K375" s="247"/>
      <c r="L375" s="247"/>
      <c r="M375" s="247"/>
      <c r="N375" s="247"/>
    </row>
    <row r="376" ht="15.75" customHeight="1">
      <c r="A376" s="251"/>
      <c r="B376" s="251"/>
      <c r="C376" s="251"/>
      <c r="D376" s="247"/>
      <c r="E376" s="247"/>
      <c r="F376" s="247"/>
      <c r="G376" s="247"/>
      <c r="H376" s="247"/>
      <c r="I376" s="247"/>
      <c r="J376" s="247"/>
      <c r="K376" s="247"/>
      <c r="L376" s="247"/>
      <c r="M376" s="247"/>
      <c r="N376" s="247"/>
    </row>
    <row r="377" ht="15.75" customHeight="1">
      <c r="A377" s="251"/>
      <c r="B377" s="251"/>
      <c r="C377" s="251"/>
      <c r="D377" s="247"/>
      <c r="E377" s="247"/>
      <c r="F377" s="247"/>
      <c r="G377" s="247"/>
      <c r="H377" s="247"/>
      <c r="I377" s="247"/>
      <c r="J377" s="247"/>
      <c r="K377" s="247"/>
      <c r="L377" s="247"/>
      <c r="M377" s="247"/>
      <c r="N377" s="247"/>
    </row>
    <row r="378" ht="15.75" customHeight="1">
      <c r="A378" s="251"/>
      <c r="B378" s="251"/>
      <c r="C378" s="251"/>
      <c r="D378" s="247"/>
      <c r="E378" s="247"/>
      <c r="F378" s="247"/>
      <c r="G378" s="247"/>
      <c r="H378" s="247"/>
      <c r="I378" s="247"/>
      <c r="J378" s="247"/>
      <c r="K378" s="247"/>
      <c r="L378" s="247"/>
      <c r="M378" s="247"/>
      <c r="N378" s="247"/>
    </row>
    <row r="379" ht="15.75" customHeight="1">
      <c r="A379" s="251"/>
      <c r="B379" s="251"/>
      <c r="C379" s="251"/>
      <c r="D379" s="247"/>
      <c r="E379" s="247"/>
      <c r="F379" s="247"/>
      <c r="G379" s="247"/>
      <c r="H379" s="247"/>
      <c r="I379" s="247"/>
      <c r="J379" s="247"/>
      <c r="K379" s="247"/>
      <c r="L379" s="247"/>
      <c r="M379" s="247"/>
      <c r="N379" s="247"/>
    </row>
    <row r="380" ht="15.75" customHeight="1">
      <c r="A380" s="251"/>
      <c r="B380" s="251"/>
      <c r="C380" s="251"/>
      <c r="D380" s="247"/>
      <c r="E380" s="247"/>
      <c r="F380" s="247"/>
      <c r="G380" s="247"/>
      <c r="H380" s="247"/>
      <c r="I380" s="247"/>
      <c r="J380" s="247"/>
      <c r="K380" s="247"/>
      <c r="L380" s="247"/>
      <c r="M380" s="247"/>
      <c r="N380" s="247"/>
    </row>
    <row r="381" ht="15.75" customHeight="1">
      <c r="A381" s="251"/>
      <c r="B381" s="251"/>
      <c r="C381" s="251"/>
      <c r="D381" s="247"/>
      <c r="E381" s="247"/>
      <c r="F381" s="247"/>
      <c r="G381" s="247"/>
      <c r="H381" s="247"/>
      <c r="I381" s="247"/>
      <c r="J381" s="247"/>
      <c r="K381" s="247"/>
      <c r="L381" s="247"/>
      <c r="M381" s="247"/>
      <c r="N381" s="247"/>
    </row>
    <row r="382" ht="15.75" customHeight="1">
      <c r="A382" s="251"/>
      <c r="B382" s="251"/>
      <c r="C382" s="251"/>
      <c r="D382" s="247"/>
      <c r="E382" s="247"/>
      <c r="F382" s="247"/>
      <c r="G382" s="247"/>
      <c r="H382" s="247"/>
      <c r="I382" s="247"/>
      <c r="J382" s="247"/>
      <c r="K382" s="247"/>
      <c r="L382" s="247"/>
      <c r="M382" s="247"/>
      <c r="N382" s="247"/>
    </row>
    <row r="383" ht="15.75" customHeight="1">
      <c r="A383" s="251"/>
      <c r="B383" s="251"/>
      <c r="C383" s="251"/>
      <c r="D383" s="247"/>
      <c r="E383" s="247"/>
      <c r="F383" s="247"/>
      <c r="G383" s="247"/>
      <c r="H383" s="247"/>
      <c r="I383" s="247"/>
      <c r="J383" s="247"/>
      <c r="K383" s="247"/>
      <c r="L383" s="247"/>
      <c r="M383" s="247"/>
      <c r="N383" s="247"/>
    </row>
    <row r="384" ht="15.75" customHeight="1">
      <c r="A384" s="251"/>
      <c r="B384" s="251"/>
      <c r="C384" s="251"/>
      <c r="D384" s="247"/>
      <c r="E384" s="247"/>
      <c r="F384" s="247"/>
      <c r="G384" s="247"/>
      <c r="H384" s="247"/>
      <c r="I384" s="247"/>
      <c r="J384" s="247"/>
      <c r="K384" s="247"/>
      <c r="L384" s="247"/>
      <c r="M384" s="247"/>
      <c r="N384" s="247"/>
    </row>
    <row r="385" ht="15.75" customHeight="1">
      <c r="A385" s="251"/>
      <c r="B385" s="251"/>
      <c r="C385" s="251"/>
      <c r="D385" s="247"/>
      <c r="E385" s="247"/>
      <c r="F385" s="247"/>
      <c r="G385" s="247"/>
      <c r="H385" s="247"/>
      <c r="I385" s="247"/>
      <c r="J385" s="247"/>
      <c r="K385" s="247"/>
      <c r="L385" s="247"/>
      <c r="M385" s="247"/>
      <c r="N385" s="247"/>
    </row>
    <row r="386" ht="15.75" customHeight="1">
      <c r="A386" s="251"/>
      <c r="B386" s="251"/>
      <c r="C386" s="251"/>
      <c r="D386" s="247"/>
      <c r="E386" s="247"/>
      <c r="F386" s="247"/>
      <c r="G386" s="247"/>
      <c r="H386" s="247"/>
      <c r="I386" s="247"/>
      <c r="J386" s="247"/>
      <c r="K386" s="247"/>
      <c r="L386" s="247"/>
      <c r="M386" s="247"/>
      <c r="N386" s="247"/>
    </row>
    <row r="387" ht="15.75" customHeight="1">
      <c r="A387" s="251"/>
      <c r="B387" s="251"/>
      <c r="C387" s="251"/>
      <c r="D387" s="247"/>
      <c r="E387" s="247"/>
      <c r="F387" s="247"/>
      <c r="G387" s="247"/>
      <c r="H387" s="247"/>
      <c r="I387" s="247"/>
      <c r="J387" s="247"/>
      <c r="K387" s="247"/>
      <c r="L387" s="247"/>
      <c r="M387" s="247"/>
      <c r="N387" s="247"/>
    </row>
    <row r="388" ht="15.75" customHeight="1">
      <c r="A388" s="251"/>
      <c r="B388" s="251"/>
      <c r="C388" s="251"/>
      <c r="D388" s="247"/>
      <c r="E388" s="247"/>
      <c r="F388" s="247"/>
      <c r="G388" s="247"/>
      <c r="H388" s="247"/>
      <c r="I388" s="247"/>
      <c r="J388" s="247"/>
      <c r="K388" s="247"/>
      <c r="L388" s="247"/>
      <c r="M388" s="247"/>
      <c r="N388" s="247"/>
    </row>
    <row r="389" ht="15.75" customHeight="1">
      <c r="A389" s="251"/>
      <c r="B389" s="251"/>
      <c r="C389" s="251"/>
      <c r="D389" s="247"/>
      <c r="E389" s="247"/>
      <c r="F389" s="247"/>
      <c r="G389" s="247"/>
      <c r="H389" s="247"/>
      <c r="I389" s="247"/>
      <c r="J389" s="247"/>
      <c r="K389" s="247"/>
      <c r="L389" s="247"/>
      <c r="M389" s="247"/>
      <c r="N389" s="247"/>
    </row>
    <row r="390" ht="15.75" customHeight="1">
      <c r="A390" s="251"/>
      <c r="B390" s="251"/>
      <c r="C390" s="251"/>
      <c r="D390" s="247"/>
      <c r="E390" s="247"/>
      <c r="F390" s="247"/>
      <c r="G390" s="247"/>
      <c r="H390" s="247"/>
      <c r="I390" s="247"/>
      <c r="J390" s="247"/>
      <c r="K390" s="247"/>
      <c r="L390" s="247"/>
      <c r="M390" s="247"/>
      <c r="N390" s="247"/>
    </row>
    <row r="391" ht="15.75" customHeight="1">
      <c r="A391" s="251"/>
      <c r="B391" s="251"/>
      <c r="C391" s="251"/>
      <c r="D391" s="247"/>
      <c r="E391" s="247"/>
      <c r="F391" s="247"/>
      <c r="G391" s="247"/>
      <c r="H391" s="247"/>
      <c r="I391" s="247"/>
      <c r="J391" s="247"/>
      <c r="K391" s="247"/>
      <c r="L391" s="247"/>
      <c r="M391" s="247"/>
      <c r="N391" s="247"/>
    </row>
    <row r="392" ht="15.75" customHeight="1">
      <c r="A392" s="251"/>
      <c r="B392" s="251"/>
      <c r="C392" s="251"/>
      <c r="D392" s="247"/>
      <c r="E392" s="247"/>
      <c r="F392" s="247"/>
      <c r="G392" s="247"/>
      <c r="H392" s="247"/>
      <c r="I392" s="247"/>
      <c r="J392" s="247"/>
      <c r="K392" s="247"/>
      <c r="L392" s="247"/>
      <c r="M392" s="247"/>
      <c r="N392" s="247"/>
    </row>
    <row r="393" ht="15.75" customHeight="1">
      <c r="A393" s="251"/>
      <c r="B393" s="251"/>
      <c r="C393" s="251"/>
      <c r="D393" s="247"/>
      <c r="E393" s="247"/>
      <c r="F393" s="247"/>
      <c r="G393" s="247"/>
      <c r="H393" s="247"/>
      <c r="I393" s="247"/>
      <c r="J393" s="247"/>
      <c r="K393" s="247"/>
      <c r="L393" s="247"/>
      <c r="M393" s="247"/>
      <c r="N393" s="247"/>
    </row>
    <row r="394" ht="15.75" customHeight="1">
      <c r="A394" s="251"/>
      <c r="B394" s="251"/>
      <c r="C394" s="251"/>
      <c r="D394" s="247"/>
      <c r="E394" s="247"/>
      <c r="F394" s="247"/>
      <c r="G394" s="247"/>
      <c r="H394" s="247"/>
      <c r="I394" s="247"/>
      <c r="J394" s="247"/>
      <c r="K394" s="247"/>
      <c r="L394" s="247"/>
      <c r="M394" s="247"/>
      <c r="N394" s="247"/>
    </row>
    <row r="395" ht="15.75" customHeight="1">
      <c r="A395" s="251"/>
      <c r="B395" s="251"/>
      <c r="C395" s="251"/>
      <c r="D395" s="247"/>
      <c r="E395" s="247"/>
      <c r="F395" s="247"/>
      <c r="G395" s="247"/>
      <c r="H395" s="247"/>
      <c r="I395" s="247"/>
      <c r="J395" s="247"/>
      <c r="K395" s="247"/>
      <c r="L395" s="247"/>
      <c r="M395" s="247"/>
      <c r="N395" s="247"/>
    </row>
    <row r="396" ht="15.75" customHeight="1">
      <c r="A396" s="251"/>
      <c r="B396" s="251"/>
      <c r="C396" s="251"/>
      <c r="D396" s="247"/>
      <c r="E396" s="247"/>
      <c r="F396" s="247"/>
      <c r="G396" s="247"/>
      <c r="H396" s="247"/>
      <c r="I396" s="247"/>
      <c r="J396" s="247"/>
      <c r="K396" s="247"/>
      <c r="L396" s="247"/>
      <c r="M396" s="247"/>
      <c r="N396" s="247"/>
    </row>
    <row r="397" ht="15.75" customHeight="1">
      <c r="A397" s="251"/>
      <c r="B397" s="251"/>
      <c r="C397" s="251"/>
      <c r="D397" s="247"/>
      <c r="E397" s="247"/>
      <c r="F397" s="247"/>
      <c r="G397" s="247"/>
      <c r="H397" s="247"/>
      <c r="I397" s="247"/>
      <c r="J397" s="247"/>
      <c r="K397" s="247"/>
      <c r="L397" s="247"/>
      <c r="M397" s="247"/>
      <c r="N397" s="247"/>
    </row>
    <row r="398" ht="15.75" customHeight="1">
      <c r="A398" s="251"/>
      <c r="B398" s="251"/>
      <c r="C398" s="251"/>
      <c r="D398" s="247"/>
      <c r="E398" s="247"/>
      <c r="F398" s="247"/>
      <c r="G398" s="247"/>
      <c r="H398" s="247"/>
      <c r="I398" s="247"/>
      <c r="J398" s="247"/>
      <c r="K398" s="247"/>
      <c r="L398" s="247"/>
      <c r="M398" s="247"/>
      <c r="N398" s="247"/>
    </row>
    <row r="399" ht="15.75" customHeight="1">
      <c r="A399" s="251"/>
      <c r="B399" s="251"/>
      <c r="C399" s="251"/>
      <c r="D399" s="247"/>
      <c r="E399" s="247"/>
      <c r="F399" s="247"/>
      <c r="G399" s="247"/>
      <c r="H399" s="247"/>
      <c r="I399" s="247"/>
      <c r="J399" s="247"/>
      <c r="K399" s="247"/>
      <c r="L399" s="247"/>
      <c r="M399" s="247"/>
      <c r="N399" s="247"/>
    </row>
    <row r="400" ht="15.75" customHeight="1">
      <c r="A400" s="251"/>
      <c r="B400" s="251"/>
      <c r="C400" s="251"/>
      <c r="D400" s="247"/>
      <c r="E400" s="247"/>
      <c r="F400" s="247"/>
      <c r="G400" s="247"/>
      <c r="H400" s="247"/>
      <c r="I400" s="247"/>
      <c r="J400" s="247"/>
      <c r="K400" s="247"/>
      <c r="L400" s="247"/>
      <c r="M400" s="247"/>
      <c r="N400" s="247"/>
    </row>
    <row r="401" ht="15.75" customHeight="1">
      <c r="A401" s="251"/>
      <c r="B401" s="251"/>
      <c r="C401" s="251"/>
      <c r="D401" s="247"/>
      <c r="E401" s="247"/>
      <c r="F401" s="247"/>
      <c r="G401" s="247"/>
      <c r="H401" s="247"/>
      <c r="I401" s="247"/>
      <c r="J401" s="247"/>
      <c r="K401" s="247"/>
      <c r="L401" s="247"/>
      <c r="M401" s="247"/>
      <c r="N401" s="247"/>
    </row>
    <row r="402" ht="15.75" customHeight="1">
      <c r="A402" s="251"/>
      <c r="B402" s="251"/>
      <c r="C402" s="251"/>
      <c r="D402" s="247"/>
      <c r="E402" s="247"/>
      <c r="F402" s="247"/>
      <c r="G402" s="247"/>
      <c r="H402" s="247"/>
      <c r="I402" s="247"/>
      <c r="J402" s="247"/>
      <c r="K402" s="247"/>
      <c r="L402" s="247"/>
      <c r="M402" s="247"/>
      <c r="N402" s="247"/>
    </row>
    <row r="403" ht="15.75" customHeight="1">
      <c r="A403" s="251"/>
      <c r="B403" s="251"/>
      <c r="C403" s="251"/>
      <c r="D403" s="247"/>
      <c r="E403" s="247"/>
      <c r="F403" s="247"/>
      <c r="G403" s="247"/>
      <c r="H403" s="247"/>
      <c r="I403" s="247"/>
      <c r="J403" s="247"/>
      <c r="K403" s="247"/>
      <c r="L403" s="247"/>
      <c r="M403" s="247"/>
      <c r="N403" s="247"/>
    </row>
    <row r="404" ht="15.75" customHeight="1">
      <c r="A404" s="251"/>
      <c r="B404" s="251"/>
      <c r="C404" s="251"/>
      <c r="D404" s="247"/>
      <c r="E404" s="247"/>
      <c r="F404" s="247"/>
      <c r="G404" s="247"/>
      <c r="H404" s="247"/>
      <c r="I404" s="247"/>
      <c r="J404" s="247"/>
      <c r="K404" s="247"/>
      <c r="L404" s="247"/>
      <c r="M404" s="247"/>
      <c r="N404" s="247"/>
    </row>
    <row r="405" ht="15.75" customHeight="1">
      <c r="A405" s="251"/>
      <c r="B405" s="251"/>
      <c r="C405" s="251"/>
      <c r="D405" s="247"/>
      <c r="E405" s="247"/>
      <c r="F405" s="247"/>
      <c r="G405" s="247"/>
      <c r="H405" s="247"/>
      <c r="I405" s="247"/>
      <c r="J405" s="247"/>
      <c r="K405" s="247"/>
      <c r="L405" s="247"/>
      <c r="M405" s="247"/>
      <c r="N405" s="247"/>
    </row>
    <row r="406" ht="15.75" customHeight="1">
      <c r="A406" s="251"/>
      <c r="B406" s="251"/>
      <c r="C406" s="251"/>
      <c r="D406" s="247"/>
      <c r="E406" s="247"/>
      <c r="F406" s="247"/>
      <c r="G406" s="247"/>
      <c r="H406" s="247"/>
      <c r="I406" s="247"/>
      <c r="J406" s="247"/>
      <c r="K406" s="247"/>
      <c r="L406" s="247"/>
      <c r="M406" s="247"/>
      <c r="N406" s="247"/>
    </row>
    <row r="407" ht="15.75" customHeight="1">
      <c r="A407" s="251"/>
      <c r="B407" s="251"/>
      <c r="C407" s="251"/>
      <c r="D407" s="247"/>
      <c r="E407" s="247"/>
      <c r="F407" s="247"/>
      <c r="G407" s="247"/>
      <c r="H407" s="247"/>
      <c r="I407" s="247"/>
      <c r="J407" s="247"/>
      <c r="K407" s="247"/>
      <c r="L407" s="247"/>
      <c r="M407" s="247"/>
      <c r="N407" s="247"/>
    </row>
    <row r="408" ht="15.75" customHeight="1">
      <c r="A408" s="251"/>
      <c r="B408" s="251"/>
      <c r="C408" s="251"/>
      <c r="D408" s="247"/>
      <c r="E408" s="247"/>
      <c r="F408" s="247"/>
      <c r="G408" s="247"/>
      <c r="H408" s="247"/>
      <c r="I408" s="247"/>
      <c r="J408" s="247"/>
      <c r="K408" s="247"/>
      <c r="L408" s="247"/>
      <c r="M408" s="247"/>
      <c r="N408" s="247"/>
    </row>
    <row r="409" ht="15.75" customHeight="1">
      <c r="A409" s="251"/>
      <c r="B409" s="251"/>
      <c r="C409" s="251"/>
      <c r="D409" s="247"/>
      <c r="E409" s="247"/>
      <c r="F409" s="247"/>
      <c r="G409" s="247"/>
      <c r="H409" s="247"/>
      <c r="I409" s="247"/>
      <c r="J409" s="247"/>
      <c r="K409" s="247"/>
      <c r="L409" s="247"/>
      <c r="M409" s="247"/>
      <c r="N409" s="247"/>
    </row>
    <row r="410" ht="15.75" customHeight="1">
      <c r="A410" s="251"/>
      <c r="B410" s="251"/>
      <c r="C410" s="251"/>
      <c r="D410" s="247"/>
      <c r="E410" s="247"/>
      <c r="F410" s="247"/>
      <c r="G410" s="247"/>
      <c r="H410" s="247"/>
      <c r="I410" s="247"/>
      <c r="J410" s="247"/>
      <c r="K410" s="247"/>
      <c r="L410" s="247"/>
      <c r="M410" s="247"/>
      <c r="N410" s="247"/>
    </row>
    <row r="411" ht="15.75" customHeight="1">
      <c r="A411" s="251"/>
      <c r="B411" s="251"/>
      <c r="C411" s="251"/>
      <c r="D411" s="247"/>
      <c r="E411" s="247"/>
      <c r="F411" s="247"/>
      <c r="G411" s="247"/>
      <c r="H411" s="247"/>
      <c r="I411" s="247"/>
      <c r="J411" s="247"/>
      <c r="K411" s="247"/>
      <c r="L411" s="247"/>
      <c r="M411" s="247"/>
      <c r="N411" s="247"/>
    </row>
    <row r="412" ht="15.75" customHeight="1">
      <c r="A412" s="251"/>
      <c r="B412" s="251"/>
      <c r="C412" s="251"/>
      <c r="D412" s="247"/>
      <c r="E412" s="247"/>
      <c r="F412" s="247"/>
      <c r="G412" s="247"/>
      <c r="H412" s="247"/>
      <c r="I412" s="247"/>
      <c r="J412" s="247"/>
      <c r="K412" s="247"/>
      <c r="L412" s="247"/>
      <c r="M412" s="247"/>
      <c r="N412" s="247"/>
    </row>
    <row r="413" ht="15.75" customHeight="1">
      <c r="A413" s="251"/>
      <c r="B413" s="251"/>
      <c r="C413" s="251"/>
      <c r="D413" s="247"/>
      <c r="E413" s="247"/>
      <c r="F413" s="247"/>
      <c r="G413" s="247"/>
      <c r="H413" s="247"/>
      <c r="I413" s="247"/>
      <c r="J413" s="247"/>
      <c r="K413" s="247"/>
      <c r="L413" s="247"/>
      <c r="M413" s="247"/>
      <c r="N413" s="247"/>
    </row>
    <row r="414" ht="15.75" customHeight="1">
      <c r="A414" s="251"/>
      <c r="B414" s="251"/>
      <c r="C414" s="251"/>
      <c r="D414" s="247"/>
      <c r="E414" s="247"/>
      <c r="F414" s="247"/>
      <c r="G414" s="247"/>
      <c r="H414" s="247"/>
      <c r="I414" s="247"/>
      <c r="J414" s="247"/>
      <c r="K414" s="247"/>
      <c r="L414" s="247"/>
      <c r="M414" s="247"/>
      <c r="N414" s="247"/>
    </row>
    <row r="415" ht="15.75" customHeight="1">
      <c r="A415" s="251"/>
      <c r="B415" s="251"/>
      <c r="C415" s="251"/>
      <c r="D415" s="247"/>
      <c r="E415" s="247"/>
      <c r="F415" s="247"/>
      <c r="G415" s="247"/>
      <c r="H415" s="247"/>
      <c r="I415" s="247"/>
      <c r="J415" s="247"/>
      <c r="K415" s="247"/>
      <c r="L415" s="247"/>
      <c r="M415" s="247"/>
      <c r="N415" s="247"/>
    </row>
    <row r="416" ht="15.75" customHeight="1">
      <c r="A416" s="251"/>
      <c r="B416" s="251"/>
      <c r="C416" s="251"/>
      <c r="D416" s="247"/>
      <c r="E416" s="247"/>
      <c r="F416" s="247"/>
      <c r="G416" s="247"/>
      <c r="H416" s="247"/>
      <c r="I416" s="247"/>
      <c r="J416" s="247"/>
      <c r="K416" s="247"/>
      <c r="L416" s="247"/>
      <c r="M416" s="247"/>
      <c r="N416" s="247"/>
    </row>
    <row r="417" ht="15.75" customHeight="1">
      <c r="A417" s="251"/>
      <c r="B417" s="251"/>
      <c r="C417" s="251"/>
      <c r="D417" s="247"/>
      <c r="E417" s="247"/>
      <c r="F417" s="247"/>
      <c r="G417" s="247"/>
      <c r="H417" s="247"/>
      <c r="I417" s="247"/>
      <c r="J417" s="247"/>
      <c r="K417" s="247"/>
      <c r="L417" s="247"/>
      <c r="M417" s="247"/>
      <c r="N417" s="247"/>
    </row>
    <row r="418" ht="15.75" customHeight="1">
      <c r="A418" s="251"/>
      <c r="B418" s="251"/>
      <c r="C418" s="251"/>
      <c r="D418" s="247"/>
      <c r="E418" s="247"/>
      <c r="F418" s="247"/>
      <c r="G418" s="247"/>
      <c r="H418" s="247"/>
      <c r="I418" s="247"/>
      <c r="J418" s="247"/>
      <c r="K418" s="247"/>
      <c r="L418" s="247"/>
      <c r="M418" s="247"/>
      <c r="N418" s="247"/>
    </row>
    <row r="419" ht="15.75" customHeight="1">
      <c r="A419" s="251"/>
      <c r="B419" s="251"/>
      <c r="C419" s="251"/>
      <c r="D419" s="247"/>
      <c r="E419" s="247"/>
      <c r="F419" s="247"/>
      <c r="G419" s="247"/>
      <c r="H419" s="247"/>
      <c r="I419" s="247"/>
      <c r="J419" s="247"/>
      <c r="K419" s="247"/>
      <c r="L419" s="247"/>
      <c r="M419" s="247"/>
      <c r="N419" s="247"/>
    </row>
    <row r="420" ht="15.75" customHeight="1">
      <c r="A420" s="251"/>
      <c r="B420" s="251"/>
      <c r="C420" s="251"/>
      <c r="D420" s="247"/>
      <c r="E420" s="247"/>
      <c r="F420" s="247"/>
      <c r="G420" s="247"/>
      <c r="H420" s="247"/>
      <c r="I420" s="247"/>
      <c r="J420" s="247"/>
      <c r="K420" s="247"/>
      <c r="L420" s="247"/>
      <c r="M420" s="247"/>
      <c r="N420" s="247"/>
    </row>
    <row r="421" ht="15.75" customHeight="1">
      <c r="A421" s="251"/>
      <c r="B421" s="251"/>
      <c r="C421" s="251"/>
      <c r="D421" s="247"/>
      <c r="E421" s="247"/>
      <c r="F421" s="247"/>
      <c r="G421" s="247"/>
      <c r="H421" s="247"/>
      <c r="I421" s="247"/>
      <c r="J421" s="247"/>
      <c r="K421" s="247"/>
      <c r="L421" s="247"/>
      <c r="M421" s="247"/>
      <c r="N421" s="247"/>
    </row>
    <row r="422" ht="15.75" customHeight="1">
      <c r="A422" s="251"/>
      <c r="B422" s="251"/>
      <c r="C422" s="251"/>
      <c r="D422" s="247"/>
      <c r="E422" s="247"/>
      <c r="F422" s="247"/>
      <c r="G422" s="247"/>
      <c r="H422" s="247"/>
      <c r="I422" s="247"/>
      <c r="J422" s="247"/>
      <c r="K422" s="247"/>
      <c r="L422" s="247"/>
      <c r="M422" s="247"/>
      <c r="N422" s="247"/>
    </row>
    <row r="423" ht="15.75" customHeight="1">
      <c r="A423" s="251"/>
      <c r="B423" s="251"/>
      <c r="C423" s="251"/>
      <c r="D423" s="247"/>
      <c r="E423" s="247"/>
      <c r="F423" s="247"/>
      <c r="G423" s="247"/>
      <c r="H423" s="247"/>
      <c r="I423" s="247"/>
      <c r="J423" s="247"/>
      <c r="K423" s="247"/>
      <c r="L423" s="247"/>
      <c r="M423" s="247"/>
      <c r="N423" s="247"/>
    </row>
    <row r="424" ht="15.75" customHeight="1">
      <c r="A424" s="251"/>
      <c r="B424" s="251"/>
      <c r="C424" s="251"/>
      <c r="D424" s="247"/>
      <c r="E424" s="247"/>
      <c r="F424" s="247"/>
      <c r="G424" s="247"/>
      <c r="H424" s="247"/>
      <c r="I424" s="247"/>
      <c r="J424" s="247"/>
      <c r="K424" s="247"/>
      <c r="L424" s="247"/>
      <c r="M424" s="247"/>
      <c r="N424" s="247"/>
    </row>
    <row r="425" ht="15.75" customHeight="1">
      <c r="A425" s="251"/>
      <c r="B425" s="251"/>
      <c r="C425" s="251"/>
      <c r="D425" s="247"/>
      <c r="E425" s="247"/>
      <c r="F425" s="247"/>
      <c r="G425" s="247"/>
      <c r="H425" s="247"/>
      <c r="I425" s="247"/>
      <c r="J425" s="247"/>
      <c r="K425" s="247"/>
      <c r="L425" s="247"/>
      <c r="M425" s="247"/>
      <c r="N425" s="247"/>
    </row>
    <row r="426" ht="15.75" customHeight="1">
      <c r="A426" s="251"/>
      <c r="B426" s="251"/>
      <c r="C426" s="251"/>
      <c r="D426" s="247"/>
      <c r="E426" s="247"/>
      <c r="F426" s="247"/>
      <c r="G426" s="247"/>
      <c r="H426" s="247"/>
      <c r="I426" s="247"/>
      <c r="J426" s="247"/>
      <c r="K426" s="247"/>
      <c r="L426" s="247"/>
      <c r="M426" s="247"/>
      <c r="N426" s="247"/>
    </row>
    <row r="427" ht="15.75" customHeight="1">
      <c r="A427" s="251"/>
      <c r="B427" s="251"/>
      <c r="C427" s="251"/>
      <c r="D427" s="247"/>
      <c r="E427" s="247"/>
      <c r="F427" s="247"/>
      <c r="G427" s="247"/>
      <c r="H427" s="247"/>
      <c r="I427" s="247"/>
      <c r="J427" s="247"/>
      <c r="K427" s="247"/>
      <c r="L427" s="247"/>
      <c r="M427" s="247"/>
      <c r="N427" s="247"/>
    </row>
    <row r="428" ht="15.75" customHeight="1">
      <c r="A428" s="251"/>
      <c r="B428" s="251"/>
      <c r="C428" s="251"/>
      <c r="D428" s="247"/>
      <c r="E428" s="247"/>
      <c r="F428" s="247"/>
      <c r="G428" s="247"/>
      <c r="H428" s="247"/>
      <c r="I428" s="247"/>
      <c r="J428" s="247"/>
      <c r="K428" s="247"/>
      <c r="L428" s="247"/>
      <c r="M428" s="247"/>
      <c r="N428" s="247"/>
    </row>
    <row r="429" ht="15.75" customHeight="1">
      <c r="A429" s="251"/>
      <c r="B429" s="251"/>
      <c r="C429" s="251"/>
      <c r="D429" s="247"/>
      <c r="E429" s="247"/>
      <c r="F429" s="247"/>
      <c r="G429" s="247"/>
      <c r="H429" s="247"/>
      <c r="I429" s="247"/>
      <c r="J429" s="247"/>
      <c r="K429" s="247"/>
      <c r="L429" s="247"/>
      <c r="M429" s="247"/>
      <c r="N429" s="247"/>
    </row>
    <row r="430" ht="15.75" customHeight="1">
      <c r="A430" s="251"/>
      <c r="B430" s="251"/>
      <c r="C430" s="251"/>
      <c r="D430" s="247"/>
      <c r="E430" s="247"/>
      <c r="F430" s="247"/>
      <c r="G430" s="247"/>
      <c r="H430" s="247"/>
      <c r="I430" s="247"/>
      <c r="J430" s="247"/>
      <c r="K430" s="247"/>
      <c r="L430" s="247"/>
      <c r="M430" s="247"/>
      <c r="N430" s="247"/>
    </row>
    <row r="431" ht="15.75" customHeight="1">
      <c r="A431" s="251"/>
      <c r="B431" s="251"/>
      <c r="C431" s="251"/>
      <c r="D431" s="247"/>
      <c r="E431" s="247"/>
      <c r="F431" s="247"/>
      <c r="G431" s="247"/>
      <c r="H431" s="247"/>
      <c r="I431" s="247"/>
      <c r="J431" s="247"/>
      <c r="K431" s="247"/>
      <c r="L431" s="247"/>
      <c r="M431" s="247"/>
      <c r="N431" s="247"/>
    </row>
    <row r="432" ht="15.75" customHeight="1">
      <c r="A432" s="251"/>
      <c r="B432" s="251"/>
      <c r="C432" s="251"/>
      <c r="D432" s="247"/>
      <c r="E432" s="247"/>
      <c r="F432" s="247"/>
      <c r="G432" s="247"/>
      <c r="H432" s="247"/>
      <c r="I432" s="247"/>
      <c r="J432" s="247"/>
      <c r="K432" s="247"/>
      <c r="L432" s="247"/>
      <c r="M432" s="247"/>
      <c r="N432" s="247"/>
    </row>
    <row r="433" ht="15.75" customHeight="1">
      <c r="A433" s="251"/>
      <c r="B433" s="251"/>
      <c r="C433" s="251"/>
      <c r="D433" s="247"/>
      <c r="E433" s="247"/>
      <c r="F433" s="247"/>
      <c r="G433" s="247"/>
      <c r="H433" s="247"/>
      <c r="I433" s="247"/>
      <c r="J433" s="247"/>
      <c r="K433" s="247"/>
      <c r="L433" s="247"/>
      <c r="M433" s="247"/>
      <c r="N433" s="247"/>
    </row>
    <row r="434" ht="15.75" customHeight="1">
      <c r="A434" s="251"/>
      <c r="B434" s="251"/>
      <c r="C434" s="251"/>
      <c r="D434" s="247"/>
      <c r="E434" s="247"/>
      <c r="F434" s="247"/>
      <c r="G434" s="247"/>
      <c r="H434" s="247"/>
      <c r="I434" s="247"/>
      <c r="J434" s="247"/>
      <c r="K434" s="247"/>
      <c r="L434" s="247"/>
      <c r="M434" s="247"/>
      <c r="N434" s="247"/>
    </row>
    <row r="435" ht="15.75" customHeight="1">
      <c r="A435" s="251"/>
      <c r="B435" s="251"/>
      <c r="C435" s="251"/>
      <c r="D435" s="247"/>
      <c r="E435" s="247"/>
      <c r="F435" s="247"/>
      <c r="G435" s="247"/>
      <c r="H435" s="247"/>
      <c r="I435" s="247"/>
      <c r="J435" s="247"/>
      <c r="K435" s="247"/>
      <c r="L435" s="247"/>
      <c r="M435" s="247"/>
      <c r="N435" s="247"/>
    </row>
    <row r="436" ht="15.75" customHeight="1">
      <c r="A436" s="251"/>
      <c r="B436" s="251"/>
      <c r="C436" s="251"/>
      <c r="D436" s="247"/>
      <c r="E436" s="247"/>
      <c r="F436" s="247"/>
      <c r="G436" s="247"/>
      <c r="H436" s="247"/>
      <c r="I436" s="247"/>
      <c r="J436" s="247"/>
      <c r="K436" s="247"/>
      <c r="L436" s="247"/>
      <c r="M436" s="247"/>
      <c r="N436" s="247"/>
    </row>
    <row r="437" ht="15.75" customHeight="1">
      <c r="A437" s="251"/>
      <c r="B437" s="251"/>
      <c r="C437" s="251"/>
      <c r="D437" s="247"/>
      <c r="E437" s="247"/>
      <c r="F437" s="247"/>
      <c r="G437" s="247"/>
      <c r="H437" s="247"/>
      <c r="I437" s="247"/>
      <c r="J437" s="247"/>
      <c r="K437" s="247"/>
      <c r="L437" s="247"/>
      <c r="M437" s="247"/>
      <c r="N437" s="247"/>
    </row>
    <row r="438" ht="15.75" customHeight="1">
      <c r="A438" s="251"/>
      <c r="B438" s="251"/>
      <c r="C438" s="251"/>
      <c r="D438" s="247"/>
      <c r="E438" s="247"/>
      <c r="F438" s="247"/>
      <c r="G438" s="247"/>
      <c r="H438" s="247"/>
      <c r="I438" s="247"/>
      <c r="J438" s="247"/>
      <c r="K438" s="247"/>
      <c r="L438" s="247"/>
      <c r="M438" s="247"/>
      <c r="N438" s="247"/>
    </row>
    <row r="439" ht="15.75" customHeight="1">
      <c r="A439" s="251"/>
      <c r="B439" s="251"/>
      <c r="C439" s="251"/>
      <c r="D439" s="247"/>
      <c r="E439" s="247"/>
      <c r="F439" s="247"/>
      <c r="G439" s="247"/>
      <c r="H439" s="247"/>
      <c r="I439" s="247"/>
      <c r="J439" s="247"/>
      <c r="K439" s="247"/>
      <c r="L439" s="247"/>
      <c r="M439" s="247"/>
      <c r="N439" s="247"/>
    </row>
    <row r="440" ht="15.75" customHeight="1">
      <c r="A440" s="251"/>
      <c r="B440" s="251"/>
      <c r="C440" s="251"/>
      <c r="D440" s="247"/>
      <c r="E440" s="247"/>
      <c r="F440" s="247"/>
      <c r="G440" s="247"/>
      <c r="H440" s="247"/>
      <c r="I440" s="247"/>
      <c r="J440" s="247"/>
      <c r="K440" s="247"/>
      <c r="L440" s="247"/>
      <c r="M440" s="247"/>
      <c r="N440" s="247"/>
    </row>
    <row r="441" ht="15.75" customHeight="1">
      <c r="A441" s="251"/>
      <c r="B441" s="251"/>
      <c r="C441" s="251"/>
      <c r="D441" s="247"/>
      <c r="E441" s="247"/>
      <c r="F441" s="247"/>
      <c r="G441" s="247"/>
      <c r="H441" s="247"/>
      <c r="I441" s="247"/>
      <c r="J441" s="247"/>
      <c r="K441" s="247"/>
      <c r="L441" s="247"/>
      <c r="M441" s="247"/>
      <c r="N441" s="247"/>
    </row>
    <row r="442" ht="15.75" customHeight="1">
      <c r="A442" s="251"/>
      <c r="B442" s="251"/>
      <c r="C442" s="251"/>
      <c r="D442" s="247"/>
      <c r="E442" s="247"/>
      <c r="F442" s="247"/>
      <c r="G442" s="247"/>
      <c r="H442" s="247"/>
      <c r="I442" s="247"/>
      <c r="J442" s="247"/>
      <c r="K442" s="247"/>
      <c r="L442" s="247"/>
      <c r="M442" s="247"/>
      <c r="N442" s="247"/>
    </row>
    <row r="443" ht="15.75" customHeight="1">
      <c r="A443" s="251"/>
      <c r="B443" s="251"/>
      <c r="C443" s="251"/>
      <c r="D443" s="247"/>
      <c r="E443" s="247"/>
      <c r="F443" s="247"/>
      <c r="G443" s="247"/>
      <c r="H443" s="247"/>
      <c r="I443" s="247"/>
      <c r="J443" s="247"/>
      <c r="K443" s="247"/>
      <c r="L443" s="247"/>
      <c r="M443" s="247"/>
      <c r="N443" s="247"/>
    </row>
    <row r="444" ht="15.75" customHeight="1">
      <c r="A444" s="251"/>
      <c r="B444" s="251"/>
      <c r="C444" s="251"/>
      <c r="D444" s="247"/>
      <c r="E444" s="247"/>
      <c r="F444" s="247"/>
      <c r="G444" s="247"/>
      <c r="H444" s="247"/>
      <c r="I444" s="247"/>
      <c r="J444" s="247"/>
      <c r="K444" s="247"/>
      <c r="L444" s="247"/>
      <c r="M444" s="247"/>
      <c r="N444" s="247"/>
    </row>
    <row r="445" ht="15.75" customHeight="1">
      <c r="A445" s="251"/>
      <c r="B445" s="251"/>
      <c r="C445" s="251"/>
      <c r="D445" s="247"/>
      <c r="E445" s="247"/>
      <c r="F445" s="247"/>
      <c r="G445" s="247"/>
      <c r="H445" s="247"/>
      <c r="I445" s="247"/>
      <c r="J445" s="247"/>
      <c r="K445" s="247"/>
      <c r="L445" s="247"/>
      <c r="M445" s="247"/>
      <c r="N445" s="247"/>
    </row>
    <row r="446" ht="15.75" customHeight="1">
      <c r="A446" s="251"/>
      <c r="B446" s="251"/>
      <c r="C446" s="251"/>
      <c r="D446" s="247"/>
      <c r="E446" s="247"/>
      <c r="F446" s="247"/>
      <c r="G446" s="247"/>
      <c r="H446" s="247"/>
      <c r="I446" s="247"/>
      <c r="J446" s="247"/>
      <c r="K446" s="247"/>
      <c r="L446" s="247"/>
      <c r="M446" s="247"/>
      <c r="N446" s="247"/>
    </row>
    <row r="447" ht="15.75" customHeight="1">
      <c r="A447" s="251"/>
      <c r="B447" s="251"/>
      <c r="C447" s="251"/>
      <c r="D447" s="247"/>
      <c r="E447" s="247"/>
      <c r="F447" s="247"/>
      <c r="G447" s="247"/>
      <c r="H447" s="247"/>
      <c r="I447" s="247"/>
      <c r="J447" s="247"/>
      <c r="K447" s="247"/>
      <c r="L447" s="247"/>
      <c r="M447" s="247"/>
      <c r="N447" s="247"/>
    </row>
    <row r="448" ht="15.75" customHeight="1">
      <c r="A448" s="251"/>
      <c r="B448" s="251"/>
      <c r="C448" s="251"/>
      <c r="D448" s="247"/>
      <c r="E448" s="247"/>
      <c r="F448" s="247"/>
      <c r="G448" s="247"/>
      <c r="H448" s="247"/>
      <c r="I448" s="247"/>
      <c r="J448" s="247"/>
      <c r="K448" s="247"/>
      <c r="L448" s="247"/>
      <c r="M448" s="247"/>
      <c r="N448" s="247"/>
    </row>
    <row r="449" ht="15.75" customHeight="1">
      <c r="A449" s="251"/>
      <c r="B449" s="251"/>
      <c r="C449" s="251"/>
      <c r="D449" s="247"/>
      <c r="E449" s="247"/>
      <c r="F449" s="247"/>
      <c r="G449" s="247"/>
      <c r="H449" s="247"/>
      <c r="I449" s="247"/>
      <c r="J449" s="247"/>
      <c r="K449" s="247"/>
      <c r="L449" s="247"/>
      <c r="M449" s="247"/>
      <c r="N449" s="247"/>
    </row>
    <row r="450" ht="15.75" customHeight="1">
      <c r="A450" s="251"/>
      <c r="B450" s="251"/>
      <c r="C450" s="251"/>
      <c r="D450" s="247"/>
      <c r="E450" s="247"/>
      <c r="F450" s="247"/>
      <c r="G450" s="247"/>
      <c r="H450" s="247"/>
      <c r="I450" s="247"/>
      <c r="J450" s="247"/>
      <c r="K450" s="247"/>
      <c r="L450" s="247"/>
      <c r="M450" s="247"/>
      <c r="N450" s="247"/>
    </row>
    <row r="451" ht="15.75" customHeight="1">
      <c r="A451" s="251"/>
      <c r="B451" s="251"/>
      <c r="C451" s="251"/>
      <c r="D451" s="247"/>
      <c r="E451" s="247"/>
      <c r="F451" s="247"/>
      <c r="G451" s="247"/>
      <c r="H451" s="247"/>
      <c r="I451" s="247"/>
      <c r="J451" s="247"/>
      <c r="K451" s="247"/>
      <c r="L451" s="247"/>
      <c r="M451" s="247"/>
      <c r="N451" s="247"/>
    </row>
    <row r="452" ht="15.75" customHeight="1">
      <c r="A452" s="251"/>
      <c r="B452" s="251"/>
      <c r="C452" s="251"/>
      <c r="D452" s="247"/>
      <c r="E452" s="247"/>
      <c r="F452" s="247"/>
      <c r="G452" s="247"/>
      <c r="H452" s="247"/>
      <c r="I452" s="247"/>
      <c r="J452" s="247"/>
      <c r="K452" s="247"/>
      <c r="L452" s="247"/>
      <c r="M452" s="247"/>
      <c r="N452" s="247"/>
    </row>
    <row r="453" ht="15.75" customHeight="1">
      <c r="A453" s="251"/>
      <c r="B453" s="251"/>
      <c r="C453" s="251"/>
      <c r="D453" s="247"/>
      <c r="E453" s="247"/>
      <c r="F453" s="247"/>
      <c r="G453" s="247"/>
      <c r="H453" s="247"/>
      <c r="I453" s="247"/>
      <c r="J453" s="247"/>
      <c r="K453" s="247"/>
      <c r="L453" s="247"/>
      <c r="M453" s="247"/>
      <c r="N453" s="247"/>
    </row>
    <row r="454" ht="15.75" customHeight="1">
      <c r="A454" s="251"/>
      <c r="B454" s="251"/>
      <c r="C454" s="251"/>
      <c r="D454" s="247"/>
      <c r="E454" s="247"/>
      <c r="F454" s="247"/>
      <c r="G454" s="247"/>
      <c r="H454" s="247"/>
      <c r="I454" s="247"/>
      <c r="J454" s="247"/>
      <c r="K454" s="247"/>
      <c r="L454" s="247"/>
      <c r="M454" s="247"/>
      <c r="N454" s="247"/>
    </row>
    <row r="455" ht="15.75" customHeight="1">
      <c r="A455" s="251"/>
      <c r="B455" s="251"/>
      <c r="C455" s="251"/>
      <c r="D455" s="247"/>
      <c r="E455" s="247"/>
      <c r="F455" s="247"/>
      <c r="G455" s="247"/>
      <c r="H455" s="247"/>
      <c r="I455" s="247"/>
      <c r="J455" s="247"/>
      <c r="K455" s="247"/>
      <c r="L455" s="247"/>
      <c r="M455" s="247"/>
      <c r="N455" s="247"/>
    </row>
    <row r="456" ht="15.75" customHeight="1">
      <c r="A456" s="251"/>
      <c r="B456" s="251"/>
      <c r="C456" s="251"/>
      <c r="D456" s="247"/>
      <c r="E456" s="247"/>
      <c r="F456" s="247"/>
      <c r="G456" s="247"/>
      <c r="H456" s="247"/>
      <c r="I456" s="247"/>
      <c r="J456" s="247"/>
      <c r="K456" s="247"/>
      <c r="L456" s="247"/>
      <c r="M456" s="247"/>
      <c r="N456" s="247"/>
    </row>
    <row r="457" ht="15.75" customHeight="1">
      <c r="A457" s="251"/>
      <c r="B457" s="251"/>
      <c r="C457" s="251"/>
      <c r="D457" s="247"/>
      <c r="E457" s="247"/>
      <c r="F457" s="247"/>
      <c r="G457" s="247"/>
      <c r="H457" s="247"/>
      <c r="I457" s="247"/>
      <c r="J457" s="247"/>
      <c r="K457" s="247"/>
      <c r="L457" s="247"/>
      <c r="M457" s="247"/>
      <c r="N457" s="247"/>
    </row>
    <row r="458" ht="15.75" customHeight="1">
      <c r="A458" s="251"/>
      <c r="B458" s="251"/>
      <c r="C458" s="251"/>
      <c r="D458" s="247"/>
      <c r="E458" s="247"/>
      <c r="F458" s="247"/>
      <c r="G458" s="247"/>
      <c r="H458" s="247"/>
      <c r="I458" s="247"/>
      <c r="J458" s="247"/>
      <c r="K458" s="247"/>
      <c r="L458" s="247"/>
      <c r="M458" s="247"/>
      <c r="N458" s="247"/>
    </row>
    <row r="459" ht="15.75" customHeight="1">
      <c r="A459" s="251"/>
      <c r="B459" s="251"/>
      <c r="C459" s="251"/>
      <c r="D459" s="247"/>
      <c r="E459" s="247"/>
      <c r="F459" s="247"/>
      <c r="G459" s="247"/>
      <c r="H459" s="247"/>
      <c r="I459" s="247"/>
      <c r="J459" s="247"/>
      <c r="K459" s="247"/>
      <c r="L459" s="247"/>
      <c r="M459" s="247"/>
      <c r="N459" s="247"/>
    </row>
    <row r="460" ht="15.75" customHeight="1">
      <c r="A460" s="251"/>
      <c r="B460" s="251"/>
      <c r="C460" s="251"/>
      <c r="D460" s="247"/>
      <c r="E460" s="247"/>
      <c r="F460" s="247"/>
      <c r="G460" s="247"/>
      <c r="H460" s="247"/>
      <c r="I460" s="247"/>
      <c r="J460" s="247"/>
      <c r="K460" s="247"/>
      <c r="L460" s="247"/>
      <c r="M460" s="247"/>
      <c r="N460" s="247"/>
    </row>
    <row r="461" ht="15.75" customHeight="1">
      <c r="A461" s="251"/>
      <c r="B461" s="251"/>
      <c r="C461" s="251"/>
      <c r="D461" s="247"/>
      <c r="E461" s="247"/>
      <c r="F461" s="247"/>
      <c r="G461" s="247"/>
      <c r="H461" s="247"/>
      <c r="I461" s="247"/>
      <c r="J461" s="247"/>
      <c r="K461" s="247"/>
      <c r="L461" s="247"/>
      <c r="M461" s="247"/>
      <c r="N461" s="247"/>
    </row>
    <row r="462" ht="15.75" customHeight="1">
      <c r="A462" s="251"/>
      <c r="B462" s="251"/>
      <c r="C462" s="251"/>
      <c r="D462" s="247"/>
      <c r="E462" s="247"/>
      <c r="F462" s="247"/>
      <c r="G462" s="247"/>
      <c r="H462" s="247"/>
      <c r="I462" s="247"/>
      <c r="J462" s="247"/>
      <c r="K462" s="247"/>
      <c r="L462" s="247"/>
      <c r="M462" s="247"/>
      <c r="N462" s="247"/>
    </row>
    <row r="463" ht="15.75" customHeight="1">
      <c r="A463" s="251"/>
      <c r="B463" s="251"/>
      <c r="C463" s="251"/>
      <c r="D463" s="247"/>
      <c r="E463" s="247"/>
      <c r="F463" s="247"/>
      <c r="G463" s="247"/>
      <c r="H463" s="247"/>
      <c r="I463" s="247"/>
      <c r="J463" s="247"/>
      <c r="K463" s="247"/>
      <c r="L463" s="247"/>
      <c r="M463" s="247"/>
      <c r="N463" s="247"/>
    </row>
    <row r="464" ht="15.75" customHeight="1">
      <c r="A464" s="251"/>
      <c r="B464" s="251"/>
      <c r="C464" s="251"/>
      <c r="D464" s="247"/>
      <c r="E464" s="247"/>
      <c r="F464" s="247"/>
      <c r="G464" s="247"/>
      <c r="H464" s="247"/>
      <c r="I464" s="247"/>
      <c r="J464" s="247"/>
      <c r="K464" s="247"/>
      <c r="L464" s="247"/>
      <c r="M464" s="247"/>
      <c r="N464" s="247"/>
    </row>
    <row r="465" ht="15.75" customHeight="1">
      <c r="A465" s="251"/>
      <c r="B465" s="251"/>
      <c r="C465" s="251"/>
      <c r="D465" s="247"/>
      <c r="E465" s="247"/>
      <c r="F465" s="247"/>
      <c r="G465" s="247"/>
      <c r="H465" s="247"/>
      <c r="I465" s="247"/>
      <c r="J465" s="247"/>
      <c r="K465" s="247"/>
      <c r="L465" s="247"/>
      <c r="M465" s="247"/>
      <c r="N465" s="247"/>
    </row>
    <row r="466" ht="15.75" customHeight="1">
      <c r="A466" s="251"/>
      <c r="B466" s="251"/>
      <c r="C466" s="251"/>
      <c r="D466" s="247"/>
      <c r="E466" s="247"/>
      <c r="F466" s="247"/>
      <c r="G466" s="247"/>
      <c r="H466" s="247"/>
      <c r="I466" s="247"/>
      <c r="J466" s="247"/>
      <c r="K466" s="247"/>
      <c r="L466" s="247"/>
      <c r="M466" s="247"/>
      <c r="N466" s="247"/>
    </row>
    <row r="467" ht="15.75" customHeight="1">
      <c r="A467" s="251"/>
      <c r="B467" s="251"/>
      <c r="C467" s="251"/>
      <c r="D467" s="247"/>
      <c r="E467" s="247"/>
      <c r="F467" s="247"/>
      <c r="G467" s="247"/>
      <c r="H467" s="247"/>
      <c r="I467" s="247"/>
      <c r="J467" s="247"/>
      <c r="K467" s="247"/>
      <c r="L467" s="247"/>
      <c r="M467" s="247"/>
      <c r="N467" s="247"/>
    </row>
    <row r="468" ht="15.75" customHeight="1">
      <c r="A468" s="251"/>
      <c r="B468" s="251"/>
      <c r="C468" s="251"/>
      <c r="D468" s="247"/>
      <c r="E468" s="247"/>
      <c r="F468" s="247"/>
      <c r="G468" s="247"/>
      <c r="H468" s="247"/>
      <c r="I468" s="247"/>
      <c r="J468" s="247"/>
      <c r="K468" s="247"/>
      <c r="L468" s="247"/>
      <c r="M468" s="247"/>
      <c r="N468" s="247"/>
    </row>
    <row r="469" ht="15.75" customHeight="1">
      <c r="A469" s="251"/>
      <c r="B469" s="251"/>
      <c r="C469" s="251"/>
      <c r="D469" s="247"/>
      <c r="E469" s="247"/>
      <c r="F469" s="247"/>
      <c r="G469" s="247"/>
      <c r="H469" s="247"/>
      <c r="I469" s="247"/>
      <c r="J469" s="247"/>
      <c r="K469" s="247"/>
      <c r="L469" s="247"/>
      <c r="M469" s="247"/>
      <c r="N469" s="247"/>
    </row>
    <row r="470" ht="15.75" customHeight="1">
      <c r="A470" s="251"/>
      <c r="B470" s="251"/>
      <c r="C470" s="251"/>
      <c r="D470" s="247"/>
      <c r="E470" s="247"/>
      <c r="F470" s="247"/>
      <c r="G470" s="247"/>
      <c r="H470" s="247"/>
      <c r="I470" s="247"/>
      <c r="J470" s="247"/>
      <c r="K470" s="247"/>
      <c r="L470" s="247"/>
      <c r="M470" s="247"/>
      <c r="N470" s="247"/>
    </row>
    <row r="471" ht="15.75" customHeight="1">
      <c r="A471" s="251"/>
      <c r="B471" s="251"/>
      <c r="C471" s="251"/>
      <c r="D471" s="247"/>
      <c r="E471" s="247"/>
      <c r="F471" s="247"/>
      <c r="G471" s="247"/>
      <c r="H471" s="247"/>
      <c r="I471" s="247"/>
      <c r="J471" s="247"/>
      <c r="K471" s="247"/>
      <c r="L471" s="247"/>
      <c r="M471" s="247"/>
      <c r="N471" s="247"/>
    </row>
    <row r="472" ht="15.75" customHeight="1">
      <c r="A472" s="251"/>
      <c r="B472" s="251"/>
      <c r="C472" s="251"/>
      <c r="D472" s="247"/>
      <c r="E472" s="247"/>
      <c r="F472" s="247"/>
      <c r="G472" s="247"/>
      <c r="H472" s="247"/>
      <c r="I472" s="247"/>
      <c r="J472" s="247"/>
      <c r="K472" s="247"/>
      <c r="L472" s="247"/>
      <c r="M472" s="247"/>
      <c r="N472" s="247"/>
    </row>
    <row r="473" ht="15.75" customHeight="1">
      <c r="A473" s="251"/>
      <c r="B473" s="251"/>
      <c r="C473" s="251"/>
      <c r="D473" s="247"/>
      <c r="E473" s="247"/>
      <c r="F473" s="247"/>
      <c r="G473" s="247"/>
      <c r="H473" s="247"/>
      <c r="I473" s="247"/>
      <c r="J473" s="247"/>
      <c r="K473" s="247"/>
      <c r="L473" s="247"/>
      <c r="M473" s="247"/>
      <c r="N473" s="247"/>
    </row>
    <row r="474" ht="15.75" customHeight="1">
      <c r="A474" s="251"/>
      <c r="B474" s="251"/>
      <c r="C474" s="251"/>
      <c r="D474" s="247"/>
      <c r="E474" s="247"/>
      <c r="F474" s="247"/>
      <c r="G474" s="247"/>
      <c r="H474" s="247"/>
      <c r="I474" s="247"/>
      <c r="J474" s="247"/>
      <c r="K474" s="247"/>
      <c r="L474" s="247"/>
      <c r="M474" s="247"/>
      <c r="N474" s="247"/>
    </row>
    <row r="475" ht="15.75" customHeight="1">
      <c r="A475" s="251"/>
      <c r="B475" s="251"/>
      <c r="C475" s="251"/>
      <c r="D475" s="247"/>
      <c r="E475" s="247"/>
      <c r="F475" s="247"/>
      <c r="G475" s="247"/>
      <c r="H475" s="247"/>
      <c r="I475" s="247"/>
      <c r="J475" s="247"/>
      <c r="K475" s="247"/>
      <c r="L475" s="247"/>
      <c r="M475" s="247"/>
      <c r="N475" s="247"/>
    </row>
    <row r="476" ht="15.75" customHeight="1">
      <c r="A476" s="251"/>
      <c r="B476" s="251"/>
      <c r="C476" s="251"/>
      <c r="D476" s="247"/>
      <c r="E476" s="247"/>
      <c r="F476" s="247"/>
      <c r="G476" s="247"/>
      <c r="H476" s="247"/>
      <c r="I476" s="247"/>
      <c r="J476" s="247"/>
      <c r="K476" s="247"/>
      <c r="L476" s="247"/>
      <c r="M476" s="247"/>
      <c r="N476" s="247"/>
    </row>
    <row r="477" ht="15.75" customHeight="1">
      <c r="A477" s="251"/>
      <c r="B477" s="251"/>
      <c r="C477" s="251"/>
      <c r="D477" s="247"/>
      <c r="E477" s="247"/>
      <c r="F477" s="247"/>
      <c r="G477" s="247"/>
      <c r="H477" s="247"/>
      <c r="I477" s="247"/>
      <c r="J477" s="247"/>
      <c r="K477" s="247"/>
      <c r="L477" s="247"/>
      <c r="M477" s="247"/>
      <c r="N477" s="247"/>
    </row>
    <row r="478" ht="15.75" customHeight="1">
      <c r="A478" s="251"/>
      <c r="B478" s="251"/>
      <c r="C478" s="251"/>
      <c r="D478" s="247"/>
      <c r="E478" s="247"/>
      <c r="F478" s="247"/>
      <c r="G478" s="247"/>
      <c r="H478" s="247"/>
      <c r="I478" s="247"/>
      <c r="J478" s="247"/>
      <c r="K478" s="247"/>
      <c r="L478" s="247"/>
      <c r="M478" s="247"/>
      <c r="N478" s="247"/>
    </row>
    <row r="479" ht="15.75" customHeight="1">
      <c r="A479" s="251"/>
      <c r="B479" s="251"/>
      <c r="C479" s="251"/>
      <c r="D479" s="247"/>
      <c r="E479" s="247"/>
      <c r="F479" s="247"/>
      <c r="G479" s="247"/>
      <c r="H479" s="247"/>
      <c r="I479" s="247"/>
      <c r="J479" s="247"/>
      <c r="K479" s="247"/>
      <c r="L479" s="247"/>
      <c r="M479" s="247"/>
      <c r="N479" s="247"/>
    </row>
    <row r="480" ht="15.75" customHeight="1">
      <c r="A480" s="251"/>
      <c r="B480" s="251"/>
      <c r="C480" s="251"/>
      <c r="D480" s="247"/>
      <c r="E480" s="247"/>
      <c r="F480" s="247"/>
      <c r="G480" s="247"/>
      <c r="H480" s="247"/>
      <c r="I480" s="247"/>
      <c r="J480" s="247"/>
      <c r="K480" s="247"/>
      <c r="L480" s="247"/>
      <c r="M480" s="247"/>
      <c r="N480" s="247"/>
    </row>
    <row r="481" ht="15.75" customHeight="1">
      <c r="A481" s="251"/>
      <c r="B481" s="251"/>
      <c r="C481" s="251"/>
      <c r="D481" s="247"/>
      <c r="E481" s="247"/>
      <c r="F481" s="247"/>
      <c r="G481" s="247"/>
      <c r="H481" s="247"/>
      <c r="I481" s="247"/>
      <c r="J481" s="247"/>
      <c r="K481" s="247"/>
      <c r="L481" s="247"/>
      <c r="M481" s="247"/>
      <c r="N481" s="247"/>
    </row>
    <row r="482" ht="15.75" customHeight="1">
      <c r="A482" s="251"/>
      <c r="B482" s="251"/>
      <c r="C482" s="251"/>
      <c r="D482" s="247"/>
      <c r="E482" s="247"/>
      <c r="F482" s="247"/>
      <c r="G482" s="247"/>
      <c r="H482" s="247"/>
      <c r="I482" s="247"/>
      <c r="J482" s="247"/>
      <c r="K482" s="247"/>
      <c r="L482" s="247"/>
      <c r="M482" s="247"/>
      <c r="N482" s="247"/>
    </row>
    <row r="483" ht="15.75" customHeight="1">
      <c r="A483" s="251"/>
      <c r="B483" s="251"/>
      <c r="C483" s="251"/>
      <c r="D483" s="247"/>
      <c r="E483" s="247"/>
      <c r="F483" s="247"/>
      <c r="G483" s="247"/>
      <c r="H483" s="247"/>
      <c r="I483" s="247"/>
      <c r="J483" s="247"/>
      <c r="K483" s="247"/>
      <c r="L483" s="247"/>
      <c r="M483" s="247"/>
      <c r="N483" s="247"/>
    </row>
    <row r="484" ht="15.75" customHeight="1">
      <c r="A484" s="251"/>
      <c r="B484" s="251"/>
      <c r="C484" s="251"/>
      <c r="D484" s="247"/>
      <c r="E484" s="247"/>
      <c r="F484" s="247"/>
      <c r="G484" s="247"/>
      <c r="H484" s="247"/>
      <c r="I484" s="247"/>
      <c r="J484" s="247"/>
      <c r="K484" s="247"/>
      <c r="L484" s="247"/>
      <c r="M484" s="247"/>
      <c r="N484" s="247"/>
    </row>
    <row r="485" ht="15.75" customHeight="1">
      <c r="A485" s="251"/>
      <c r="B485" s="251"/>
      <c r="C485" s="251"/>
      <c r="D485" s="247"/>
      <c r="E485" s="247"/>
      <c r="F485" s="247"/>
      <c r="G485" s="247"/>
      <c r="H485" s="247"/>
      <c r="I485" s="247"/>
      <c r="J485" s="247"/>
      <c r="K485" s="247"/>
      <c r="L485" s="247"/>
      <c r="M485" s="247"/>
      <c r="N485" s="247"/>
    </row>
    <row r="486" ht="15.75" customHeight="1">
      <c r="A486" s="251"/>
      <c r="B486" s="251"/>
      <c r="C486" s="251"/>
      <c r="D486" s="247"/>
      <c r="E486" s="247"/>
      <c r="F486" s="247"/>
      <c r="G486" s="247"/>
      <c r="H486" s="247"/>
      <c r="I486" s="247"/>
      <c r="J486" s="247"/>
      <c r="K486" s="247"/>
      <c r="L486" s="247"/>
      <c r="M486" s="247"/>
      <c r="N486" s="247"/>
    </row>
    <row r="487" ht="15.75" customHeight="1">
      <c r="A487" s="251"/>
      <c r="B487" s="251"/>
      <c r="C487" s="251"/>
      <c r="D487" s="247"/>
      <c r="E487" s="247"/>
      <c r="F487" s="247"/>
      <c r="G487" s="247"/>
      <c r="H487" s="247"/>
      <c r="I487" s="247"/>
      <c r="J487" s="247"/>
      <c r="K487" s="247"/>
      <c r="L487" s="247"/>
      <c r="M487" s="247"/>
      <c r="N487" s="247"/>
    </row>
    <row r="488" ht="15.75" customHeight="1">
      <c r="A488" s="251"/>
      <c r="B488" s="251"/>
      <c r="C488" s="251"/>
      <c r="D488" s="247"/>
      <c r="E488" s="247"/>
      <c r="F488" s="247"/>
      <c r="G488" s="247"/>
      <c r="H488" s="247"/>
      <c r="I488" s="247"/>
      <c r="J488" s="247"/>
      <c r="K488" s="247"/>
      <c r="L488" s="247"/>
      <c r="M488" s="247"/>
      <c r="N488" s="247"/>
    </row>
    <row r="489" ht="15.75" customHeight="1">
      <c r="A489" s="251"/>
      <c r="B489" s="251"/>
      <c r="C489" s="251"/>
      <c r="D489" s="247"/>
      <c r="E489" s="247"/>
      <c r="F489" s="247"/>
      <c r="G489" s="247"/>
      <c r="H489" s="247"/>
      <c r="I489" s="247"/>
      <c r="J489" s="247"/>
      <c r="K489" s="247"/>
      <c r="L489" s="247"/>
      <c r="M489" s="247"/>
      <c r="N489" s="247"/>
    </row>
    <row r="490" ht="15.75" customHeight="1">
      <c r="A490" s="251"/>
      <c r="B490" s="251"/>
      <c r="C490" s="251"/>
      <c r="D490" s="247"/>
      <c r="E490" s="247"/>
      <c r="F490" s="247"/>
      <c r="G490" s="247"/>
      <c r="H490" s="247"/>
      <c r="I490" s="247"/>
      <c r="J490" s="247"/>
      <c r="K490" s="247"/>
      <c r="L490" s="247"/>
      <c r="M490" s="247"/>
      <c r="N490" s="247"/>
    </row>
    <row r="491" ht="15.75" customHeight="1">
      <c r="A491" s="251"/>
      <c r="B491" s="251"/>
      <c r="C491" s="251"/>
      <c r="D491" s="247"/>
      <c r="E491" s="247"/>
      <c r="F491" s="247"/>
      <c r="G491" s="247"/>
      <c r="H491" s="247"/>
      <c r="I491" s="247"/>
      <c r="J491" s="247"/>
      <c r="K491" s="247"/>
      <c r="L491" s="247"/>
      <c r="M491" s="247"/>
      <c r="N491" s="247"/>
    </row>
    <row r="492" ht="15.75" customHeight="1">
      <c r="A492" s="251"/>
      <c r="B492" s="251"/>
      <c r="C492" s="251"/>
      <c r="D492" s="247"/>
      <c r="E492" s="247"/>
      <c r="F492" s="247"/>
      <c r="G492" s="247"/>
      <c r="H492" s="247"/>
      <c r="I492" s="247"/>
      <c r="J492" s="247"/>
      <c r="K492" s="247"/>
      <c r="L492" s="247"/>
      <c r="M492" s="247"/>
      <c r="N492" s="247"/>
    </row>
    <row r="493" ht="15.75" customHeight="1">
      <c r="A493" s="251"/>
      <c r="B493" s="251"/>
      <c r="C493" s="251"/>
      <c r="D493" s="247"/>
      <c r="E493" s="247"/>
      <c r="F493" s="247"/>
      <c r="G493" s="247"/>
      <c r="H493" s="247"/>
      <c r="I493" s="247"/>
      <c r="J493" s="247"/>
      <c r="K493" s="247"/>
      <c r="L493" s="247"/>
      <c r="M493" s="247"/>
      <c r="N493" s="247"/>
    </row>
    <row r="494" ht="15.75" customHeight="1">
      <c r="A494" s="251"/>
      <c r="B494" s="251"/>
      <c r="C494" s="251"/>
      <c r="D494" s="247"/>
      <c r="E494" s="247"/>
      <c r="F494" s="247"/>
      <c r="G494" s="247"/>
      <c r="H494" s="247"/>
      <c r="I494" s="247"/>
      <c r="J494" s="247"/>
      <c r="K494" s="247"/>
      <c r="L494" s="247"/>
      <c r="M494" s="247"/>
      <c r="N494" s="247"/>
    </row>
    <row r="495" ht="15.75" customHeight="1">
      <c r="A495" s="251"/>
      <c r="B495" s="251"/>
      <c r="C495" s="251"/>
      <c r="D495" s="247"/>
      <c r="E495" s="247"/>
      <c r="F495" s="247"/>
      <c r="G495" s="247"/>
      <c r="H495" s="247"/>
      <c r="I495" s="247"/>
      <c r="J495" s="247"/>
      <c r="K495" s="247"/>
      <c r="L495" s="247"/>
      <c r="M495" s="247"/>
      <c r="N495" s="247"/>
    </row>
    <row r="496" ht="15.75" customHeight="1">
      <c r="A496" s="251"/>
      <c r="B496" s="251"/>
      <c r="C496" s="251"/>
      <c r="D496" s="247"/>
      <c r="E496" s="247"/>
      <c r="F496" s="247"/>
      <c r="G496" s="247"/>
      <c r="H496" s="247"/>
      <c r="I496" s="247"/>
      <c r="J496" s="247"/>
      <c r="K496" s="247"/>
      <c r="L496" s="247"/>
      <c r="M496" s="247"/>
      <c r="N496" s="247"/>
    </row>
    <row r="497" ht="15.75" customHeight="1">
      <c r="A497" s="251"/>
      <c r="B497" s="251"/>
      <c r="C497" s="251"/>
      <c r="D497" s="247"/>
      <c r="E497" s="247"/>
      <c r="F497" s="247"/>
      <c r="G497" s="247"/>
      <c r="H497" s="247"/>
      <c r="I497" s="247"/>
      <c r="J497" s="247"/>
      <c r="K497" s="247"/>
      <c r="L497" s="247"/>
      <c r="M497" s="247"/>
      <c r="N497" s="247"/>
    </row>
    <row r="498" ht="15.75" customHeight="1">
      <c r="A498" s="251"/>
      <c r="B498" s="251"/>
      <c r="C498" s="251"/>
      <c r="D498" s="247"/>
      <c r="E498" s="247"/>
      <c r="F498" s="247"/>
      <c r="G498" s="247"/>
      <c r="H498" s="247"/>
      <c r="I498" s="247"/>
      <c r="J498" s="247"/>
      <c r="K498" s="247"/>
      <c r="L498" s="247"/>
      <c r="M498" s="247"/>
      <c r="N498" s="247"/>
    </row>
    <row r="499" ht="15.75" customHeight="1">
      <c r="A499" s="251"/>
      <c r="B499" s="251"/>
      <c r="C499" s="251"/>
      <c r="D499" s="247"/>
      <c r="E499" s="247"/>
      <c r="F499" s="247"/>
      <c r="G499" s="247"/>
      <c r="H499" s="247"/>
      <c r="I499" s="247"/>
      <c r="J499" s="247"/>
      <c r="K499" s="247"/>
      <c r="L499" s="247"/>
      <c r="M499" s="247"/>
      <c r="N499" s="247"/>
    </row>
    <row r="500" ht="15.75" customHeight="1">
      <c r="A500" s="251"/>
      <c r="B500" s="251"/>
      <c r="C500" s="251"/>
      <c r="D500" s="247"/>
      <c r="E500" s="247"/>
      <c r="F500" s="247"/>
      <c r="G500" s="247"/>
      <c r="H500" s="247"/>
      <c r="I500" s="247"/>
      <c r="J500" s="247"/>
      <c r="K500" s="247"/>
      <c r="L500" s="247"/>
      <c r="M500" s="247"/>
      <c r="N500" s="247"/>
    </row>
    <row r="501" ht="15.75" customHeight="1">
      <c r="A501" s="251"/>
      <c r="B501" s="251"/>
      <c r="C501" s="251"/>
      <c r="D501" s="247"/>
      <c r="E501" s="247"/>
      <c r="F501" s="247"/>
      <c r="G501" s="247"/>
      <c r="H501" s="247"/>
      <c r="I501" s="247"/>
      <c r="J501" s="247"/>
      <c r="K501" s="247"/>
      <c r="L501" s="247"/>
      <c r="M501" s="247"/>
      <c r="N501" s="247"/>
    </row>
    <row r="502" ht="15.75" customHeight="1">
      <c r="A502" s="251"/>
      <c r="B502" s="251"/>
      <c r="C502" s="251"/>
      <c r="D502" s="247"/>
      <c r="E502" s="247"/>
      <c r="F502" s="247"/>
      <c r="G502" s="247"/>
      <c r="H502" s="247"/>
      <c r="I502" s="247"/>
      <c r="J502" s="247"/>
      <c r="K502" s="247"/>
      <c r="L502" s="247"/>
      <c r="M502" s="247"/>
      <c r="N502" s="247"/>
    </row>
    <row r="503" ht="15.75" customHeight="1">
      <c r="A503" s="251"/>
      <c r="B503" s="251"/>
      <c r="C503" s="251"/>
      <c r="D503" s="247"/>
      <c r="E503" s="247"/>
      <c r="F503" s="247"/>
      <c r="G503" s="247"/>
      <c r="H503" s="247"/>
      <c r="I503" s="247"/>
      <c r="J503" s="247"/>
      <c r="K503" s="247"/>
      <c r="L503" s="247"/>
      <c r="M503" s="247"/>
      <c r="N503" s="247"/>
    </row>
    <row r="504" ht="15.75" customHeight="1">
      <c r="A504" s="251"/>
      <c r="B504" s="251"/>
      <c r="C504" s="251"/>
      <c r="D504" s="247"/>
      <c r="E504" s="247"/>
      <c r="F504" s="247"/>
      <c r="G504" s="247"/>
      <c r="H504" s="247"/>
      <c r="I504" s="247"/>
      <c r="J504" s="247"/>
      <c r="K504" s="247"/>
      <c r="L504" s="247"/>
      <c r="M504" s="247"/>
      <c r="N504" s="247"/>
    </row>
    <row r="505" ht="15.75" customHeight="1">
      <c r="A505" s="251"/>
      <c r="B505" s="251"/>
      <c r="C505" s="251"/>
      <c r="D505" s="247"/>
      <c r="E505" s="247"/>
      <c r="F505" s="247"/>
      <c r="G505" s="247"/>
      <c r="H505" s="247"/>
      <c r="I505" s="247"/>
      <c r="J505" s="247"/>
      <c r="K505" s="247"/>
      <c r="L505" s="247"/>
      <c r="M505" s="247"/>
      <c r="N505" s="247"/>
    </row>
    <row r="506" ht="15.75" customHeight="1">
      <c r="A506" s="251"/>
      <c r="B506" s="251"/>
      <c r="C506" s="251"/>
      <c r="D506" s="247"/>
      <c r="E506" s="247"/>
      <c r="F506" s="247"/>
      <c r="G506" s="247"/>
      <c r="H506" s="247"/>
      <c r="I506" s="247"/>
      <c r="J506" s="247"/>
      <c r="K506" s="247"/>
      <c r="L506" s="247"/>
      <c r="M506" s="247"/>
      <c r="N506" s="247"/>
    </row>
    <row r="507" ht="15.75" customHeight="1">
      <c r="A507" s="251"/>
      <c r="B507" s="251"/>
      <c r="C507" s="251"/>
      <c r="D507" s="247"/>
      <c r="E507" s="247"/>
      <c r="F507" s="247"/>
      <c r="G507" s="247"/>
      <c r="H507" s="247"/>
      <c r="I507" s="247"/>
      <c r="J507" s="247"/>
      <c r="K507" s="247"/>
      <c r="L507" s="247"/>
      <c r="M507" s="247"/>
      <c r="N507" s="247"/>
    </row>
    <row r="508" ht="15.75" customHeight="1">
      <c r="A508" s="251"/>
      <c r="B508" s="251"/>
      <c r="C508" s="251"/>
      <c r="D508" s="247"/>
      <c r="E508" s="247"/>
      <c r="F508" s="247"/>
      <c r="G508" s="247"/>
      <c r="H508" s="247"/>
      <c r="I508" s="247"/>
      <c r="J508" s="247"/>
      <c r="K508" s="247"/>
      <c r="L508" s="247"/>
      <c r="M508" s="247"/>
      <c r="N508" s="247"/>
    </row>
    <row r="509" ht="15.75" customHeight="1">
      <c r="A509" s="251"/>
      <c r="B509" s="251"/>
      <c r="C509" s="251"/>
      <c r="D509" s="247"/>
      <c r="E509" s="247"/>
      <c r="F509" s="247"/>
      <c r="G509" s="247"/>
      <c r="H509" s="247"/>
      <c r="I509" s="247"/>
      <c r="J509" s="247"/>
      <c r="K509" s="247"/>
      <c r="L509" s="247"/>
      <c r="M509" s="247"/>
      <c r="N509" s="247"/>
    </row>
    <row r="510" ht="15.75" customHeight="1">
      <c r="A510" s="251"/>
      <c r="B510" s="251"/>
      <c r="C510" s="251"/>
      <c r="D510" s="247"/>
      <c r="E510" s="247"/>
      <c r="F510" s="247"/>
      <c r="G510" s="247"/>
      <c r="H510" s="247"/>
      <c r="I510" s="247"/>
      <c r="J510" s="247"/>
      <c r="K510" s="247"/>
      <c r="L510" s="247"/>
      <c r="M510" s="247"/>
      <c r="N510" s="247"/>
    </row>
    <row r="511" ht="15.75" customHeight="1">
      <c r="A511" s="251"/>
      <c r="B511" s="251"/>
      <c r="C511" s="251"/>
      <c r="D511" s="247"/>
      <c r="E511" s="247"/>
      <c r="F511" s="247"/>
      <c r="G511" s="247"/>
      <c r="H511" s="247"/>
      <c r="I511" s="247"/>
      <c r="J511" s="247"/>
      <c r="K511" s="247"/>
      <c r="L511" s="247"/>
      <c r="M511" s="247"/>
      <c r="N511" s="247"/>
    </row>
    <row r="512" ht="15.75" customHeight="1">
      <c r="A512" s="251"/>
      <c r="B512" s="251"/>
      <c r="C512" s="251"/>
      <c r="D512" s="247"/>
      <c r="E512" s="247"/>
      <c r="F512" s="247"/>
      <c r="G512" s="247"/>
      <c r="H512" s="247"/>
      <c r="I512" s="247"/>
      <c r="J512" s="247"/>
      <c r="K512" s="247"/>
      <c r="L512" s="247"/>
      <c r="M512" s="247"/>
      <c r="N512" s="247"/>
    </row>
    <row r="513" ht="15.75" customHeight="1">
      <c r="A513" s="251"/>
      <c r="B513" s="251"/>
      <c r="C513" s="251"/>
      <c r="D513" s="247"/>
      <c r="E513" s="247"/>
      <c r="F513" s="247"/>
      <c r="G513" s="247"/>
      <c r="H513" s="247"/>
      <c r="I513" s="247"/>
      <c r="J513" s="247"/>
      <c r="K513" s="247"/>
      <c r="L513" s="247"/>
      <c r="M513" s="247"/>
      <c r="N513" s="247"/>
    </row>
    <row r="514" ht="15.75" customHeight="1">
      <c r="A514" s="251"/>
      <c r="B514" s="251"/>
      <c r="C514" s="251"/>
      <c r="D514" s="247"/>
      <c r="E514" s="247"/>
      <c r="F514" s="247"/>
      <c r="G514" s="247"/>
      <c r="H514" s="247"/>
      <c r="I514" s="247"/>
      <c r="J514" s="247"/>
      <c r="K514" s="247"/>
      <c r="L514" s="247"/>
      <c r="M514" s="247"/>
      <c r="N514" s="247"/>
    </row>
    <row r="515" ht="15.75" customHeight="1">
      <c r="A515" s="251"/>
      <c r="B515" s="251"/>
      <c r="C515" s="251"/>
      <c r="D515" s="247"/>
      <c r="E515" s="247"/>
      <c r="F515" s="247"/>
      <c r="G515" s="247"/>
      <c r="H515" s="247"/>
      <c r="I515" s="247"/>
      <c r="J515" s="247"/>
      <c r="K515" s="247"/>
      <c r="L515" s="247"/>
      <c r="M515" s="247"/>
      <c r="N515" s="247"/>
    </row>
    <row r="516" ht="15.75" customHeight="1">
      <c r="A516" s="251"/>
      <c r="B516" s="251"/>
      <c r="C516" s="251"/>
      <c r="D516" s="247"/>
      <c r="E516" s="247"/>
      <c r="F516" s="247"/>
      <c r="G516" s="247"/>
      <c r="H516" s="247"/>
      <c r="I516" s="247"/>
      <c r="J516" s="247"/>
      <c r="K516" s="247"/>
      <c r="L516" s="247"/>
      <c r="M516" s="247"/>
      <c r="N516" s="247"/>
    </row>
    <row r="517" ht="15.75" customHeight="1">
      <c r="A517" s="251"/>
      <c r="B517" s="251"/>
      <c r="C517" s="251"/>
      <c r="D517" s="247"/>
      <c r="E517" s="247"/>
      <c r="F517" s="247"/>
      <c r="G517" s="247"/>
      <c r="H517" s="247"/>
      <c r="I517" s="247"/>
      <c r="J517" s="247"/>
      <c r="K517" s="247"/>
      <c r="L517" s="247"/>
      <c r="M517" s="247"/>
      <c r="N517" s="247"/>
    </row>
    <row r="518" ht="15.75" customHeight="1">
      <c r="A518" s="251"/>
      <c r="B518" s="251"/>
      <c r="C518" s="251"/>
      <c r="D518" s="247"/>
      <c r="E518" s="247"/>
      <c r="F518" s="247"/>
      <c r="G518" s="247"/>
      <c r="H518" s="247"/>
      <c r="I518" s="247"/>
      <c r="J518" s="247"/>
      <c r="K518" s="247"/>
      <c r="L518" s="247"/>
      <c r="M518" s="247"/>
      <c r="N518" s="247"/>
    </row>
    <row r="519" ht="15.75" customHeight="1">
      <c r="A519" s="251"/>
      <c r="B519" s="251"/>
      <c r="C519" s="251"/>
      <c r="D519" s="247"/>
      <c r="E519" s="247"/>
      <c r="F519" s="247"/>
      <c r="G519" s="247"/>
      <c r="H519" s="247"/>
      <c r="I519" s="247"/>
      <c r="J519" s="247"/>
      <c r="K519" s="247"/>
      <c r="L519" s="247"/>
      <c r="M519" s="247"/>
      <c r="N519" s="247"/>
    </row>
    <row r="520" ht="15.75" customHeight="1">
      <c r="A520" s="251"/>
      <c r="B520" s="251"/>
      <c r="C520" s="251"/>
      <c r="D520" s="247"/>
      <c r="E520" s="247"/>
      <c r="F520" s="247"/>
      <c r="G520" s="247"/>
      <c r="H520" s="247"/>
      <c r="I520" s="247"/>
      <c r="J520" s="247"/>
      <c r="K520" s="247"/>
      <c r="L520" s="247"/>
      <c r="M520" s="247"/>
      <c r="N520" s="247"/>
    </row>
    <row r="521" ht="15.75" customHeight="1">
      <c r="A521" s="251"/>
      <c r="B521" s="251"/>
      <c r="C521" s="251"/>
      <c r="D521" s="247"/>
      <c r="E521" s="247"/>
      <c r="F521" s="247"/>
      <c r="G521" s="247"/>
      <c r="H521" s="247"/>
      <c r="I521" s="247"/>
      <c r="J521" s="247"/>
      <c r="K521" s="247"/>
      <c r="L521" s="247"/>
      <c r="M521" s="247"/>
      <c r="N521" s="247"/>
    </row>
    <row r="522" ht="15.75" customHeight="1">
      <c r="A522" s="251"/>
      <c r="B522" s="251"/>
      <c r="C522" s="251"/>
      <c r="D522" s="247"/>
      <c r="E522" s="247"/>
      <c r="F522" s="247"/>
      <c r="G522" s="247"/>
      <c r="H522" s="247"/>
      <c r="I522" s="247"/>
      <c r="J522" s="247"/>
      <c r="K522" s="247"/>
      <c r="L522" s="247"/>
      <c r="M522" s="247"/>
      <c r="N522" s="247"/>
    </row>
    <row r="523" ht="15.75" customHeight="1">
      <c r="A523" s="251"/>
      <c r="B523" s="251"/>
      <c r="C523" s="251"/>
      <c r="D523" s="247"/>
      <c r="E523" s="247"/>
      <c r="F523" s="247"/>
      <c r="G523" s="247"/>
      <c r="H523" s="247"/>
      <c r="I523" s="247"/>
      <c r="J523" s="247"/>
      <c r="K523" s="247"/>
      <c r="L523" s="247"/>
      <c r="M523" s="247"/>
      <c r="N523" s="247"/>
    </row>
    <row r="524" ht="15.75" customHeight="1">
      <c r="A524" s="251"/>
      <c r="B524" s="251"/>
      <c r="C524" s="251"/>
      <c r="D524" s="247"/>
      <c r="E524" s="247"/>
      <c r="F524" s="247"/>
      <c r="G524" s="247"/>
      <c r="H524" s="247"/>
      <c r="I524" s="247"/>
      <c r="J524" s="247"/>
      <c r="K524" s="247"/>
      <c r="L524" s="247"/>
      <c r="M524" s="247"/>
      <c r="N524" s="247"/>
    </row>
    <row r="525" ht="15.75" customHeight="1">
      <c r="A525" s="251"/>
      <c r="B525" s="251"/>
      <c r="C525" s="251"/>
      <c r="D525" s="247"/>
      <c r="E525" s="247"/>
      <c r="F525" s="247"/>
      <c r="G525" s="247"/>
      <c r="H525" s="247"/>
      <c r="I525" s="247"/>
      <c r="J525" s="247"/>
      <c r="K525" s="247"/>
      <c r="L525" s="247"/>
      <c r="M525" s="247"/>
      <c r="N525" s="247"/>
    </row>
    <row r="526" ht="15.75" customHeight="1">
      <c r="A526" s="251"/>
      <c r="B526" s="251"/>
      <c r="C526" s="251"/>
      <c r="D526" s="247"/>
      <c r="E526" s="247"/>
      <c r="F526" s="247"/>
      <c r="G526" s="247"/>
      <c r="H526" s="247"/>
      <c r="I526" s="247"/>
      <c r="J526" s="247"/>
      <c r="K526" s="247"/>
      <c r="L526" s="247"/>
      <c r="M526" s="247"/>
      <c r="N526" s="247"/>
    </row>
    <row r="527" ht="15.75" customHeight="1">
      <c r="A527" s="251"/>
      <c r="B527" s="251"/>
      <c r="C527" s="251"/>
      <c r="D527" s="247"/>
      <c r="E527" s="247"/>
      <c r="F527" s="247"/>
      <c r="G527" s="247"/>
      <c r="H527" s="247"/>
      <c r="I527" s="247"/>
      <c r="J527" s="247"/>
      <c r="K527" s="247"/>
      <c r="L527" s="247"/>
      <c r="M527" s="247"/>
      <c r="N527" s="247"/>
    </row>
    <row r="528" ht="15.75" customHeight="1">
      <c r="A528" s="251"/>
      <c r="B528" s="251"/>
      <c r="C528" s="251"/>
      <c r="D528" s="247"/>
      <c r="E528" s="247"/>
      <c r="F528" s="247"/>
      <c r="G528" s="247"/>
      <c r="H528" s="247"/>
      <c r="I528" s="247"/>
      <c r="J528" s="247"/>
      <c r="K528" s="247"/>
      <c r="L528" s="247"/>
      <c r="M528" s="247"/>
      <c r="N528" s="247"/>
    </row>
    <row r="529" ht="15.75" customHeight="1">
      <c r="A529" s="251"/>
      <c r="B529" s="251"/>
      <c r="C529" s="251"/>
      <c r="D529" s="247"/>
      <c r="E529" s="247"/>
      <c r="F529" s="247"/>
      <c r="G529" s="247"/>
      <c r="H529" s="247"/>
      <c r="I529" s="247"/>
      <c r="J529" s="247"/>
      <c r="K529" s="247"/>
      <c r="L529" s="247"/>
      <c r="M529" s="247"/>
      <c r="N529" s="247"/>
    </row>
    <row r="530" ht="15.75" customHeight="1">
      <c r="A530" s="251"/>
      <c r="B530" s="251"/>
      <c r="C530" s="251"/>
      <c r="D530" s="247"/>
      <c r="E530" s="247"/>
      <c r="F530" s="247"/>
      <c r="G530" s="247"/>
      <c r="H530" s="247"/>
      <c r="I530" s="247"/>
      <c r="J530" s="247"/>
      <c r="K530" s="247"/>
      <c r="L530" s="247"/>
      <c r="M530" s="247"/>
      <c r="N530" s="247"/>
    </row>
    <row r="531" ht="15.75" customHeight="1">
      <c r="A531" s="251"/>
      <c r="B531" s="251"/>
      <c r="C531" s="251"/>
      <c r="D531" s="247"/>
      <c r="E531" s="247"/>
      <c r="F531" s="247"/>
      <c r="G531" s="247"/>
      <c r="H531" s="247"/>
      <c r="I531" s="247"/>
      <c r="J531" s="247"/>
      <c r="K531" s="247"/>
      <c r="L531" s="247"/>
      <c r="M531" s="247"/>
      <c r="N531" s="247"/>
    </row>
    <row r="532" ht="15.75" customHeight="1">
      <c r="A532" s="251"/>
      <c r="B532" s="251"/>
      <c r="C532" s="251"/>
      <c r="D532" s="247"/>
      <c r="E532" s="247"/>
      <c r="F532" s="247"/>
      <c r="G532" s="247"/>
      <c r="H532" s="247"/>
      <c r="I532" s="247"/>
      <c r="J532" s="247"/>
      <c r="K532" s="247"/>
      <c r="L532" s="247"/>
      <c r="M532" s="247"/>
      <c r="N532" s="247"/>
    </row>
    <row r="533" ht="15.75" customHeight="1">
      <c r="A533" s="251"/>
      <c r="B533" s="251"/>
      <c r="C533" s="251"/>
      <c r="D533" s="247"/>
      <c r="E533" s="247"/>
      <c r="F533" s="247"/>
      <c r="G533" s="247"/>
      <c r="H533" s="247"/>
      <c r="I533" s="247"/>
      <c r="J533" s="247"/>
      <c r="K533" s="247"/>
      <c r="L533" s="247"/>
      <c r="M533" s="247"/>
      <c r="N533" s="247"/>
    </row>
    <row r="534" ht="15.75" customHeight="1">
      <c r="A534" s="251"/>
      <c r="B534" s="251"/>
      <c r="C534" s="251"/>
      <c r="D534" s="247"/>
      <c r="E534" s="247"/>
      <c r="F534" s="247"/>
      <c r="G534" s="247"/>
      <c r="H534" s="247"/>
      <c r="I534" s="247"/>
      <c r="J534" s="247"/>
      <c r="K534" s="247"/>
      <c r="L534" s="247"/>
      <c r="M534" s="247"/>
      <c r="N534" s="247"/>
    </row>
    <row r="535" ht="15.75" customHeight="1">
      <c r="A535" s="251"/>
      <c r="B535" s="251"/>
      <c r="C535" s="251"/>
      <c r="D535" s="247"/>
      <c r="E535" s="247"/>
      <c r="F535" s="247"/>
      <c r="G535" s="247"/>
      <c r="H535" s="247"/>
      <c r="I535" s="247"/>
      <c r="J535" s="247"/>
      <c r="K535" s="247"/>
      <c r="L535" s="247"/>
      <c r="M535" s="247"/>
      <c r="N535" s="247"/>
    </row>
    <row r="536" ht="15.75" customHeight="1">
      <c r="A536" s="251"/>
      <c r="B536" s="251"/>
      <c r="C536" s="251"/>
      <c r="D536" s="247"/>
      <c r="E536" s="247"/>
      <c r="F536" s="247"/>
      <c r="G536" s="247"/>
      <c r="H536" s="247"/>
      <c r="I536" s="247"/>
      <c r="J536" s="247"/>
      <c r="K536" s="247"/>
      <c r="L536" s="247"/>
      <c r="M536" s="247"/>
      <c r="N536" s="247"/>
    </row>
    <row r="537" ht="15.75" customHeight="1">
      <c r="A537" s="251"/>
      <c r="B537" s="251"/>
      <c r="C537" s="251"/>
      <c r="D537" s="247"/>
      <c r="E537" s="247"/>
      <c r="F537" s="247"/>
      <c r="G537" s="247"/>
      <c r="H537" s="247"/>
      <c r="I537" s="247"/>
      <c r="J537" s="247"/>
      <c r="K537" s="247"/>
      <c r="L537" s="247"/>
      <c r="M537" s="247"/>
      <c r="N537" s="247"/>
    </row>
    <row r="538" ht="15.75" customHeight="1">
      <c r="A538" s="251"/>
      <c r="B538" s="251"/>
      <c r="C538" s="251"/>
      <c r="D538" s="247"/>
      <c r="E538" s="247"/>
      <c r="F538" s="247"/>
      <c r="G538" s="247"/>
      <c r="H538" s="247"/>
      <c r="I538" s="247"/>
      <c r="J538" s="247"/>
      <c r="K538" s="247"/>
      <c r="L538" s="247"/>
      <c r="M538" s="247"/>
      <c r="N538" s="247"/>
    </row>
    <row r="539" ht="15.75" customHeight="1">
      <c r="A539" s="251"/>
      <c r="B539" s="251"/>
      <c r="C539" s="251"/>
      <c r="D539" s="247"/>
      <c r="E539" s="247"/>
      <c r="F539" s="247"/>
      <c r="G539" s="247"/>
      <c r="H539" s="247"/>
      <c r="I539" s="247"/>
      <c r="J539" s="247"/>
      <c r="K539" s="247"/>
      <c r="L539" s="247"/>
      <c r="M539" s="247"/>
      <c r="N539" s="247"/>
    </row>
    <row r="540" ht="15.75" customHeight="1">
      <c r="A540" s="251"/>
      <c r="B540" s="251"/>
      <c r="C540" s="251"/>
      <c r="D540" s="247"/>
      <c r="E540" s="247"/>
      <c r="F540" s="247"/>
      <c r="G540" s="247"/>
      <c r="H540" s="247"/>
      <c r="I540" s="247"/>
      <c r="J540" s="247"/>
      <c r="K540" s="247"/>
      <c r="L540" s="247"/>
      <c r="M540" s="247"/>
      <c r="N540" s="247"/>
    </row>
    <row r="541" ht="15.75" customHeight="1">
      <c r="A541" s="251"/>
      <c r="B541" s="251"/>
      <c r="C541" s="251"/>
      <c r="D541" s="247"/>
      <c r="E541" s="247"/>
      <c r="F541" s="247"/>
      <c r="G541" s="247"/>
      <c r="H541" s="247"/>
      <c r="I541" s="247"/>
      <c r="J541" s="247"/>
      <c r="K541" s="247"/>
      <c r="L541" s="247"/>
      <c r="M541" s="247"/>
      <c r="N541" s="247"/>
    </row>
    <row r="542" ht="15.75" customHeight="1">
      <c r="A542" s="251"/>
      <c r="B542" s="251"/>
      <c r="C542" s="251"/>
      <c r="D542" s="247"/>
      <c r="E542" s="247"/>
      <c r="F542" s="247"/>
      <c r="G542" s="247"/>
      <c r="H542" s="247"/>
      <c r="I542" s="247"/>
      <c r="J542" s="247"/>
      <c r="K542" s="247"/>
      <c r="L542" s="247"/>
      <c r="M542" s="247"/>
      <c r="N542" s="247"/>
    </row>
    <row r="543" ht="15.75" customHeight="1">
      <c r="A543" s="251"/>
      <c r="B543" s="251"/>
      <c r="C543" s="251"/>
      <c r="D543" s="247"/>
      <c r="E543" s="247"/>
      <c r="F543" s="247"/>
      <c r="G543" s="247"/>
      <c r="H543" s="247"/>
      <c r="I543" s="247"/>
      <c r="J543" s="247"/>
      <c r="K543" s="247"/>
      <c r="L543" s="247"/>
      <c r="M543" s="247"/>
      <c r="N543" s="247"/>
    </row>
    <row r="544" ht="15.75" customHeight="1">
      <c r="A544" s="251"/>
      <c r="B544" s="251"/>
      <c r="C544" s="251"/>
      <c r="D544" s="247"/>
      <c r="E544" s="247"/>
      <c r="F544" s="247"/>
      <c r="G544" s="247"/>
      <c r="H544" s="247"/>
      <c r="I544" s="247"/>
      <c r="J544" s="247"/>
      <c r="K544" s="247"/>
      <c r="L544" s="247"/>
      <c r="M544" s="247"/>
      <c r="N544" s="247"/>
    </row>
    <row r="545" ht="15.75" customHeight="1">
      <c r="A545" s="251"/>
      <c r="B545" s="251"/>
      <c r="C545" s="251"/>
      <c r="D545" s="247"/>
      <c r="E545" s="247"/>
      <c r="F545" s="247"/>
      <c r="G545" s="247"/>
      <c r="H545" s="247"/>
      <c r="I545" s="247"/>
      <c r="J545" s="247"/>
      <c r="K545" s="247"/>
      <c r="L545" s="247"/>
      <c r="M545" s="247"/>
      <c r="N545" s="247"/>
    </row>
    <row r="546" ht="15.75" customHeight="1">
      <c r="A546" s="251"/>
      <c r="B546" s="251"/>
      <c r="C546" s="251"/>
      <c r="D546" s="247"/>
      <c r="E546" s="247"/>
      <c r="F546" s="247"/>
      <c r="G546" s="247"/>
      <c r="H546" s="247"/>
      <c r="I546" s="247"/>
      <c r="J546" s="247"/>
      <c r="K546" s="247"/>
      <c r="L546" s="247"/>
      <c r="M546" s="247"/>
      <c r="N546" s="247"/>
    </row>
    <row r="547" ht="15.75" customHeight="1">
      <c r="A547" s="251"/>
      <c r="B547" s="251"/>
      <c r="C547" s="251"/>
      <c r="D547" s="247"/>
      <c r="E547" s="247"/>
      <c r="F547" s="247"/>
      <c r="G547" s="247"/>
      <c r="H547" s="247"/>
      <c r="I547" s="247"/>
      <c r="J547" s="247"/>
      <c r="K547" s="247"/>
      <c r="L547" s="247"/>
      <c r="M547" s="247"/>
      <c r="N547" s="247"/>
    </row>
    <row r="548" ht="15.75" customHeight="1">
      <c r="A548" s="251"/>
      <c r="B548" s="251"/>
      <c r="C548" s="251"/>
      <c r="D548" s="247"/>
      <c r="E548" s="247"/>
      <c r="F548" s="247"/>
      <c r="G548" s="247"/>
      <c r="H548" s="247"/>
      <c r="I548" s="247"/>
      <c r="J548" s="247"/>
      <c r="K548" s="247"/>
      <c r="L548" s="247"/>
      <c r="M548" s="247"/>
      <c r="N548" s="247"/>
    </row>
    <row r="549" ht="15.75" customHeight="1">
      <c r="A549" s="251"/>
      <c r="B549" s="251"/>
      <c r="C549" s="251"/>
      <c r="D549" s="247"/>
      <c r="E549" s="247"/>
      <c r="F549" s="247"/>
      <c r="G549" s="247"/>
      <c r="H549" s="247"/>
      <c r="I549" s="247"/>
      <c r="J549" s="247"/>
      <c r="K549" s="247"/>
      <c r="L549" s="247"/>
      <c r="M549" s="247"/>
      <c r="N549" s="247"/>
    </row>
    <row r="550" ht="15.75" customHeight="1">
      <c r="A550" s="251"/>
      <c r="B550" s="251"/>
      <c r="C550" s="251"/>
      <c r="D550" s="247"/>
      <c r="E550" s="247"/>
      <c r="F550" s="247"/>
      <c r="G550" s="247"/>
      <c r="H550" s="247"/>
      <c r="I550" s="247"/>
      <c r="J550" s="247"/>
      <c r="K550" s="247"/>
      <c r="L550" s="247"/>
      <c r="M550" s="247"/>
      <c r="N550" s="247"/>
    </row>
    <row r="551" ht="15.75" customHeight="1">
      <c r="A551" s="251"/>
      <c r="B551" s="251"/>
      <c r="C551" s="251"/>
      <c r="D551" s="247"/>
      <c r="E551" s="247"/>
      <c r="F551" s="247"/>
      <c r="G551" s="247"/>
      <c r="H551" s="247"/>
      <c r="I551" s="247"/>
      <c r="J551" s="247"/>
      <c r="K551" s="247"/>
      <c r="L551" s="247"/>
      <c r="M551" s="247"/>
      <c r="N551" s="247"/>
    </row>
    <row r="552" ht="15.75" customHeight="1">
      <c r="A552" s="251"/>
      <c r="B552" s="251"/>
      <c r="C552" s="251"/>
      <c r="D552" s="247"/>
      <c r="E552" s="247"/>
      <c r="F552" s="247"/>
      <c r="G552" s="247"/>
      <c r="H552" s="247"/>
      <c r="I552" s="247"/>
      <c r="J552" s="247"/>
      <c r="K552" s="247"/>
      <c r="L552" s="247"/>
      <c r="M552" s="247"/>
      <c r="N552" s="247"/>
    </row>
    <row r="553" ht="15.75" customHeight="1">
      <c r="A553" s="251"/>
      <c r="B553" s="251"/>
      <c r="C553" s="251"/>
      <c r="D553" s="247"/>
      <c r="E553" s="247"/>
      <c r="F553" s="247"/>
      <c r="G553" s="247"/>
      <c r="H553" s="247"/>
      <c r="I553" s="247"/>
      <c r="J553" s="247"/>
      <c r="K553" s="247"/>
      <c r="L553" s="247"/>
      <c r="M553" s="247"/>
      <c r="N553" s="247"/>
    </row>
    <row r="554" ht="15.75" customHeight="1">
      <c r="A554" s="251"/>
      <c r="B554" s="251"/>
      <c r="C554" s="251"/>
      <c r="D554" s="247"/>
      <c r="E554" s="247"/>
      <c r="F554" s="247"/>
      <c r="G554" s="247"/>
      <c r="H554" s="247"/>
      <c r="I554" s="247"/>
      <c r="J554" s="247"/>
      <c r="K554" s="247"/>
      <c r="L554" s="247"/>
      <c r="M554" s="247"/>
      <c r="N554" s="247"/>
    </row>
    <row r="555" ht="15.75" customHeight="1">
      <c r="A555" s="251"/>
      <c r="B555" s="251"/>
      <c r="C555" s="251"/>
      <c r="D555" s="247"/>
      <c r="E555" s="247"/>
      <c r="F555" s="247"/>
      <c r="G555" s="247"/>
      <c r="H555" s="247"/>
      <c r="I555" s="247"/>
      <c r="J555" s="247"/>
      <c r="K555" s="247"/>
      <c r="L555" s="247"/>
      <c r="M555" s="247"/>
      <c r="N555" s="247"/>
    </row>
    <row r="556" ht="15.75" customHeight="1">
      <c r="A556" s="251"/>
      <c r="B556" s="251"/>
      <c r="C556" s="251"/>
      <c r="D556" s="247"/>
      <c r="E556" s="247"/>
      <c r="F556" s="247"/>
      <c r="G556" s="247"/>
      <c r="H556" s="247"/>
      <c r="I556" s="247"/>
      <c r="J556" s="247"/>
      <c r="K556" s="247"/>
      <c r="L556" s="247"/>
      <c r="M556" s="247"/>
      <c r="N556" s="247"/>
    </row>
    <row r="557" ht="15.75" customHeight="1">
      <c r="A557" s="251"/>
      <c r="B557" s="251"/>
      <c r="C557" s="251"/>
      <c r="D557" s="247"/>
      <c r="E557" s="247"/>
      <c r="F557" s="247"/>
      <c r="G557" s="247"/>
      <c r="H557" s="247"/>
      <c r="I557" s="247"/>
      <c r="J557" s="247"/>
      <c r="K557" s="247"/>
      <c r="L557" s="247"/>
      <c r="M557" s="247"/>
      <c r="N557" s="247"/>
    </row>
    <row r="558" ht="15.75" customHeight="1">
      <c r="A558" s="251"/>
      <c r="B558" s="251"/>
      <c r="C558" s="251"/>
      <c r="D558" s="247"/>
      <c r="E558" s="247"/>
      <c r="F558" s="247"/>
      <c r="G558" s="247"/>
      <c r="H558" s="247"/>
      <c r="I558" s="247"/>
      <c r="J558" s="247"/>
      <c r="K558" s="247"/>
      <c r="L558" s="247"/>
      <c r="M558" s="247"/>
      <c r="N558" s="247"/>
    </row>
    <row r="559" ht="15.75" customHeight="1">
      <c r="A559" s="251"/>
      <c r="B559" s="251"/>
      <c r="C559" s="251"/>
      <c r="D559" s="247"/>
      <c r="E559" s="247"/>
      <c r="F559" s="247"/>
      <c r="G559" s="247"/>
      <c r="H559" s="247"/>
      <c r="I559" s="247"/>
      <c r="J559" s="247"/>
      <c r="K559" s="247"/>
      <c r="L559" s="247"/>
      <c r="M559" s="247"/>
      <c r="N559" s="247"/>
    </row>
    <row r="560" ht="15.75" customHeight="1">
      <c r="A560" s="251"/>
      <c r="B560" s="251"/>
      <c r="C560" s="251"/>
      <c r="D560" s="247"/>
      <c r="E560" s="247"/>
      <c r="F560" s="247"/>
      <c r="G560" s="247"/>
      <c r="H560" s="247"/>
      <c r="I560" s="247"/>
      <c r="J560" s="247"/>
      <c r="K560" s="247"/>
      <c r="L560" s="247"/>
      <c r="M560" s="247"/>
      <c r="N560" s="247"/>
    </row>
    <row r="561" ht="15.75" customHeight="1">
      <c r="A561" s="251"/>
      <c r="B561" s="251"/>
      <c r="C561" s="251"/>
      <c r="D561" s="247"/>
      <c r="E561" s="247"/>
      <c r="F561" s="247"/>
      <c r="G561" s="247"/>
      <c r="H561" s="247"/>
      <c r="I561" s="247"/>
      <c r="J561" s="247"/>
      <c r="K561" s="247"/>
      <c r="L561" s="247"/>
      <c r="M561" s="247"/>
      <c r="N561" s="247"/>
    </row>
    <row r="562" ht="15.75" customHeight="1">
      <c r="A562" s="251"/>
      <c r="B562" s="251"/>
      <c r="C562" s="251"/>
      <c r="D562" s="247"/>
      <c r="E562" s="247"/>
      <c r="F562" s="247"/>
      <c r="G562" s="247"/>
      <c r="H562" s="247"/>
      <c r="I562" s="247"/>
      <c r="J562" s="247"/>
      <c r="K562" s="247"/>
      <c r="L562" s="247"/>
      <c r="M562" s="247"/>
      <c r="N562" s="247"/>
    </row>
    <row r="563" ht="15.75" customHeight="1">
      <c r="A563" s="251"/>
      <c r="B563" s="251"/>
      <c r="C563" s="251"/>
      <c r="D563" s="247"/>
      <c r="E563" s="247"/>
      <c r="F563" s="247"/>
      <c r="G563" s="247"/>
      <c r="H563" s="247"/>
      <c r="I563" s="247"/>
      <c r="J563" s="247"/>
      <c r="K563" s="247"/>
      <c r="L563" s="247"/>
      <c r="M563" s="247"/>
      <c r="N563" s="247"/>
    </row>
    <row r="564" ht="15.75" customHeight="1">
      <c r="A564" s="251"/>
      <c r="B564" s="251"/>
      <c r="C564" s="251"/>
      <c r="D564" s="247"/>
      <c r="E564" s="247"/>
      <c r="F564" s="247"/>
      <c r="G564" s="247"/>
      <c r="H564" s="247"/>
      <c r="I564" s="247"/>
      <c r="J564" s="247"/>
      <c r="K564" s="247"/>
      <c r="L564" s="247"/>
      <c r="M564" s="247"/>
      <c r="N564" s="247"/>
    </row>
    <row r="565" ht="15.75" customHeight="1">
      <c r="A565" s="251"/>
      <c r="B565" s="251"/>
      <c r="C565" s="251"/>
      <c r="D565" s="247"/>
      <c r="E565" s="247"/>
      <c r="F565" s="247"/>
      <c r="G565" s="247"/>
      <c r="H565" s="247"/>
      <c r="I565" s="247"/>
      <c r="J565" s="247"/>
      <c r="K565" s="247"/>
      <c r="L565" s="247"/>
      <c r="M565" s="247"/>
      <c r="N565" s="247"/>
    </row>
    <row r="566" ht="15.75" customHeight="1">
      <c r="A566" s="251"/>
      <c r="B566" s="251"/>
      <c r="C566" s="251"/>
      <c r="D566" s="247"/>
      <c r="E566" s="247"/>
      <c r="F566" s="247"/>
      <c r="G566" s="247"/>
      <c r="H566" s="247"/>
      <c r="I566" s="247"/>
      <c r="J566" s="247"/>
      <c r="K566" s="247"/>
      <c r="L566" s="247"/>
      <c r="M566" s="247"/>
      <c r="N566" s="247"/>
    </row>
    <row r="567" ht="15.75" customHeight="1">
      <c r="A567" s="251"/>
      <c r="B567" s="251"/>
      <c r="C567" s="251"/>
      <c r="D567" s="247"/>
      <c r="E567" s="247"/>
      <c r="F567" s="247"/>
      <c r="G567" s="247"/>
      <c r="H567" s="247"/>
      <c r="I567" s="247"/>
      <c r="J567" s="247"/>
      <c r="K567" s="247"/>
      <c r="L567" s="247"/>
      <c r="M567" s="247"/>
      <c r="N567" s="247"/>
    </row>
    <row r="568" ht="15.75" customHeight="1">
      <c r="A568" s="251"/>
      <c r="B568" s="251"/>
      <c r="C568" s="251"/>
      <c r="D568" s="247"/>
      <c r="E568" s="247"/>
      <c r="F568" s="247"/>
      <c r="G568" s="247"/>
      <c r="H568" s="247"/>
      <c r="I568" s="247"/>
      <c r="J568" s="247"/>
      <c r="K568" s="247"/>
      <c r="L568" s="247"/>
      <c r="M568" s="247"/>
      <c r="N568" s="247"/>
    </row>
    <row r="569" ht="15.75" customHeight="1">
      <c r="A569" s="251"/>
      <c r="B569" s="251"/>
      <c r="C569" s="251"/>
      <c r="D569" s="247"/>
      <c r="E569" s="247"/>
      <c r="F569" s="247"/>
      <c r="G569" s="247"/>
      <c r="H569" s="247"/>
      <c r="I569" s="247"/>
      <c r="J569" s="247"/>
      <c r="K569" s="247"/>
      <c r="L569" s="247"/>
      <c r="M569" s="247"/>
      <c r="N569" s="247"/>
    </row>
    <row r="570" ht="15.75" customHeight="1">
      <c r="A570" s="251"/>
      <c r="B570" s="251"/>
      <c r="C570" s="251"/>
      <c r="D570" s="247"/>
      <c r="E570" s="247"/>
      <c r="F570" s="247"/>
      <c r="G570" s="247"/>
      <c r="H570" s="247"/>
      <c r="I570" s="247"/>
      <c r="J570" s="247"/>
      <c r="K570" s="247"/>
      <c r="L570" s="247"/>
      <c r="M570" s="247"/>
      <c r="N570" s="247"/>
    </row>
    <row r="571" ht="15.75" customHeight="1">
      <c r="A571" s="251"/>
      <c r="B571" s="251"/>
      <c r="C571" s="251"/>
      <c r="D571" s="247"/>
      <c r="E571" s="247"/>
      <c r="F571" s="247"/>
      <c r="G571" s="247"/>
      <c r="H571" s="247"/>
      <c r="I571" s="247"/>
      <c r="J571" s="247"/>
      <c r="K571" s="247"/>
      <c r="L571" s="247"/>
      <c r="M571" s="247"/>
      <c r="N571" s="247"/>
    </row>
    <row r="572" ht="15.75" customHeight="1">
      <c r="A572" s="251"/>
      <c r="B572" s="251"/>
      <c r="C572" s="251"/>
      <c r="D572" s="247"/>
      <c r="E572" s="247"/>
      <c r="F572" s="247"/>
      <c r="G572" s="247"/>
      <c r="H572" s="247"/>
      <c r="I572" s="247"/>
      <c r="J572" s="247"/>
      <c r="K572" s="247"/>
      <c r="L572" s="247"/>
      <c r="M572" s="247"/>
      <c r="N572" s="247"/>
    </row>
    <row r="573" ht="15.75" customHeight="1">
      <c r="A573" s="251"/>
      <c r="B573" s="251"/>
      <c r="C573" s="251"/>
      <c r="D573" s="247"/>
      <c r="E573" s="247"/>
      <c r="F573" s="247"/>
      <c r="G573" s="247"/>
      <c r="H573" s="247"/>
      <c r="I573" s="247"/>
      <c r="J573" s="247"/>
      <c r="K573" s="247"/>
      <c r="L573" s="247"/>
      <c r="M573" s="247"/>
      <c r="N573" s="247"/>
    </row>
    <row r="574" ht="15.75" customHeight="1">
      <c r="A574" s="251"/>
      <c r="B574" s="251"/>
      <c r="C574" s="251"/>
      <c r="D574" s="247"/>
      <c r="E574" s="247"/>
      <c r="F574" s="247"/>
      <c r="G574" s="247"/>
      <c r="H574" s="247"/>
      <c r="I574" s="247"/>
      <c r="J574" s="247"/>
      <c r="K574" s="247"/>
      <c r="L574" s="247"/>
      <c r="M574" s="247"/>
      <c r="N574" s="247"/>
    </row>
    <row r="575" ht="15.75" customHeight="1">
      <c r="A575" s="251"/>
      <c r="B575" s="251"/>
      <c r="C575" s="251"/>
      <c r="D575" s="247"/>
      <c r="E575" s="247"/>
      <c r="F575" s="247"/>
      <c r="G575" s="247"/>
      <c r="H575" s="247"/>
      <c r="I575" s="247"/>
      <c r="J575" s="247"/>
      <c r="K575" s="247"/>
      <c r="L575" s="247"/>
      <c r="M575" s="247"/>
      <c r="N575" s="247"/>
    </row>
    <row r="576" ht="15.75" customHeight="1">
      <c r="A576" s="251"/>
      <c r="B576" s="251"/>
      <c r="C576" s="251"/>
      <c r="D576" s="247"/>
      <c r="E576" s="247"/>
      <c r="F576" s="247"/>
      <c r="G576" s="247"/>
      <c r="H576" s="247"/>
      <c r="I576" s="247"/>
      <c r="J576" s="247"/>
      <c r="K576" s="247"/>
      <c r="L576" s="247"/>
      <c r="M576" s="247"/>
      <c r="N576" s="247"/>
    </row>
    <row r="577" ht="15.75" customHeight="1">
      <c r="A577" s="251"/>
      <c r="B577" s="251"/>
      <c r="C577" s="251"/>
      <c r="D577" s="247"/>
      <c r="E577" s="247"/>
      <c r="F577" s="247"/>
      <c r="G577" s="247"/>
      <c r="H577" s="247"/>
      <c r="I577" s="247"/>
      <c r="J577" s="247"/>
      <c r="K577" s="247"/>
      <c r="L577" s="247"/>
      <c r="M577" s="247"/>
      <c r="N577" s="247"/>
    </row>
    <row r="578" ht="15.75" customHeight="1">
      <c r="A578" s="251"/>
      <c r="B578" s="251"/>
      <c r="C578" s="251"/>
      <c r="D578" s="247"/>
      <c r="E578" s="247"/>
      <c r="F578" s="247"/>
      <c r="G578" s="247"/>
      <c r="H578" s="247"/>
      <c r="I578" s="247"/>
      <c r="J578" s="247"/>
      <c r="K578" s="247"/>
      <c r="L578" s="247"/>
      <c r="M578" s="247"/>
      <c r="N578" s="247"/>
    </row>
    <row r="579" ht="15.75" customHeight="1">
      <c r="A579" s="251"/>
      <c r="B579" s="251"/>
      <c r="C579" s="251"/>
      <c r="D579" s="247"/>
      <c r="E579" s="247"/>
      <c r="F579" s="247"/>
      <c r="G579" s="247"/>
      <c r="H579" s="247"/>
      <c r="I579" s="247"/>
      <c r="J579" s="247"/>
      <c r="K579" s="247"/>
      <c r="L579" s="247"/>
      <c r="M579" s="247"/>
      <c r="N579" s="247"/>
    </row>
    <row r="580" ht="15.75" customHeight="1">
      <c r="A580" s="251"/>
      <c r="B580" s="251"/>
      <c r="C580" s="251"/>
      <c r="D580" s="247"/>
      <c r="E580" s="247"/>
      <c r="F580" s="247"/>
      <c r="G580" s="247"/>
      <c r="H580" s="247"/>
      <c r="I580" s="247"/>
      <c r="J580" s="247"/>
      <c r="K580" s="247"/>
      <c r="L580" s="247"/>
      <c r="M580" s="247"/>
      <c r="N580" s="247"/>
    </row>
    <row r="581" ht="15.75" customHeight="1">
      <c r="A581" s="251"/>
      <c r="B581" s="251"/>
      <c r="C581" s="251"/>
      <c r="D581" s="247"/>
      <c r="E581" s="247"/>
      <c r="F581" s="247"/>
      <c r="G581" s="247"/>
      <c r="H581" s="247"/>
      <c r="I581" s="247"/>
      <c r="J581" s="247"/>
      <c r="K581" s="247"/>
      <c r="L581" s="247"/>
      <c r="M581" s="247"/>
      <c r="N581" s="247"/>
    </row>
    <row r="582" ht="15.75" customHeight="1">
      <c r="A582" s="251"/>
      <c r="B582" s="251"/>
      <c r="C582" s="251"/>
      <c r="D582" s="247"/>
      <c r="E582" s="247"/>
      <c r="F582" s="247"/>
      <c r="G582" s="247"/>
      <c r="H582" s="247"/>
      <c r="I582" s="247"/>
      <c r="J582" s="247"/>
      <c r="K582" s="247"/>
      <c r="L582" s="247"/>
      <c r="M582" s="247"/>
      <c r="N582" s="247"/>
    </row>
    <row r="583" ht="15.75" customHeight="1">
      <c r="A583" s="251"/>
      <c r="B583" s="251"/>
      <c r="C583" s="251"/>
      <c r="D583" s="247"/>
      <c r="E583" s="247"/>
      <c r="F583" s="247"/>
      <c r="G583" s="247"/>
      <c r="H583" s="247"/>
      <c r="I583" s="247"/>
      <c r="J583" s="247"/>
      <c r="K583" s="247"/>
      <c r="L583" s="247"/>
      <c r="M583" s="247"/>
      <c r="N583" s="247"/>
    </row>
    <row r="584" ht="15.75" customHeight="1">
      <c r="A584" s="251"/>
      <c r="B584" s="251"/>
      <c r="C584" s="251"/>
      <c r="D584" s="247"/>
      <c r="E584" s="247"/>
      <c r="F584" s="247"/>
      <c r="G584" s="247"/>
      <c r="H584" s="247"/>
      <c r="I584" s="247"/>
      <c r="J584" s="247"/>
      <c r="K584" s="247"/>
      <c r="L584" s="247"/>
      <c r="M584" s="247"/>
      <c r="N584" s="247"/>
    </row>
    <row r="585" ht="15.75" customHeight="1">
      <c r="A585" s="251"/>
      <c r="B585" s="251"/>
      <c r="C585" s="251"/>
      <c r="D585" s="247"/>
      <c r="E585" s="247"/>
      <c r="F585" s="247"/>
      <c r="G585" s="247"/>
      <c r="H585" s="247"/>
      <c r="I585" s="247"/>
      <c r="J585" s="247"/>
      <c r="K585" s="247"/>
      <c r="L585" s="247"/>
      <c r="M585" s="247"/>
      <c r="N585" s="247"/>
    </row>
    <row r="586" ht="15.75" customHeight="1">
      <c r="A586" s="251"/>
      <c r="B586" s="251"/>
      <c r="C586" s="251"/>
      <c r="D586" s="247"/>
      <c r="E586" s="247"/>
      <c r="F586" s="247"/>
      <c r="G586" s="247"/>
      <c r="H586" s="247"/>
      <c r="I586" s="247"/>
      <c r="J586" s="247"/>
      <c r="K586" s="247"/>
      <c r="L586" s="247"/>
      <c r="M586" s="247"/>
      <c r="N586" s="247"/>
    </row>
    <row r="587" ht="15.75" customHeight="1">
      <c r="A587" s="251"/>
      <c r="B587" s="251"/>
      <c r="C587" s="251"/>
      <c r="D587" s="247"/>
      <c r="E587" s="247"/>
      <c r="F587" s="247"/>
      <c r="G587" s="247"/>
      <c r="H587" s="247"/>
      <c r="I587" s="247"/>
      <c r="J587" s="247"/>
      <c r="K587" s="247"/>
      <c r="L587" s="247"/>
      <c r="M587" s="247"/>
      <c r="N587" s="247"/>
    </row>
    <row r="588" ht="15.75" customHeight="1">
      <c r="A588" s="251"/>
      <c r="B588" s="251"/>
      <c r="C588" s="251"/>
      <c r="D588" s="247"/>
      <c r="E588" s="247"/>
      <c r="F588" s="247"/>
      <c r="G588" s="247"/>
      <c r="H588" s="247"/>
      <c r="I588" s="247"/>
      <c r="J588" s="247"/>
      <c r="K588" s="247"/>
      <c r="L588" s="247"/>
      <c r="M588" s="247"/>
      <c r="N588" s="247"/>
    </row>
    <row r="589" ht="15.75" customHeight="1">
      <c r="A589" s="251"/>
      <c r="B589" s="251"/>
      <c r="C589" s="251"/>
      <c r="D589" s="247"/>
      <c r="E589" s="247"/>
      <c r="F589" s="247"/>
      <c r="G589" s="247"/>
      <c r="H589" s="247"/>
      <c r="I589" s="247"/>
      <c r="J589" s="247"/>
      <c r="K589" s="247"/>
      <c r="L589" s="247"/>
      <c r="M589" s="247"/>
      <c r="N589" s="247"/>
    </row>
    <row r="590" ht="15.75" customHeight="1">
      <c r="A590" s="251"/>
      <c r="B590" s="251"/>
      <c r="C590" s="251"/>
      <c r="D590" s="247"/>
      <c r="E590" s="247"/>
      <c r="F590" s="247"/>
      <c r="G590" s="247"/>
      <c r="H590" s="247"/>
      <c r="I590" s="247"/>
      <c r="J590" s="247"/>
      <c r="K590" s="247"/>
      <c r="L590" s="247"/>
      <c r="M590" s="247"/>
      <c r="N590" s="247"/>
    </row>
    <row r="591" ht="15.75" customHeight="1">
      <c r="A591" s="251"/>
      <c r="B591" s="251"/>
      <c r="C591" s="251"/>
      <c r="D591" s="247"/>
      <c r="E591" s="247"/>
      <c r="F591" s="247"/>
      <c r="G591" s="247"/>
      <c r="H591" s="247"/>
      <c r="I591" s="247"/>
      <c r="J591" s="247"/>
      <c r="K591" s="247"/>
      <c r="L591" s="247"/>
      <c r="M591" s="247"/>
      <c r="N591" s="247"/>
    </row>
    <row r="592" ht="15.75" customHeight="1">
      <c r="A592" s="251"/>
      <c r="B592" s="251"/>
      <c r="C592" s="251"/>
      <c r="D592" s="247"/>
      <c r="E592" s="247"/>
      <c r="F592" s="247"/>
      <c r="G592" s="247"/>
      <c r="H592" s="247"/>
      <c r="I592" s="247"/>
      <c r="J592" s="247"/>
      <c r="K592" s="247"/>
      <c r="L592" s="247"/>
      <c r="M592" s="247"/>
      <c r="N592" s="247"/>
    </row>
    <row r="593" ht="15.75" customHeight="1">
      <c r="A593" s="251"/>
      <c r="B593" s="251"/>
      <c r="C593" s="251"/>
      <c r="D593" s="247"/>
      <c r="E593" s="247"/>
      <c r="F593" s="247"/>
      <c r="G593" s="247"/>
      <c r="H593" s="247"/>
      <c r="I593" s="247"/>
      <c r="J593" s="247"/>
      <c r="K593" s="247"/>
      <c r="L593" s="247"/>
      <c r="M593" s="247"/>
      <c r="N593" s="247"/>
    </row>
    <row r="594" ht="15.75" customHeight="1">
      <c r="A594" s="251"/>
      <c r="B594" s="251"/>
      <c r="C594" s="251"/>
      <c r="D594" s="247"/>
      <c r="E594" s="247"/>
      <c r="F594" s="247"/>
      <c r="G594" s="247"/>
      <c r="H594" s="247"/>
      <c r="I594" s="247"/>
      <c r="J594" s="247"/>
      <c r="K594" s="247"/>
      <c r="L594" s="247"/>
      <c r="M594" s="247"/>
      <c r="N594" s="247"/>
    </row>
    <row r="595" ht="15.75" customHeight="1">
      <c r="A595" s="251"/>
      <c r="B595" s="251"/>
      <c r="C595" s="251"/>
      <c r="D595" s="247"/>
      <c r="E595" s="247"/>
      <c r="F595" s="247"/>
      <c r="G595" s="247"/>
      <c r="H595" s="247"/>
      <c r="I595" s="247"/>
      <c r="J595" s="247"/>
      <c r="K595" s="247"/>
      <c r="L595" s="247"/>
      <c r="M595" s="247"/>
      <c r="N595" s="247"/>
    </row>
    <row r="596" ht="15.75" customHeight="1">
      <c r="A596" s="251"/>
      <c r="B596" s="251"/>
      <c r="C596" s="251"/>
      <c r="D596" s="247"/>
      <c r="E596" s="247"/>
      <c r="F596" s="247"/>
      <c r="G596" s="247"/>
      <c r="H596" s="247"/>
      <c r="I596" s="247"/>
      <c r="J596" s="247"/>
      <c r="K596" s="247"/>
      <c r="L596" s="247"/>
      <c r="M596" s="247"/>
      <c r="N596" s="247"/>
    </row>
    <row r="597" ht="15.75" customHeight="1">
      <c r="A597" s="251"/>
      <c r="B597" s="251"/>
      <c r="C597" s="251"/>
      <c r="D597" s="247"/>
      <c r="E597" s="247"/>
      <c r="F597" s="247"/>
      <c r="G597" s="247"/>
      <c r="H597" s="247"/>
      <c r="I597" s="247"/>
      <c r="J597" s="247"/>
      <c r="K597" s="247"/>
      <c r="L597" s="247"/>
      <c r="M597" s="247"/>
      <c r="N597" s="247"/>
    </row>
    <row r="598" ht="15.75" customHeight="1">
      <c r="A598" s="251"/>
      <c r="B598" s="251"/>
      <c r="C598" s="251"/>
      <c r="D598" s="247"/>
      <c r="E598" s="247"/>
      <c r="F598" s="247"/>
      <c r="G598" s="247"/>
      <c r="H598" s="247"/>
      <c r="I598" s="247"/>
      <c r="J598" s="247"/>
      <c r="K598" s="247"/>
      <c r="L598" s="247"/>
      <c r="M598" s="247"/>
      <c r="N598" s="247"/>
    </row>
    <row r="599" ht="15.75" customHeight="1">
      <c r="A599" s="251"/>
      <c r="B599" s="251"/>
      <c r="C599" s="251"/>
      <c r="D599" s="247"/>
      <c r="E599" s="247"/>
      <c r="F599" s="247"/>
      <c r="G599" s="247"/>
      <c r="H599" s="247"/>
      <c r="I599" s="247"/>
      <c r="J599" s="247"/>
      <c r="K599" s="247"/>
      <c r="L599" s="247"/>
      <c r="M599" s="247"/>
      <c r="N599" s="247"/>
    </row>
    <row r="600" ht="15.75" customHeight="1">
      <c r="A600" s="251"/>
      <c r="B600" s="251"/>
      <c r="C600" s="251"/>
      <c r="D600" s="247"/>
      <c r="E600" s="247"/>
      <c r="F600" s="247"/>
      <c r="G600" s="247"/>
      <c r="H600" s="247"/>
      <c r="I600" s="247"/>
      <c r="J600" s="247"/>
      <c r="K600" s="247"/>
      <c r="L600" s="247"/>
      <c r="M600" s="247"/>
      <c r="N600" s="247"/>
    </row>
    <row r="601" ht="15.75" customHeight="1">
      <c r="A601" s="251"/>
      <c r="B601" s="251"/>
      <c r="C601" s="251"/>
      <c r="D601" s="247"/>
      <c r="E601" s="247"/>
      <c r="F601" s="247"/>
      <c r="G601" s="247"/>
      <c r="H601" s="247"/>
      <c r="I601" s="247"/>
      <c r="J601" s="247"/>
      <c r="K601" s="247"/>
      <c r="L601" s="247"/>
      <c r="M601" s="247"/>
      <c r="N601" s="247"/>
    </row>
    <row r="602" ht="15.75" customHeight="1">
      <c r="A602" s="251"/>
      <c r="B602" s="251"/>
      <c r="C602" s="251"/>
      <c r="D602" s="247"/>
      <c r="E602" s="247"/>
      <c r="F602" s="247"/>
      <c r="G602" s="247"/>
      <c r="H602" s="247"/>
      <c r="I602" s="247"/>
      <c r="J602" s="247"/>
      <c r="K602" s="247"/>
      <c r="L602" s="247"/>
      <c r="M602" s="247"/>
      <c r="N602" s="247"/>
    </row>
    <row r="603" ht="15.75" customHeight="1">
      <c r="A603" s="251"/>
      <c r="B603" s="251"/>
      <c r="C603" s="251"/>
      <c r="D603" s="247"/>
      <c r="E603" s="247"/>
      <c r="F603" s="247"/>
      <c r="G603" s="247"/>
      <c r="H603" s="247"/>
      <c r="I603" s="247"/>
      <c r="J603" s="247"/>
      <c r="K603" s="247"/>
      <c r="L603" s="247"/>
      <c r="M603" s="247"/>
      <c r="N603" s="247"/>
    </row>
    <row r="604" ht="15.75" customHeight="1">
      <c r="A604" s="251"/>
      <c r="B604" s="251"/>
      <c r="C604" s="251"/>
      <c r="D604" s="247"/>
      <c r="E604" s="247"/>
      <c r="F604" s="247"/>
      <c r="G604" s="247"/>
      <c r="H604" s="247"/>
      <c r="I604" s="247"/>
      <c r="J604" s="247"/>
      <c r="K604" s="247"/>
      <c r="L604" s="247"/>
      <c r="M604" s="247"/>
      <c r="N604" s="247"/>
    </row>
    <row r="605" ht="15.75" customHeight="1">
      <c r="A605" s="251"/>
      <c r="B605" s="251"/>
      <c r="C605" s="251"/>
      <c r="D605" s="247"/>
      <c r="E605" s="247"/>
      <c r="F605" s="247"/>
      <c r="G605" s="247"/>
      <c r="H605" s="247"/>
      <c r="I605" s="247"/>
      <c r="J605" s="247"/>
      <c r="K605" s="247"/>
      <c r="L605" s="247"/>
      <c r="M605" s="247"/>
      <c r="N605" s="247"/>
    </row>
    <row r="606" ht="15.75" customHeight="1">
      <c r="A606" s="251"/>
      <c r="B606" s="251"/>
      <c r="C606" s="251"/>
      <c r="D606" s="247"/>
      <c r="E606" s="247"/>
      <c r="F606" s="247"/>
      <c r="G606" s="247"/>
      <c r="H606" s="247"/>
      <c r="I606" s="247"/>
      <c r="J606" s="247"/>
      <c r="K606" s="247"/>
      <c r="L606" s="247"/>
      <c r="M606" s="247"/>
      <c r="N606" s="247"/>
    </row>
    <row r="607" ht="15.75" customHeight="1">
      <c r="A607" s="251"/>
      <c r="B607" s="251"/>
      <c r="C607" s="251"/>
      <c r="D607" s="247"/>
      <c r="E607" s="247"/>
      <c r="F607" s="247"/>
      <c r="G607" s="247"/>
      <c r="H607" s="247"/>
      <c r="I607" s="247"/>
      <c r="J607" s="247"/>
      <c r="K607" s="247"/>
      <c r="L607" s="247"/>
      <c r="M607" s="247"/>
      <c r="N607" s="247"/>
    </row>
    <row r="608" ht="15.75" customHeight="1">
      <c r="A608" s="251"/>
      <c r="B608" s="251"/>
      <c r="C608" s="251"/>
      <c r="D608" s="247"/>
      <c r="E608" s="247"/>
      <c r="F608" s="247"/>
      <c r="G608" s="247"/>
      <c r="H608" s="247"/>
      <c r="I608" s="247"/>
      <c r="J608" s="247"/>
      <c r="K608" s="247"/>
      <c r="L608" s="247"/>
      <c r="M608" s="247"/>
      <c r="N608" s="247"/>
    </row>
    <row r="609" ht="15.75" customHeight="1">
      <c r="A609" s="251"/>
      <c r="B609" s="251"/>
      <c r="C609" s="251"/>
      <c r="D609" s="247"/>
      <c r="E609" s="247"/>
      <c r="F609" s="247"/>
      <c r="G609" s="247"/>
      <c r="H609" s="247"/>
      <c r="I609" s="247"/>
      <c r="J609" s="247"/>
      <c r="K609" s="247"/>
      <c r="L609" s="247"/>
      <c r="M609" s="247"/>
      <c r="N609" s="247"/>
    </row>
    <row r="610" ht="15.75" customHeight="1">
      <c r="A610" s="251"/>
      <c r="B610" s="251"/>
      <c r="C610" s="251"/>
      <c r="D610" s="247"/>
      <c r="E610" s="247"/>
      <c r="F610" s="247"/>
      <c r="G610" s="247"/>
      <c r="H610" s="247"/>
      <c r="I610" s="247"/>
      <c r="J610" s="247"/>
      <c r="K610" s="247"/>
      <c r="L610" s="247"/>
      <c r="M610" s="247"/>
      <c r="N610" s="247"/>
    </row>
    <row r="611" ht="15.75" customHeight="1">
      <c r="A611" s="251"/>
      <c r="B611" s="251"/>
      <c r="C611" s="251"/>
      <c r="D611" s="247"/>
      <c r="E611" s="247"/>
      <c r="F611" s="247"/>
      <c r="G611" s="247"/>
      <c r="H611" s="247"/>
      <c r="I611" s="247"/>
      <c r="J611" s="247"/>
      <c r="K611" s="247"/>
      <c r="L611" s="247"/>
      <c r="M611" s="247"/>
      <c r="N611" s="247"/>
    </row>
    <row r="612" ht="15.75" customHeight="1">
      <c r="A612" s="251"/>
      <c r="B612" s="251"/>
      <c r="C612" s="251"/>
      <c r="D612" s="247"/>
      <c r="E612" s="247"/>
      <c r="F612" s="247"/>
      <c r="G612" s="247"/>
      <c r="H612" s="247"/>
      <c r="I612" s="247"/>
      <c r="J612" s="247"/>
      <c r="K612" s="247"/>
      <c r="L612" s="247"/>
      <c r="M612" s="247"/>
      <c r="N612" s="247"/>
    </row>
    <row r="613" ht="15.75" customHeight="1">
      <c r="A613" s="251"/>
      <c r="B613" s="251"/>
      <c r="C613" s="251"/>
      <c r="D613" s="247"/>
      <c r="E613" s="247"/>
      <c r="F613" s="247"/>
      <c r="G613" s="247"/>
      <c r="H613" s="247"/>
      <c r="I613" s="247"/>
      <c r="J613" s="247"/>
      <c r="K613" s="247"/>
      <c r="L613" s="247"/>
      <c r="M613" s="247"/>
      <c r="N613" s="247"/>
    </row>
    <row r="614" ht="15.75" customHeight="1">
      <c r="A614" s="251"/>
      <c r="B614" s="251"/>
      <c r="C614" s="251"/>
      <c r="D614" s="247"/>
      <c r="E614" s="247"/>
      <c r="F614" s="247"/>
      <c r="G614" s="247"/>
      <c r="H614" s="247"/>
      <c r="I614" s="247"/>
      <c r="J614" s="247"/>
      <c r="K614" s="247"/>
      <c r="L614" s="247"/>
      <c r="M614" s="247"/>
      <c r="N614" s="247"/>
    </row>
    <row r="615" ht="15.75" customHeight="1">
      <c r="A615" s="251"/>
      <c r="B615" s="251"/>
      <c r="C615" s="251"/>
      <c r="D615" s="247"/>
      <c r="E615" s="247"/>
      <c r="F615" s="247"/>
      <c r="G615" s="247"/>
      <c r="H615" s="247"/>
      <c r="I615" s="247"/>
      <c r="J615" s="247"/>
      <c r="K615" s="247"/>
      <c r="L615" s="247"/>
      <c r="M615" s="247"/>
      <c r="N615" s="247"/>
    </row>
    <row r="616" ht="15.75" customHeight="1">
      <c r="A616" s="251"/>
      <c r="B616" s="251"/>
      <c r="C616" s="251"/>
      <c r="D616" s="247"/>
      <c r="E616" s="247"/>
      <c r="F616" s="247"/>
      <c r="G616" s="247"/>
      <c r="H616" s="247"/>
      <c r="I616" s="247"/>
      <c r="J616" s="247"/>
      <c r="K616" s="247"/>
      <c r="L616" s="247"/>
      <c r="M616" s="247"/>
      <c r="N616" s="247"/>
    </row>
    <row r="617" ht="15.75" customHeight="1">
      <c r="A617" s="251"/>
      <c r="B617" s="251"/>
      <c r="C617" s="251"/>
      <c r="D617" s="247"/>
      <c r="E617" s="247"/>
      <c r="F617" s="247"/>
      <c r="G617" s="247"/>
      <c r="H617" s="247"/>
      <c r="I617" s="247"/>
      <c r="J617" s="247"/>
      <c r="K617" s="247"/>
      <c r="L617" s="247"/>
      <c r="M617" s="247"/>
      <c r="N617" s="247"/>
    </row>
    <row r="618" ht="15.75" customHeight="1">
      <c r="A618" s="251"/>
      <c r="B618" s="251"/>
      <c r="C618" s="251"/>
      <c r="D618" s="247"/>
      <c r="E618" s="247"/>
      <c r="F618" s="247"/>
      <c r="G618" s="247"/>
      <c r="H618" s="247"/>
      <c r="I618" s="247"/>
      <c r="J618" s="247"/>
      <c r="K618" s="247"/>
      <c r="L618" s="247"/>
      <c r="M618" s="247"/>
      <c r="N618" s="247"/>
    </row>
    <row r="619" ht="15.75" customHeight="1">
      <c r="A619" s="251"/>
      <c r="B619" s="251"/>
      <c r="C619" s="251"/>
      <c r="D619" s="247"/>
      <c r="E619" s="247"/>
      <c r="F619" s="247"/>
      <c r="G619" s="247"/>
      <c r="H619" s="247"/>
      <c r="I619" s="247"/>
      <c r="J619" s="247"/>
      <c r="K619" s="247"/>
      <c r="L619" s="247"/>
      <c r="M619" s="247"/>
      <c r="N619" s="247"/>
    </row>
    <row r="620" ht="15.75" customHeight="1">
      <c r="A620" s="251"/>
      <c r="B620" s="251"/>
      <c r="C620" s="251"/>
      <c r="D620" s="247"/>
      <c r="E620" s="247"/>
      <c r="F620" s="247"/>
      <c r="G620" s="247"/>
      <c r="H620" s="247"/>
      <c r="I620" s="247"/>
      <c r="J620" s="247"/>
      <c r="K620" s="247"/>
      <c r="L620" s="247"/>
      <c r="M620" s="247"/>
      <c r="N620" s="247"/>
    </row>
    <row r="621" ht="15.75" customHeight="1">
      <c r="A621" s="251"/>
      <c r="B621" s="251"/>
      <c r="C621" s="251"/>
      <c r="D621" s="247"/>
      <c r="E621" s="247"/>
      <c r="F621" s="247"/>
      <c r="G621" s="247"/>
      <c r="H621" s="247"/>
      <c r="I621" s="247"/>
      <c r="J621" s="247"/>
      <c r="K621" s="247"/>
      <c r="L621" s="247"/>
      <c r="M621" s="247"/>
      <c r="N621" s="247"/>
    </row>
    <row r="622" ht="15.75" customHeight="1">
      <c r="A622" s="251"/>
      <c r="B622" s="251"/>
      <c r="C622" s="251"/>
      <c r="D622" s="247"/>
      <c r="E622" s="247"/>
      <c r="F622" s="247"/>
      <c r="G622" s="247"/>
      <c r="H622" s="247"/>
      <c r="I622" s="247"/>
      <c r="J622" s="247"/>
      <c r="K622" s="247"/>
      <c r="L622" s="247"/>
      <c r="M622" s="247"/>
      <c r="N622" s="247"/>
    </row>
    <row r="623" ht="15.75" customHeight="1">
      <c r="A623" s="251"/>
      <c r="B623" s="251"/>
      <c r="C623" s="251"/>
      <c r="D623" s="247"/>
      <c r="E623" s="247"/>
      <c r="F623" s="247"/>
      <c r="G623" s="247"/>
      <c r="H623" s="247"/>
      <c r="I623" s="247"/>
      <c r="J623" s="247"/>
      <c r="K623" s="247"/>
      <c r="L623" s="247"/>
      <c r="M623" s="247"/>
      <c r="N623" s="247"/>
    </row>
    <row r="624" ht="15.75" customHeight="1">
      <c r="A624" s="251"/>
      <c r="B624" s="251"/>
      <c r="C624" s="251"/>
      <c r="D624" s="247"/>
      <c r="E624" s="247"/>
      <c r="F624" s="247"/>
      <c r="G624" s="247"/>
      <c r="H624" s="247"/>
      <c r="I624" s="247"/>
      <c r="J624" s="247"/>
      <c r="K624" s="247"/>
      <c r="L624" s="247"/>
      <c r="M624" s="247"/>
      <c r="N624" s="247"/>
    </row>
    <row r="625" ht="15.75" customHeight="1">
      <c r="A625" s="251"/>
      <c r="B625" s="251"/>
      <c r="C625" s="251"/>
      <c r="D625" s="247"/>
      <c r="E625" s="247"/>
      <c r="F625" s="247"/>
      <c r="G625" s="247"/>
      <c r="H625" s="247"/>
      <c r="I625" s="247"/>
      <c r="J625" s="247"/>
      <c r="K625" s="247"/>
      <c r="L625" s="247"/>
      <c r="M625" s="247"/>
      <c r="N625" s="247"/>
    </row>
    <row r="626" ht="15.75" customHeight="1">
      <c r="A626" s="251"/>
      <c r="B626" s="251"/>
      <c r="C626" s="251"/>
      <c r="D626" s="247"/>
      <c r="E626" s="247"/>
      <c r="F626" s="247"/>
      <c r="G626" s="247"/>
      <c r="H626" s="247"/>
      <c r="I626" s="247"/>
      <c r="J626" s="247"/>
      <c r="K626" s="247"/>
      <c r="L626" s="247"/>
      <c r="M626" s="247"/>
      <c r="N626" s="247"/>
    </row>
    <row r="627" ht="15.75" customHeight="1">
      <c r="A627" s="251"/>
      <c r="B627" s="251"/>
      <c r="C627" s="251"/>
      <c r="D627" s="247"/>
      <c r="E627" s="247"/>
      <c r="F627" s="247"/>
      <c r="G627" s="247"/>
      <c r="H627" s="247"/>
      <c r="I627" s="247"/>
      <c r="J627" s="247"/>
      <c r="K627" s="247"/>
      <c r="L627" s="247"/>
      <c r="M627" s="247"/>
      <c r="N627" s="247"/>
    </row>
    <row r="628" ht="15.75" customHeight="1">
      <c r="A628" s="251"/>
      <c r="B628" s="251"/>
      <c r="C628" s="251"/>
      <c r="D628" s="247"/>
      <c r="E628" s="247"/>
      <c r="F628" s="247"/>
      <c r="G628" s="247"/>
      <c r="H628" s="247"/>
      <c r="I628" s="247"/>
      <c r="J628" s="247"/>
      <c r="K628" s="247"/>
      <c r="L628" s="247"/>
      <c r="M628" s="247"/>
      <c r="N628" s="247"/>
    </row>
    <row r="629" ht="15.75" customHeight="1">
      <c r="A629" s="251"/>
      <c r="B629" s="251"/>
      <c r="C629" s="251"/>
      <c r="D629" s="247"/>
      <c r="E629" s="247"/>
      <c r="F629" s="247"/>
      <c r="G629" s="247"/>
      <c r="H629" s="247"/>
      <c r="I629" s="247"/>
      <c r="J629" s="247"/>
      <c r="K629" s="247"/>
      <c r="L629" s="247"/>
      <c r="M629" s="247"/>
      <c r="N629" s="247"/>
    </row>
    <row r="630" ht="15.75" customHeight="1">
      <c r="A630" s="251"/>
      <c r="B630" s="251"/>
      <c r="C630" s="251"/>
      <c r="D630" s="247"/>
      <c r="E630" s="247"/>
      <c r="F630" s="247"/>
      <c r="G630" s="247"/>
      <c r="H630" s="247"/>
      <c r="I630" s="247"/>
      <c r="J630" s="247"/>
      <c r="K630" s="247"/>
      <c r="L630" s="247"/>
      <c r="M630" s="247"/>
      <c r="N630" s="247"/>
    </row>
    <row r="631" ht="15.75" customHeight="1">
      <c r="A631" s="251"/>
      <c r="B631" s="251"/>
      <c r="C631" s="251"/>
      <c r="D631" s="247"/>
      <c r="E631" s="247"/>
      <c r="F631" s="247"/>
      <c r="G631" s="247"/>
      <c r="H631" s="247"/>
      <c r="I631" s="247"/>
      <c r="J631" s="247"/>
      <c r="K631" s="247"/>
      <c r="L631" s="247"/>
      <c r="M631" s="247"/>
      <c r="N631" s="247"/>
    </row>
    <row r="632" ht="15.75" customHeight="1">
      <c r="A632" s="251"/>
      <c r="B632" s="251"/>
      <c r="C632" s="251"/>
      <c r="D632" s="247"/>
      <c r="E632" s="247"/>
      <c r="F632" s="247"/>
      <c r="G632" s="247"/>
      <c r="H632" s="247"/>
      <c r="I632" s="247"/>
      <c r="J632" s="247"/>
      <c r="K632" s="247"/>
      <c r="L632" s="247"/>
      <c r="M632" s="247"/>
      <c r="N632" s="247"/>
    </row>
    <row r="633" ht="15.75" customHeight="1">
      <c r="A633" s="251"/>
      <c r="B633" s="251"/>
      <c r="C633" s="251"/>
      <c r="D633" s="247"/>
      <c r="E633" s="247"/>
      <c r="F633" s="247"/>
      <c r="G633" s="247"/>
      <c r="H633" s="247"/>
      <c r="I633" s="247"/>
      <c r="J633" s="247"/>
      <c r="K633" s="247"/>
      <c r="L633" s="247"/>
      <c r="M633" s="247"/>
      <c r="N633" s="247"/>
    </row>
    <row r="634" ht="15.75" customHeight="1">
      <c r="A634" s="251"/>
      <c r="B634" s="251"/>
      <c r="C634" s="251"/>
      <c r="D634" s="247"/>
      <c r="E634" s="247"/>
      <c r="F634" s="247"/>
      <c r="G634" s="247"/>
      <c r="H634" s="247"/>
      <c r="I634" s="247"/>
      <c r="J634" s="247"/>
      <c r="K634" s="247"/>
      <c r="L634" s="247"/>
      <c r="M634" s="247"/>
      <c r="N634" s="247"/>
    </row>
    <row r="635" ht="15.75" customHeight="1">
      <c r="A635" s="251"/>
      <c r="B635" s="251"/>
      <c r="C635" s="251"/>
      <c r="D635" s="247"/>
      <c r="E635" s="247"/>
      <c r="F635" s="247"/>
      <c r="G635" s="247"/>
      <c r="H635" s="247"/>
      <c r="I635" s="247"/>
      <c r="J635" s="247"/>
      <c r="K635" s="247"/>
      <c r="L635" s="247"/>
      <c r="M635" s="247"/>
      <c r="N635" s="247"/>
    </row>
    <row r="636" ht="15.75" customHeight="1">
      <c r="A636" s="251"/>
      <c r="B636" s="251"/>
      <c r="C636" s="251"/>
      <c r="D636" s="247"/>
      <c r="E636" s="247"/>
      <c r="F636" s="247"/>
      <c r="G636" s="247"/>
      <c r="H636" s="247"/>
      <c r="I636" s="247"/>
      <c r="J636" s="247"/>
      <c r="K636" s="247"/>
      <c r="L636" s="247"/>
      <c r="M636" s="247"/>
      <c r="N636" s="247"/>
    </row>
    <row r="637" ht="15.75" customHeight="1">
      <c r="A637" s="251"/>
      <c r="B637" s="251"/>
      <c r="C637" s="251"/>
      <c r="D637" s="247"/>
      <c r="E637" s="247"/>
      <c r="F637" s="247"/>
      <c r="G637" s="247"/>
      <c r="H637" s="247"/>
      <c r="I637" s="247"/>
      <c r="J637" s="247"/>
      <c r="K637" s="247"/>
      <c r="L637" s="247"/>
      <c r="M637" s="247"/>
      <c r="N637" s="247"/>
    </row>
    <row r="638" ht="15.75" customHeight="1">
      <c r="A638" s="251"/>
      <c r="B638" s="251"/>
      <c r="C638" s="251"/>
      <c r="D638" s="247"/>
      <c r="E638" s="247"/>
      <c r="F638" s="247"/>
      <c r="G638" s="247"/>
      <c r="H638" s="247"/>
      <c r="I638" s="247"/>
      <c r="J638" s="247"/>
      <c r="K638" s="247"/>
      <c r="L638" s="247"/>
      <c r="M638" s="247"/>
      <c r="N638" s="247"/>
    </row>
    <row r="639" ht="15.75" customHeight="1">
      <c r="A639" s="251"/>
      <c r="B639" s="251"/>
      <c r="C639" s="251"/>
      <c r="D639" s="247"/>
      <c r="E639" s="247"/>
      <c r="F639" s="247"/>
      <c r="G639" s="247"/>
      <c r="H639" s="247"/>
      <c r="I639" s="247"/>
      <c r="J639" s="247"/>
      <c r="K639" s="247"/>
      <c r="L639" s="247"/>
      <c r="M639" s="247"/>
      <c r="N639" s="247"/>
    </row>
    <row r="640" ht="15.75" customHeight="1">
      <c r="A640" s="251"/>
      <c r="B640" s="251"/>
      <c r="C640" s="251"/>
      <c r="D640" s="247"/>
      <c r="E640" s="247"/>
      <c r="F640" s="247"/>
      <c r="G640" s="247"/>
      <c r="H640" s="247"/>
      <c r="I640" s="247"/>
      <c r="J640" s="247"/>
      <c r="K640" s="247"/>
      <c r="L640" s="247"/>
      <c r="M640" s="247"/>
      <c r="N640" s="247"/>
    </row>
    <row r="641" ht="15.75" customHeight="1">
      <c r="A641" s="251"/>
      <c r="B641" s="251"/>
      <c r="C641" s="251"/>
      <c r="D641" s="247"/>
      <c r="E641" s="247"/>
      <c r="F641" s="247"/>
      <c r="G641" s="247"/>
      <c r="H641" s="247"/>
      <c r="I641" s="247"/>
      <c r="J641" s="247"/>
      <c r="K641" s="247"/>
      <c r="L641" s="247"/>
      <c r="M641" s="247"/>
      <c r="N641" s="247"/>
    </row>
    <row r="642" ht="15.75" customHeight="1">
      <c r="A642" s="251"/>
      <c r="B642" s="251"/>
      <c r="C642" s="251"/>
      <c r="D642" s="247"/>
      <c r="E642" s="247"/>
      <c r="F642" s="247"/>
      <c r="G642" s="247"/>
      <c r="H642" s="247"/>
      <c r="I642" s="247"/>
      <c r="J642" s="247"/>
      <c r="K642" s="247"/>
      <c r="L642" s="247"/>
      <c r="M642" s="247"/>
      <c r="N642" s="247"/>
    </row>
    <row r="643" ht="15.75" customHeight="1">
      <c r="A643" s="251"/>
      <c r="B643" s="251"/>
      <c r="C643" s="251"/>
      <c r="D643" s="247"/>
      <c r="E643" s="247"/>
      <c r="F643" s="247"/>
      <c r="G643" s="247"/>
      <c r="H643" s="247"/>
      <c r="I643" s="247"/>
      <c r="J643" s="247"/>
      <c r="K643" s="247"/>
      <c r="L643" s="247"/>
      <c r="M643" s="247"/>
      <c r="N643" s="247"/>
    </row>
    <row r="644" ht="15.75" customHeight="1">
      <c r="A644" s="251"/>
      <c r="B644" s="251"/>
      <c r="C644" s="251"/>
      <c r="D644" s="247"/>
      <c r="E644" s="247"/>
      <c r="F644" s="247"/>
      <c r="G644" s="247"/>
      <c r="H644" s="247"/>
      <c r="I644" s="247"/>
      <c r="J644" s="247"/>
      <c r="K644" s="247"/>
      <c r="L644" s="247"/>
      <c r="M644" s="247"/>
      <c r="N644" s="247"/>
    </row>
    <row r="645" ht="15.75" customHeight="1">
      <c r="A645" s="251"/>
      <c r="B645" s="251"/>
      <c r="C645" s="251"/>
      <c r="D645" s="247"/>
      <c r="E645" s="247"/>
      <c r="F645" s="247"/>
      <c r="G645" s="247"/>
      <c r="H645" s="247"/>
      <c r="I645" s="247"/>
      <c r="J645" s="247"/>
      <c r="K645" s="247"/>
      <c r="L645" s="247"/>
      <c r="M645" s="247"/>
      <c r="N645" s="247"/>
    </row>
    <row r="646" ht="15.75" customHeight="1">
      <c r="A646" s="251"/>
      <c r="B646" s="251"/>
      <c r="C646" s="251"/>
      <c r="D646" s="247"/>
      <c r="E646" s="247"/>
      <c r="F646" s="247"/>
      <c r="G646" s="247"/>
      <c r="H646" s="247"/>
      <c r="I646" s="247"/>
      <c r="J646" s="247"/>
      <c r="K646" s="247"/>
      <c r="L646" s="247"/>
      <c r="M646" s="247"/>
      <c r="N646" s="247"/>
    </row>
    <row r="647" ht="15.75" customHeight="1">
      <c r="A647" s="251"/>
      <c r="B647" s="251"/>
      <c r="C647" s="251"/>
      <c r="D647" s="247"/>
      <c r="E647" s="247"/>
      <c r="F647" s="247"/>
      <c r="G647" s="247"/>
      <c r="H647" s="247"/>
      <c r="I647" s="247"/>
      <c r="J647" s="247"/>
      <c r="K647" s="247"/>
      <c r="L647" s="247"/>
      <c r="M647" s="247"/>
      <c r="N647" s="247"/>
    </row>
    <row r="648" ht="15.75" customHeight="1">
      <c r="A648" s="251"/>
      <c r="B648" s="251"/>
      <c r="C648" s="251"/>
      <c r="D648" s="247"/>
      <c r="E648" s="247"/>
      <c r="F648" s="247"/>
      <c r="G648" s="247"/>
      <c r="H648" s="247"/>
      <c r="I648" s="247"/>
      <c r="J648" s="247"/>
      <c r="K648" s="247"/>
      <c r="L648" s="247"/>
      <c r="M648" s="247"/>
      <c r="N648" s="247"/>
    </row>
    <row r="649" ht="15.75" customHeight="1">
      <c r="A649" s="251"/>
      <c r="B649" s="251"/>
      <c r="C649" s="251"/>
      <c r="D649" s="247"/>
      <c r="E649" s="247"/>
      <c r="F649" s="247"/>
      <c r="G649" s="247"/>
      <c r="H649" s="247"/>
      <c r="I649" s="247"/>
      <c r="J649" s="247"/>
      <c r="K649" s="247"/>
      <c r="L649" s="247"/>
      <c r="M649" s="247"/>
      <c r="N649" s="247"/>
    </row>
    <row r="650" ht="15.75" customHeight="1">
      <c r="A650" s="251"/>
      <c r="B650" s="251"/>
      <c r="C650" s="251"/>
      <c r="D650" s="247"/>
      <c r="E650" s="247"/>
      <c r="F650" s="247"/>
      <c r="G650" s="247"/>
      <c r="H650" s="247"/>
      <c r="I650" s="247"/>
      <c r="J650" s="247"/>
      <c r="K650" s="247"/>
      <c r="L650" s="247"/>
      <c r="M650" s="247"/>
      <c r="N650" s="247"/>
    </row>
    <row r="651" ht="15.75" customHeight="1">
      <c r="A651" s="251"/>
      <c r="B651" s="251"/>
      <c r="C651" s="251"/>
      <c r="D651" s="247"/>
      <c r="E651" s="247"/>
      <c r="F651" s="247"/>
      <c r="G651" s="247"/>
      <c r="H651" s="247"/>
      <c r="I651" s="247"/>
      <c r="J651" s="247"/>
      <c r="K651" s="247"/>
      <c r="L651" s="247"/>
      <c r="M651" s="247"/>
      <c r="N651" s="247"/>
    </row>
    <row r="652" ht="15.75" customHeight="1">
      <c r="A652" s="251"/>
      <c r="B652" s="251"/>
      <c r="C652" s="251"/>
      <c r="D652" s="247"/>
      <c r="E652" s="247"/>
      <c r="F652" s="247"/>
      <c r="G652" s="247"/>
      <c r="H652" s="247"/>
      <c r="I652" s="247"/>
      <c r="J652" s="247"/>
      <c r="K652" s="247"/>
      <c r="L652" s="247"/>
      <c r="M652" s="247"/>
      <c r="N652" s="247"/>
    </row>
    <row r="653" ht="15.75" customHeight="1">
      <c r="A653" s="251"/>
      <c r="B653" s="251"/>
      <c r="C653" s="251"/>
      <c r="D653" s="247"/>
      <c r="E653" s="247"/>
      <c r="F653" s="247"/>
      <c r="G653" s="247"/>
      <c r="H653" s="247"/>
      <c r="I653" s="247"/>
      <c r="J653" s="247"/>
      <c r="K653" s="247"/>
      <c r="L653" s="247"/>
      <c r="M653" s="247"/>
      <c r="N653" s="247"/>
    </row>
    <row r="654" ht="15.75" customHeight="1">
      <c r="A654" s="251"/>
      <c r="B654" s="251"/>
      <c r="C654" s="251"/>
      <c r="D654" s="247"/>
      <c r="E654" s="247"/>
      <c r="F654" s="247"/>
      <c r="G654" s="247"/>
      <c r="H654" s="247"/>
      <c r="I654" s="247"/>
      <c r="J654" s="247"/>
      <c r="K654" s="247"/>
      <c r="L654" s="247"/>
      <c r="M654" s="247"/>
      <c r="N654" s="247"/>
    </row>
    <row r="655" ht="15.75" customHeight="1">
      <c r="A655" s="251"/>
      <c r="B655" s="251"/>
      <c r="C655" s="251"/>
      <c r="D655" s="247"/>
      <c r="E655" s="247"/>
      <c r="F655" s="247"/>
      <c r="G655" s="247"/>
      <c r="H655" s="247"/>
      <c r="I655" s="247"/>
      <c r="J655" s="247"/>
      <c r="K655" s="247"/>
      <c r="L655" s="247"/>
      <c r="M655" s="247"/>
      <c r="N655" s="247"/>
    </row>
    <row r="656" ht="15.75" customHeight="1">
      <c r="A656" s="251"/>
      <c r="B656" s="251"/>
      <c r="C656" s="251"/>
      <c r="D656" s="247"/>
      <c r="E656" s="247"/>
      <c r="F656" s="247"/>
      <c r="G656" s="247"/>
      <c r="H656" s="247"/>
      <c r="I656" s="247"/>
      <c r="J656" s="247"/>
      <c r="K656" s="247"/>
      <c r="L656" s="247"/>
      <c r="M656" s="247"/>
      <c r="N656" s="247"/>
    </row>
    <row r="657" ht="15.75" customHeight="1">
      <c r="A657" s="251"/>
      <c r="B657" s="251"/>
      <c r="C657" s="251"/>
      <c r="D657" s="247"/>
      <c r="E657" s="247"/>
      <c r="F657" s="247"/>
      <c r="G657" s="247"/>
      <c r="H657" s="247"/>
      <c r="I657" s="247"/>
      <c r="J657" s="247"/>
      <c r="K657" s="247"/>
      <c r="L657" s="247"/>
      <c r="M657" s="247"/>
      <c r="N657" s="247"/>
    </row>
    <row r="658" ht="15.75" customHeight="1">
      <c r="A658" s="251"/>
      <c r="B658" s="251"/>
      <c r="C658" s="251"/>
      <c r="D658" s="247"/>
      <c r="E658" s="247"/>
      <c r="F658" s="247"/>
      <c r="G658" s="247"/>
      <c r="H658" s="247"/>
      <c r="I658" s="247"/>
      <c r="J658" s="247"/>
      <c r="K658" s="247"/>
      <c r="L658" s="247"/>
      <c r="M658" s="247"/>
      <c r="N658" s="247"/>
    </row>
    <row r="659" ht="15.75" customHeight="1">
      <c r="A659" s="251"/>
      <c r="B659" s="251"/>
      <c r="C659" s="251"/>
      <c r="D659" s="247"/>
      <c r="E659" s="247"/>
      <c r="F659" s="247"/>
      <c r="G659" s="247"/>
      <c r="H659" s="247"/>
      <c r="I659" s="247"/>
      <c r="J659" s="247"/>
      <c r="K659" s="247"/>
      <c r="L659" s="247"/>
      <c r="M659" s="247"/>
      <c r="N659" s="247"/>
    </row>
    <row r="660" ht="15.75" customHeight="1">
      <c r="A660" s="251"/>
      <c r="B660" s="251"/>
      <c r="C660" s="251"/>
      <c r="D660" s="247"/>
      <c r="E660" s="247"/>
      <c r="F660" s="247"/>
      <c r="G660" s="247"/>
      <c r="H660" s="247"/>
      <c r="I660" s="247"/>
      <c r="J660" s="247"/>
      <c r="K660" s="247"/>
      <c r="L660" s="247"/>
      <c r="M660" s="247"/>
      <c r="N660" s="247"/>
    </row>
    <row r="661" ht="15.75" customHeight="1">
      <c r="A661" s="251"/>
      <c r="B661" s="251"/>
      <c r="C661" s="251"/>
      <c r="D661" s="247"/>
      <c r="E661" s="247"/>
      <c r="F661" s="247"/>
      <c r="G661" s="247"/>
      <c r="H661" s="247"/>
      <c r="I661" s="247"/>
      <c r="J661" s="247"/>
      <c r="K661" s="247"/>
      <c r="L661" s="247"/>
      <c r="M661" s="247"/>
      <c r="N661" s="247"/>
    </row>
    <row r="662" ht="15.75" customHeight="1">
      <c r="A662" s="251"/>
      <c r="B662" s="251"/>
      <c r="C662" s="251"/>
      <c r="D662" s="247"/>
      <c r="E662" s="247"/>
      <c r="F662" s="247"/>
      <c r="G662" s="247"/>
      <c r="H662" s="247"/>
      <c r="I662" s="247"/>
      <c r="J662" s="247"/>
      <c r="K662" s="247"/>
      <c r="L662" s="247"/>
      <c r="M662" s="247"/>
      <c r="N662" s="247"/>
    </row>
    <row r="663" ht="15.75" customHeight="1">
      <c r="A663" s="251"/>
      <c r="B663" s="251"/>
      <c r="C663" s="251"/>
      <c r="D663" s="247"/>
      <c r="E663" s="247"/>
      <c r="F663" s="247"/>
      <c r="G663" s="247"/>
      <c r="H663" s="247"/>
      <c r="I663" s="247"/>
      <c r="J663" s="247"/>
      <c r="K663" s="247"/>
      <c r="L663" s="247"/>
      <c r="M663" s="247"/>
      <c r="N663" s="247"/>
    </row>
    <row r="664" ht="15.75" customHeight="1">
      <c r="A664" s="251"/>
      <c r="B664" s="251"/>
      <c r="C664" s="251"/>
      <c r="D664" s="247"/>
      <c r="E664" s="247"/>
      <c r="F664" s="247"/>
      <c r="G664" s="247"/>
      <c r="H664" s="247"/>
      <c r="I664" s="247"/>
      <c r="J664" s="247"/>
      <c r="K664" s="247"/>
      <c r="L664" s="247"/>
      <c r="M664" s="247"/>
      <c r="N664" s="247"/>
    </row>
    <row r="665" ht="15.75" customHeight="1">
      <c r="A665" s="251"/>
      <c r="B665" s="251"/>
      <c r="C665" s="251"/>
      <c r="D665" s="247"/>
      <c r="E665" s="247"/>
      <c r="F665" s="247"/>
      <c r="G665" s="247"/>
      <c r="H665" s="247"/>
      <c r="I665" s="247"/>
      <c r="J665" s="247"/>
      <c r="K665" s="247"/>
      <c r="L665" s="247"/>
      <c r="M665" s="247"/>
      <c r="N665" s="247"/>
    </row>
    <row r="666" ht="15.75" customHeight="1">
      <c r="A666" s="251"/>
      <c r="B666" s="251"/>
      <c r="C666" s="251"/>
      <c r="D666" s="247"/>
      <c r="E666" s="247"/>
      <c r="F666" s="247"/>
      <c r="G666" s="247"/>
      <c r="H666" s="247"/>
      <c r="I666" s="247"/>
      <c r="J666" s="247"/>
      <c r="K666" s="247"/>
      <c r="L666" s="247"/>
      <c r="M666" s="247"/>
      <c r="N666" s="247"/>
    </row>
    <row r="667" ht="15.75" customHeight="1">
      <c r="A667" s="251"/>
      <c r="B667" s="251"/>
      <c r="C667" s="251"/>
      <c r="D667" s="247"/>
      <c r="E667" s="247"/>
      <c r="F667" s="247"/>
      <c r="G667" s="247"/>
      <c r="H667" s="247"/>
      <c r="I667" s="247"/>
      <c r="J667" s="247"/>
      <c r="K667" s="247"/>
      <c r="L667" s="247"/>
      <c r="M667" s="247"/>
      <c r="N667" s="247"/>
    </row>
    <row r="668" ht="15.75" customHeight="1">
      <c r="A668" s="251"/>
      <c r="B668" s="251"/>
      <c r="C668" s="251"/>
      <c r="D668" s="247"/>
      <c r="E668" s="247"/>
      <c r="F668" s="247"/>
      <c r="G668" s="247"/>
      <c r="H668" s="247"/>
      <c r="I668" s="247"/>
      <c r="J668" s="247"/>
      <c r="K668" s="247"/>
      <c r="L668" s="247"/>
      <c r="M668" s="247"/>
      <c r="N668" s="247"/>
    </row>
    <row r="669" ht="15.75" customHeight="1">
      <c r="A669" s="251"/>
      <c r="B669" s="251"/>
      <c r="C669" s="251"/>
      <c r="D669" s="247"/>
      <c r="E669" s="247"/>
      <c r="F669" s="247"/>
      <c r="G669" s="247"/>
      <c r="H669" s="247"/>
      <c r="I669" s="247"/>
      <c r="J669" s="247"/>
      <c r="K669" s="247"/>
      <c r="L669" s="247"/>
      <c r="M669" s="247"/>
      <c r="N669" s="247"/>
    </row>
    <row r="670" ht="15.75" customHeight="1">
      <c r="A670" s="251"/>
      <c r="B670" s="251"/>
      <c r="C670" s="251"/>
      <c r="D670" s="247"/>
      <c r="E670" s="247"/>
      <c r="F670" s="247"/>
      <c r="G670" s="247"/>
      <c r="H670" s="247"/>
      <c r="I670" s="247"/>
      <c r="J670" s="247"/>
      <c r="K670" s="247"/>
      <c r="L670" s="247"/>
      <c r="M670" s="247"/>
      <c r="N670" s="247"/>
    </row>
    <row r="671" ht="15.75" customHeight="1">
      <c r="A671" s="251"/>
      <c r="B671" s="251"/>
      <c r="C671" s="251"/>
      <c r="D671" s="247"/>
      <c r="E671" s="247"/>
      <c r="F671" s="247"/>
      <c r="G671" s="247"/>
      <c r="H671" s="247"/>
      <c r="I671" s="247"/>
      <c r="J671" s="247"/>
      <c r="K671" s="247"/>
      <c r="L671" s="247"/>
      <c r="M671" s="247"/>
      <c r="N671" s="247"/>
    </row>
    <row r="672" ht="15.75" customHeight="1">
      <c r="A672" s="251"/>
      <c r="B672" s="251"/>
      <c r="C672" s="251"/>
      <c r="D672" s="247"/>
      <c r="E672" s="247"/>
      <c r="F672" s="247"/>
      <c r="G672" s="247"/>
      <c r="H672" s="247"/>
      <c r="I672" s="247"/>
      <c r="J672" s="247"/>
      <c r="K672" s="247"/>
      <c r="L672" s="247"/>
      <c r="M672" s="247"/>
      <c r="N672" s="247"/>
    </row>
    <row r="673" ht="15.75" customHeight="1">
      <c r="A673" s="251"/>
      <c r="B673" s="251"/>
      <c r="C673" s="251"/>
      <c r="D673" s="247"/>
      <c r="E673" s="247"/>
      <c r="F673" s="247"/>
      <c r="G673" s="247"/>
      <c r="H673" s="247"/>
      <c r="I673" s="247"/>
      <c r="J673" s="247"/>
      <c r="K673" s="247"/>
      <c r="L673" s="247"/>
      <c r="M673" s="247"/>
      <c r="N673" s="247"/>
    </row>
    <row r="674" ht="15.75" customHeight="1">
      <c r="A674" s="251"/>
      <c r="B674" s="251"/>
      <c r="C674" s="251"/>
      <c r="D674" s="247"/>
      <c r="E674" s="247"/>
      <c r="F674" s="247"/>
      <c r="G674" s="247"/>
      <c r="H674" s="247"/>
      <c r="I674" s="247"/>
      <c r="J674" s="247"/>
      <c r="K674" s="247"/>
      <c r="L674" s="247"/>
      <c r="M674" s="247"/>
      <c r="N674" s="247"/>
    </row>
    <row r="675" ht="15.75" customHeight="1">
      <c r="A675" s="251"/>
      <c r="B675" s="251"/>
      <c r="C675" s="251"/>
      <c r="D675" s="247"/>
      <c r="E675" s="247"/>
      <c r="F675" s="247"/>
      <c r="G675" s="247"/>
      <c r="H675" s="247"/>
      <c r="I675" s="247"/>
      <c r="J675" s="247"/>
      <c r="K675" s="247"/>
      <c r="L675" s="247"/>
      <c r="M675" s="247"/>
      <c r="N675" s="247"/>
    </row>
    <row r="676" ht="15.75" customHeight="1">
      <c r="A676" s="251"/>
      <c r="B676" s="251"/>
      <c r="C676" s="251"/>
      <c r="D676" s="247"/>
      <c r="E676" s="247"/>
      <c r="F676" s="247"/>
      <c r="G676" s="247"/>
      <c r="H676" s="247"/>
      <c r="I676" s="247"/>
      <c r="J676" s="247"/>
      <c r="K676" s="247"/>
      <c r="L676" s="247"/>
      <c r="M676" s="247"/>
      <c r="N676" s="247"/>
    </row>
    <row r="677" ht="15.75" customHeight="1">
      <c r="A677" s="251"/>
      <c r="B677" s="251"/>
      <c r="C677" s="251"/>
      <c r="D677" s="247"/>
      <c r="E677" s="247"/>
      <c r="F677" s="247"/>
      <c r="G677" s="247"/>
      <c r="H677" s="247"/>
      <c r="I677" s="247"/>
      <c r="J677" s="247"/>
      <c r="K677" s="247"/>
      <c r="L677" s="247"/>
      <c r="M677" s="247"/>
      <c r="N677" s="247"/>
    </row>
    <row r="678" ht="15.75" customHeight="1">
      <c r="A678" s="251"/>
      <c r="B678" s="251"/>
      <c r="C678" s="251"/>
      <c r="D678" s="247"/>
      <c r="E678" s="247"/>
      <c r="F678" s="247"/>
      <c r="G678" s="247"/>
      <c r="H678" s="247"/>
      <c r="I678" s="247"/>
      <c r="J678" s="247"/>
      <c r="K678" s="247"/>
      <c r="L678" s="247"/>
      <c r="M678" s="247"/>
      <c r="N678" s="247"/>
    </row>
    <row r="679" ht="15.75" customHeight="1">
      <c r="A679" s="251"/>
      <c r="B679" s="251"/>
      <c r="C679" s="251"/>
      <c r="D679" s="247"/>
      <c r="E679" s="247"/>
      <c r="F679" s="247"/>
      <c r="G679" s="247"/>
      <c r="H679" s="247"/>
      <c r="I679" s="247"/>
      <c r="J679" s="247"/>
      <c r="K679" s="247"/>
      <c r="L679" s="247"/>
      <c r="M679" s="247"/>
      <c r="N679" s="247"/>
    </row>
    <row r="680" ht="15.75" customHeight="1">
      <c r="A680" s="251"/>
      <c r="B680" s="251"/>
      <c r="C680" s="251"/>
      <c r="D680" s="247"/>
      <c r="E680" s="247"/>
      <c r="F680" s="247"/>
      <c r="G680" s="247"/>
      <c r="H680" s="247"/>
      <c r="I680" s="247"/>
      <c r="J680" s="247"/>
      <c r="K680" s="247"/>
      <c r="L680" s="247"/>
      <c r="M680" s="247"/>
      <c r="N680" s="247"/>
    </row>
    <row r="681" ht="15.75" customHeight="1">
      <c r="A681" s="251"/>
      <c r="B681" s="251"/>
      <c r="C681" s="251"/>
      <c r="D681" s="247"/>
      <c r="E681" s="247"/>
      <c r="F681" s="247"/>
      <c r="G681" s="247"/>
      <c r="H681" s="247"/>
      <c r="I681" s="247"/>
      <c r="J681" s="247"/>
      <c r="K681" s="247"/>
      <c r="L681" s="247"/>
      <c r="M681" s="247"/>
      <c r="N681" s="247"/>
    </row>
    <row r="682" ht="15.75" customHeight="1">
      <c r="A682" s="251"/>
      <c r="B682" s="251"/>
      <c r="C682" s="251"/>
      <c r="D682" s="247"/>
      <c r="E682" s="247"/>
      <c r="F682" s="247"/>
      <c r="G682" s="247"/>
      <c r="H682" s="247"/>
      <c r="I682" s="247"/>
      <c r="J682" s="247"/>
      <c r="K682" s="247"/>
      <c r="L682" s="247"/>
      <c r="M682" s="247"/>
      <c r="N682" s="247"/>
    </row>
    <row r="683" ht="15.75" customHeight="1">
      <c r="A683" s="251"/>
      <c r="B683" s="251"/>
      <c r="C683" s="251"/>
      <c r="D683" s="247"/>
      <c r="E683" s="247"/>
      <c r="F683" s="247"/>
      <c r="G683" s="247"/>
      <c r="H683" s="247"/>
      <c r="I683" s="247"/>
      <c r="J683" s="247"/>
      <c r="K683" s="247"/>
      <c r="L683" s="247"/>
      <c r="M683" s="247"/>
      <c r="N683" s="247"/>
    </row>
    <row r="684" ht="15.75" customHeight="1">
      <c r="A684" s="251"/>
      <c r="B684" s="251"/>
      <c r="C684" s="251"/>
      <c r="D684" s="247"/>
      <c r="E684" s="247"/>
      <c r="F684" s="247"/>
      <c r="G684" s="247"/>
      <c r="H684" s="247"/>
      <c r="I684" s="247"/>
      <c r="J684" s="247"/>
      <c r="K684" s="247"/>
      <c r="L684" s="247"/>
      <c r="M684" s="247"/>
      <c r="N684" s="247"/>
    </row>
    <row r="685" ht="15.75" customHeight="1">
      <c r="A685" s="251"/>
      <c r="B685" s="251"/>
      <c r="C685" s="251"/>
      <c r="D685" s="247"/>
      <c r="E685" s="247"/>
      <c r="F685" s="247"/>
      <c r="G685" s="247"/>
      <c r="H685" s="247"/>
      <c r="I685" s="247"/>
      <c r="J685" s="247"/>
      <c r="K685" s="247"/>
      <c r="L685" s="247"/>
      <c r="M685" s="247"/>
      <c r="N685" s="247"/>
    </row>
    <row r="686" ht="15.75" customHeight="1">
      <c r="A686" s="251"/>
      <c r="B686" s="251"/>
      <c r="C686" s="251"/>
      <c r="D686" s="247"/>
      <c r="E686" s="247"/>
      <c r="F686" s="247"/>
      <c r="G686" s="247"/>
      <c r="H686" s="247"/>
      <c r="I686" s="247"/>
      <c r="J686" s="247"/>
      <c r="K686" s="247"/>
      <c r="L686" s="247"/>
      <c r="M686" s="247"/>
      <c r="N686" s="247"/>
    </row>
    <row r="687" ht="15.75" customHeight="1">
      <c r="A687" s="251"/>
      <c r="B687" s="251"/>
      <c r="C687" s="251"/>
      <c r="D687" s="247"/>
      <c r="E687" s="247"/>
      <c r="F687" s="247"/>
      <c r="G687" s="247"/>
      <c r="H687" s="247"/>
      <c r="I687" s="247"/>
      <c r="J687" s="247"/>
      <c r="K687" s="247"/>
      <c r="L687" s="247"/>
      <c r="M687" s="247"/>
      <c r="N687" s="247"/>
    </row>
    <row r="688" ht="15.75" customHeight="1">
      <c r="A688" s="251"/>
      <c r="B688" s="251"/>
      <c r="C688" s="251"/>
      <c r="D688" s="247"/>
      <c r="E688" s="247"/>
      <c r="F688" s="247"/>
      <c r="G688" s="247"/>
      <c r="H688" s="247"/>
      <c r="I688" s="247"/>
      <c r="J688" s="247"/>
      <c r="K688" s="247"/>
      <c r="L688" s="247"/>
      <c r="M688" s="247"/>
      <c r="N688" s="247"/>
    </row>
    <row r="689" ht="15.75" customHeight="1">
      <c r="A689" s="251"/>
      <c r="B689" s="251"/>
      <c r="C689" s="251"/>
      <c r="D689" s="247"/>
      <c r="E689" s="247"/>
      <c r="F689" s="247"/>
      <c r="G689" s="247"/>
      <c r="H689" s="247"/>
      <c r="I689" s="247"/>
      <c r="J689" s="247"/>
      <c r="K689" s="247"/>
      <c r="L689" s="247"/>
      <c r="M689" s="247"/>
      <c r="N689" s="247"/>
    </row>
    <row r="690" ht="15.75" customHeight="1">
      <c r="A690" s="251"/>
      <c r="B690" s="251"/>
      <c r="C690" s="251"/>
      <c r="D690" s="247"/>
      <c r="E690" s="247"/>
      <c r="F690" s="247"/>
      <c r="G690" s="247"/>
      <c r="H690" s="247"/>
      <c r="I690" s="247"/>
      <c r="J690" s="247"/>
      <c r="K690" s="247"/>
      <c r="L690" s="247"/>
      <c r="M690" s="247"/>
      <c r="N690" s="247"/>
    </row>
    <row r="691" ht="15.75" customHeight="1">
      <c r="A691" s="251"/>
      <c r="B691" s="251"/>
      <c r="C691" s="251"/>
      <c r="D691" s="247"/>
      <c r="E691" s="247"/>
      <c r="F691" s="247"/>
      <c r="G691" s="247"/>
      <c r="H691" s="247"/>
      <c r="I691" s="247"/>
      <c r="J691" s="247"/>
      <c r="K691" s="247"/>
      <c r="L691" s="247"/>
      <c r="M691" s="247"/>
      <c r="N691" s="247"/>
    </row>
    <row r="692" ht="15.75" customHeight="1">
      <c r="A692" s="251"/>
      <c r="B692" s="251"/>
      <c r="C692" s="251"/>
      <c r="D692" s="247"/>
      <c r="E692" s="247"/>
      <c r="F692" s="247"/>
      <c r="G692" s="247"/>
      <c r="H692" s="247"/>
      <c r="I692" s="247"/>
      <c r="J692" s="247"/>
      <c r="K692" s="247"/>
      <c r="L692" s="247"/>
      <c r="M692" s="247"/>
      <c r="N692" s="247"/>
    </row>
    <row r="693" ht="15.75" customHeight="1">
      <c r="A693" s="251"/>
      <c r="B693" s="251"/>
      <c r="C693" s="251"/>
      <c r="D693" s="247"/>
      <c r="E693" s="247"/>
      <c r="F693" s="247"/>
      <c r="G693" s="247"/>
      <c r="H693" s="247"/>
      <c r="I693" s="247"/>
      <c r="J693" s="247"/>
      <c r="K693" s="247"/>
      <c r="L693" s="247"/>
      <c r="M693" s="247"/>
      <c r="N693" s="247"/>
    </row>
    <row r="694" ht="15.75" customHeight="1">
      <c r="A694" s="251"/>
      <c r="B694" s="251"/>
      <c r="C694" s="251"/>
      <c r="D694" s="247"/>
      <c r="E694" s="247"/>
      <c r="F694" s="247"/>
      <c r="G694" s="247"/>
      <c r="H694" s="247"/>
      <c r="I694" s="247"/>
      <c r="J694" s="247"/>
      <c r="K694" s="247"/>
      <c r="L694" s="247"/>
      <c r="M694" s="247"/>
      <c r="N694" s="247"/>
    </row>
    <row r="695" ht="15.75" customHeight="1">
      <c r="A695" s="251"/>
      <c r="B695" s="251"/>
      <c r="C695" s="251"/>
      <c r="D695" s="247"/>
      <c r="E695" s="247"/>
      <c r="F695" s="247"/>
      <c r="G695" s="247"/>
      <c r="H695" s="247"/>
      <c r="I695" s="247"/>
      <c r="J695" s="247"/>
      <c r="K695" s="247"/>
      <c r="L695" s="247"/>
      <c r="M695" s="247"/>
      <c r="N695" s="247"/>
    </row>
    <row r="696" ht="15.75" customHeight="1">
      <c r="A696" s="251"/>
      <c r="B696" s="251"/>
      <c r="C696" s="251"/>
      <c r="D696" s="247"/>
      <c r="E696" s="247"/>
      <c r="F696" s="247"/>
      <c r="G696" s="247"/>
      <c r="H696" s="247"/>
      <c r="I696" s="247"/>
      <c r="J696" s="247"/>
      <c r="K696" s="247"/>
      <c r="L696" s="247"/>
      <c r="M696" s="247"/>
      <c r="N696" s="247"/>
    </row>
    <row r="697" ht="15.75" customHeight="1">
      <c r="A697" s="251"/>
      <c r="B697" s="251"/>
      <c r="C697" s="251"/>
      <c r="D697" s="247"/>
      <c r="E697" s="247"/>
      <c r="F697" s="247"/>
      <c r="G697" s="247"/>
      <c r="H697" s="247"/>
      <c r="I697" s="247"/>
      <c r="J697" s="247"/>
      <c r="K697" s="247"/>
      <c r="L697" s="247"/>
      <c r="M697" s="247"/>
      <c r="N697" s="247"/>
    </row>
    <row r="698" ht="15.75" customHeight="1">
      <c r="A698" s="251"/>
      <c r="B698" s="251"/>
      <c r="C698" s="251"/>
      <c r="D698" s="247"/>
      <c r="E698" s="247"/>
      <c r="F698" s="247"/>
      <c r="G698" s="247"/>
      <c r="H698" s="247"/>
      <c r="I698" s="247"/>
      <c r="J698" s="247"/>
      <c r="K698" s="247"/>
      <c r="L698" s="247"/>
      <c r="M698" s="247"/>
      <c r="N698" s="247"/>
    </row>
    <row r="699" ht="15.75" customHeight="1">
      <c r="A699" s="251"/>
      <c r="B699" s="251"/>
      <c r="C699" s="251"/>
      <c r="D699" s="247"/>
      <c r="E699" s="247"/>
      <c r="F699" s="247"/>
      <c r="G699" s="247"/>
      <c r="H699" s="247"/>
      <c r="I699" s="247"/>
      <c r="J699" s="247"/>
      <c r="K699" s="247"/>
      <c r="L699" s="247"/>
      <c r="M699" s="247"/>
      <c r="N699" s="247"/>
    </row>
    <row r="700" ht="15.75" customHeight="1">
      <c r="A700" s="251"/>
      <c r="B700" s="251"/>
      <c r="C700" s="251"/>
      <c r="D700" s="247"/>
      <c r="E700" s="247"/>
      <c r="F700" s="247"/>
      <c r="G700" s="247"/>
      <c r="H700" s="247"/>
      <c r="I700" s="247"/>
      <c r="J700" s="247"/>
      <c r="K700" s="247"/>
      <c r="L700" s="247"/>
      <c r="M700" s="247"/>
      <c r="N700" s="247"/>
    </row>
    <row r="701" ht="15.75" customHeight="1">
      <c r="A701" s="251"/>
      <c r="B701" s="251"/>
      <c r="C701" s="251"/>
      <c r="D701" s="247"/>
      <c r="E701" s="247"/>
      <c r="F701" s="247"/>
      <c r="G701" s="247"/>
      <c r="H701" s="247"/>
      <c r="I701" s="247"/>
      <c r="J701" s="247"/>
      <c r="K701" s="247"/>
      <c r="L701" s="247"/>
      <c r="M701" s="247"/>
      <c r="N701" s="247"/>
    </row>
    <row r="702" ht="15.75" customHeight="1">
      <c r="A702" s="251"/>
      <c r="B702" s="251"/>
      <c r="C702" s="251"/>
      <c r="D702" s="247"/>
      <c r="E702" s="247"/>
      <c r="F702" s="247"/>
      <c r="G702" s="247"/>
      <c r="H702" s="247"/>
      <c r="I702" s="247"/>
      <c r="J702" s="247"/>
      <c r="K702" s="247"/>
      <c r="L702" s="247"/>
      <c r="M702" s="247"/>
      <c r="N702" s="247"/>
    </row>
    <row r="703" ht="15.75" customHeight="1">
      <c r="A703" s="251"/>
      <c r="B703" s="251"/>
      <c r="C703" s="251"/>
      <c r="D703" s="247"/>
      <c r="E703" s="247"/>
      <c r="F703" s="247"/>
      <c r="G703" s="247"/>
      <c r="H703" s="247"/>
      <c r="I703" s="247"/>
      <c r="J703" s="247"/>
      <c r="K703" s="247"/>
      <c r="L703" s="247"/>
      <c r="M703" s="247"/>
      <c r="N703" s="247"/>
    </row>
    <row r="704" ht="15.75" customHeight="1">
      <c r="A704" s="251"/>
      <c r="B704" s="251"/>
      <c r="C704" s="251"/>
      <c r="D704" s="247"/>
      <c r="E704" s="247"/>
      <c r="F704" s="247"/>
      <c r="G704" s="247"/>
      <c r="H704" s="247"/>
      <c r="I704" s="247"/>
      <c r="J704" s="247"/>
      <c r="K704" s="247"/>
      <c r="L704" s="247"/>
      <c r="M704" s="247"/>
      <c r="N704" s="247"/>
    </row>
    <row r="705" ht="15.75" customHeight="1">
      <c r="A705" s="251"/>
      <c r="B705" s="251"/>
      <c r="C705" s="251"/>
      <c r="D705" s="247"/>
      <c r="E705" s="247"/>
      <c r="F705" s="247"/>
      <c r="G705" s="247"/>
      <c r="H705" s="247"/>
      <c r="I705" s="247"/>
      <c r="J705" s="247"/>
      <c r="K705" s="247"/>
      <c r="L705" s="247"/>
      <c r="M705" s="247"/>
      <c r="N705" s="247"/>
    </row>
    <row r="706" ht="15.75" customHeight="1">
      <c r="A706" s="251"/>
      <c r="B706" s="251"/>
      <c r="C706" s="251"/>
      <c r="D706" s="247"/>
      <c r="E706" s="247"/>
      <c r="F706" s="247"/>
      <c r="G706" s="247"/>
      <c r="H706" s="247"/>
      <c r="I706" s="247"/>
      <c r="J706" s="247"/>
      <c r="K706" s="247"/>
      <c r="L706" s="247"/>
      <c r="M706" s="247"/>
      <c r="N706" s="247"/>
    </row>
    <row r="707" ht="15.75" customHeight="1">
      <c r="A707" s="251"/>
      <c r="B707" s="251"/>
      <c r="C707" s="251"/>
      <c r="D707" s="247"/>
      <c r="E707" s="247"/>
      <c r="F707" s="247"/>
      <c r="G707" s="247"/>
      <c r="H707" s="247"/>
      <c r="I707" s="247"/>
      <c r="J707" s="247"/>
      <c r="K707" s="247"/>
      <c r="L707" s="247"/>
      <c r="M707" s="247"/>
      <c r="N707" s="247"/>
    </row>
    <row r="708" ht="15.75" customHeight="1">
      <c r="A708" s="251"/>
      <c r="B708" s="251"/>
      <c r="C708" s="251"/>
      <c r="D708" s="247"/>
      <c r="E708" s="247"/>
      <c r="F708" s="247"/>
      <c r="G708" s="247"/>
      <c r="H708" s="247"/>
      <c r="I708" s="247"/>
      <c r="J708" s="247"/>
      <c r="K708" s="247"/>
      <c r="L708" s="247"/>
      <c r="M708" s="247"/>
      <c r="N708" s="247"/>
    </row>
    <row r="709" ht="15.75" customHeight="1">
      <c r="A709" s="251"/>
      <c r="B709" s="251"/>
      <c r="C709" s="251"/>
      <c r="D709" s="247"/>
      <c r="E709" s="247"/>
      <c r="F709" s="247"/>
      <c r="G709" s="247"/>
      <c r="H709" s="247"/>
      <c r="I709" s="247"/>
      <c r="J709" s="247"/>
      <c r="K709" s="247"/>
      <c r="L709" s="247"/>
      <c r="M709" s="247"/>
      <c r="N709" s="247"/>
    </row>
    <row r="710" ht="15.75" customHeight="1">
      <c r="A710" s="251"/>
      <c r="B710" s="251"/>
      <c r="C710" s="251"/>
      <c r="D710" s="247"/>
      <c r="E710" s="247"/>
      <c r="F710" s="247"/>
      <c r="G710" s="247"/>
      <c r="H710" s="247"/>
      <c r="I710" s="247"/>
      <c r="J710" s="247"/>
      <c r="K710" s="247"/>
      <c r="L710" s="247"/>
      <c r="M710" s="247"/>
      <c r="N710" s="247"/>
    </row>
    <row r="711" ht="15.75" customHeight="1">
      <c r="A711" s="251"/>
      <c r="B711" s="251"/>
      <c r="C711" s="251"/>
      <c r="D711" s="247"/>
      <c r="E711" s="247"/>
      <c r="F711" s="247"/>
      <c r="G711" s="247"/>
      <c r="H711" s="247"/>
      <c r="I711" s="247"/>
      <c r="J711" s="247"/>
      <c r="K711" s="247"/>
      <c r="L711" s="247"/>
      <c r="M711" s="247"/>
      <c r="N711" s="247"/>
    </row>
    <row r="712" ht="15.75" customHeight="1">
      <c r="A712" s="251"/>
      <c r="B712" s="251"/>
      <c r="C712" s="251"/>
      <c r="D712" s="247"/>
      <c r="E712" s="247"/>
      <c r="F712" s="247"/>
      <c r="G712" s="247"/>
      <c r="H712" s="247"/>
      <c r="I712" s="247"/>
      <c r="J712" s="247"/>
      <c r="K712" s="247"/>
      <c r="L712" s="247"/>
      <c r="M712" s="247"/>
      <c r="N712" s="247"/>
    </row>
    <row r="713" ht="15.75" customHeight="1">
      <c r="A713" s="251"/>
      <c r="B713" s="251"/>
      <c r="C713" s="251"/>
      <c r="D713" s="247"/>
      <c r="E713" s="247"/>
      <c r="F713" s="247"/>
      <c r="G713" s="247"/>
      <c r="H713" s="247"/>
      <c r="I713" s="247"/>
      <c r="J713" s="247"/>
      <c r="K713" s="247"/>
      <c r="L713" s="247"/>
      <c r="M713" s="247"/>
      <c r="N713" s="247"/>
    </row>
    <row r="714" ht="15.75" customHeight="1">
      <c r="A714" s="251"/>
      <c r="B714" s="251"/>
      <c r="C714" s="251"/>
      <c r="D714" s="247"/>
      <c r="E714" s="247"/>
      <c r="F714" s="247"/>
      <c r="G714" s="247"/>
      <c r="H714" s="247"/>
      <c r="I714" s="247"/>
      <c r="J714" s="247"/>
      <c r="K714" s="247"/>
      <c r="L714" s="247"/>
      <c r="M714" s="247"/>
      <c r="N714" s="247"/>
    </row>
    <row r="715" ht="15.75" customHeight="1">
      <c r="A715" s="251"/>
      <c r="B715" s="251"/>
      <c r="C715" s="251"/>
      <c r="D715" s="247"/>
      <c r="E715" s="247"/>
      <c r="F715" s="247"/>
      <c r="G715" s="247"/>
      <c r="H715" s="247"/>
      <c r="I715" s="247"/>
      <c r="J715" s="247"/>
      <c r="K715" s="247"/>
      <c r="L715" s="247"/>
      <c r="M715" s="247"/>
      <c r="N715" s="247"/>
    </row>
    <row r="716" ht="15.75" customHeight="1">
      <c r="A716" s="251"/>
      <c r="B716" s="251"/>
      <c r="C716" s="251"/>
      <c r="D716" s="247"/>
      <c r="E716" s="247"/>
      <c r="F716" s="247"/>
      <c r="G716" s="247"/>
      <c r="H716" s="247"/>
      <c r="I716" s="247"/>
      <c r="J716" s="247"/>
      <c r="K716" s="247"/>
      <c r="L716" s="247"/>
      <c r="M716" s="247"/>
      <c r="N716" s="247"/>
    </row>
    <row r="717" ht="15.75" customHeight="1">
      <c r="A717" s="251"/>
      <c r="B717" s="251"/>
      <c r="C717" s="251"/>
      <c r="D717" s="247"/>
      <c r="E717" s="247"/>
      <c r="F717" s="247"/>
      <c r="G717" s="247"/>
      <c r="H717" s="247"/>
      <c r="I717" s="247"/>
      <c r="J717" s="247"/>
      <c r="K717" s="247"/>
      <c r="L717" s="247"/>
      <c r="M717" s="247"/>
      <c r="N717" s="247"/>
    </row>
    <row r="718" ht="15.75" customHeight="1">
      <c r="A718" s="251"/>
      <c r="B718" s="251"/>
      <c r="C718" s="251"/>
      <c r="D718" s="247"/>
      <c r="E718" s="247"/>
      <c r="F718" s="247"/>
      <c r="G718" s="247"/>
      <c r="H718" s="247"/>
      <c r="I718" s="247"/>
      <c r="J718" s="247"/>
      <c r="K718" s="247"/>
      <c r="L718" s="247"/>
      <c r="M718" s="247"/>
      <c r="N718" s="247"/>
    </row>
    <row r="719" ht="15.75" customHeight="1">
      <c r="A719" s="251"/>
      <c r="B719" s="251"/>
      <c r="C719" s="251"/>
      <c r="D719" s="247"/>
      <c r="E719" s="247"/>
      <c r="F719" s="247"/>
      <c r="G719" s="247"/>
      <c r="H719" s="247"/>
      <c r="I719" s="247"/>
      <c r="J719" s="247"/>
      <c r="K719" s="247"/>
      <c r="L719" s="247"/>
      <c r="M719" s="247"/>
      <c r="N719" s="247"/>
    </row>
    <row r="720" ht="15.75" customHeight="1">
      <c r="A720" s="251"/>
      <c r="B720" s="251"/>
      <c r="C720" s="251"/>
      <c r="D720" s="247"/>
      <c r="E720" s="247"/>
      <c r="F720" s="247"/>
      <c r="G720" s="247"/>
      <c r="H720" s="247"/>
      <c r="I720" s="247"/>
      <c r="J720" s="247"/>
      <c r="K720" s="247"/>
      <c r="L720" s="247"/>
      <c r="M720" s="247"/>
      <c r="N720" s="247"/>
    </row>
    <row r="721" ht="15.75" customHeight="1">
      <c r="A721" s="251"/>
      <c r="B721" s="251"/>
      <c r="C721" s="251"/>
      <c r="D721" s="247"/>
      <c r="E721" s="247"/>
      <c r="F721" s="247"/>
      <c r="G721" s="247"/>
      <c r="H721" s="247"/>
      <c r="I721" s="247"/>
      <c r="J721" s="247"/>
      <c r="K721" s="247"/>
      <c r="L721" s="247"/>
      <c r="M721" s="247"/>
      <c r="N721" s="247"/>
    </row>
    <row r="722" ht="15.75" customHeight="1">
      <c r="A722" s="251"/>
      <c r="B722" s="251"/>
      <c r="C722" s="251"/>
      <c r="D722" s="247"/>
      <c r="E722" s="247"/>
      <c r="F722" s="247"/>
      <c r="G722" s="247"/>
      <c r="H722" s="247"/>
      <c r="I722" s="247"/>
      <c r="J722" s="247"/>
      <c r="K722" s="247"/>
      <c r="L722" s="247"/>
      <c r="M722" s="247"/>
      <c r="N722" s="247"/>
    </row>
    <row r="723" ht="15.75" customHeight="1">
      <c r="A723" s="251"/>
      <c r="B723" s="251"/>
      <c r="C723" s="251"/>
      <c r="D723" s="247"/>
      <c r="E723" s="247"/>
      <c r="F723" s="247"/>
      <c r="G723" s="247"/>
      <c r="H723" s="247"/>
      <c r="I723" s="247"/>
      <c r="J723" s="247"/>
      <c r="K723" s="247"/>
      <c r="L723" s="247"/>
      <c r="M723" s="247"/>
      <c r="N723" s="247"/>
    </row>
    <row r="724" ht="15.75" customHeight="1">
      <c r="A724" s="251"/>
      <c r="B724" s="251"/>
      <c r="C724" s="251"/>
      <c r="D724" s="247"/>
      <c r="E724" s="247"/>
      <c r="F724" s="247"/>
      <c r="G724" s="247"/>
      <c r="H724" s="247"/>
      <c r="I724" s="247"/>
      <c r="J724" s="247"/>
      <c r="K724" s="247"/>
      <c r="L724" s="247"/>
      <c r="M724" s="247"/>
      <c r="N724" s="247"/>
    </row>
    <row r="725" ht="15.75" customHeight="1">
      <c r="A725" s="251"/>
      <c r="B725" s="251"/>
      <c r="C725" s="251"/>
      <c r="D725" s="247"/>
      <c r="E725" s="247"/>
      <c r="F725" s="247"/>
      <c r="G725" s="247"/>
      <c r="H725" s="247"/>
      <c r="I725" s="247"/>
      <c r="J725" s="247"/>
      <c r="K725" s="247"/>
      <c r="L725" s="247"/>
      <c r="M725" s="247"/>
      <c r="N725" s="247"/>
    </row>
    <row r="726" ht="15.75" customHeight="1">
      <c r="A726" s="251"/>
      <c r="B726" s="251"/>
      <c r="C726" s="251"/>
      <c r="D726" s="247"/>
      <c r="E726" s="247"/>
      <c r="F726" s="247"/>
      <c r="G726" s="247"/>
      <c r="H726" s="247"/>
      <c r="I726" s="247"/>
      <c r="J726" s="247"/>
      <c r="K726" s="247"/>
      <c r="L726" s="247"/>
      <c r="M726" s="247"/>
      <c r="N726" s="247"/>
    </row>
    <row r="727" ht="15.75" customHeight="1">
      <c r="A727" s="251"/>
      <c r="B727" s="251"/>
      <c r="C727" s="251"/>
      <c r="D727" s="247"/>
      <c r="E727" s="247"/>
      <c r="F727" s="247"/>
      <c r="G727" s="247"/>
      <c r="H727" s="247"/>
      <c r="I727" s="247"/>
      <c r="J727" s="247"/>
      <c r="K727" s="247"/>
      <c r="L727" s="247"/>
      <c r="M727" s="247"/>
      <c r="N727" s="247"/>
    </row>
    <row r="728" ht="15.75" customHeight="1">
      <c r="A728" s="251"/>
      <c r="B728" s="251"/>
      <c r="C728" s="251"/>
      <c r="D728" s="247"/>
      <c r="E728" s="247"/>
      <c r="F728" s="247"/>
      <c r="G728" s="247"/>
      <c r="H728" s="247"/>
      <c r="I728" s="247"/>
      <c r="J728" s="247"/>
      <c r="K728" s="247"/>
      <c r="L728" s="247"/>
      <c r="M728" s="247"/>
      <c r="N728" s="247"/>
    </row>
    <row r="729" ht="15.75" customHeight="1">
      <c r="A729" s="251"/>
      <c r="B729" s="251"/>
      <c r="C729" s="251"/>
      <c r="D729" s="247"/>
      <c r="E729" s="247"/>
      <c r="F729" s="247"/>
      <c r="G729" s="247"/>
      <c r="H729" s="247"/>
      <c r="I729" s="247"/>
      <c r="J729" s="247"/>
      <c r="K729" s="247"/>
      <c r="L729" s="247"/>
      <c r="M729" s="247"/>
      <c r="N729" s="247"/>
    </row>
    <row r="730" ht="15.75" customHeight="1">
      <c r="A730" s="251"/>
      <c r="B730" s="251"/>
      <c r="C730" s="251"/>
      <c r="D730" s="247"/>
      <c r="E730" s="247"/>
      <c r="F730" s="247"/>
      <c r="G730" s="247"/>
      <c r="H730" s="247"/>
      <c r="I730" s="247"/>
      <c r="J730" s="247"/>
      <c r="K730" s="247"/>
      <c r="L730" s="247"/>
      <c r="M730" s="247"/>
      <c r="N730" s="247"/>
    </row>
    <row r="731" ht="15.75" customHeight="1">
      <c r="A731" s="251"/>
      <c r="B731" s="251"/>
      <c r="C731" s="251"/>
      <c r="D731" s="247"/>
      <c r="E731" s="247"/>
      <c r="F731" s="247"/>
      <c r="G731" s="247"/>
      <c r="H731" s="247"/>
      <c r="I731" s="247"/>
      <c r="J731" s="247"/>
      <c r="K731" s="247"/>
      <c r="L731" s="247"/>
      <c r="M731" s="247"/>
      <c r="N731" s="247"/>
    </row>
    <row r="732" ht="15.75" customHeight="1">
      <c r="A732" s="251"/>
      <c r="B732" s="251"/>
      <c r="C732" s="251"/>
      <c r="D732" s="247"/>
      <c r="E732" s="247"/>
      <c r="F732" s="247"/>
      <c r="G732" s="247"/>
      <c r="H732" s="247"/>
      <c r="I732" s="247"/>
      <c r="J732" s="247"/>
      <c r="K732" s="247"/>
      <c r="L732" s="247"/>
      <c r="M732" s="247"/>
      <c r="N732" s="247"/>
    </row>
    <row r="733" ht="15.75" customHeight="1">
      <c r="A733" s="251"/>
      <c r="B733" s="251"/>
      <c r="C733" s="251"/>
      <c r="D733" s="247"/>
      <c r="E733" s="247"/>
      <c r="F733" s="247"/>
      <c r="G733" s="247"/>
      <c r="H733" s="247"/>
      <c r="I733" s="247"/>
      <c r="J733" s="247"/>
      <c r="K733" s="247"/>
      <c r="L733" s="247"/>
      <c r="M733" s="247"/>
      <c r="N733" s="247"/>
    </row>
    <row r="734" ht="15.75" customHeight="1">
      <c r="A734" s="251"/>
      <c r="B734" s="251"/>
      <c r="C734" s="251"/>
      <c r="D734" s="247"/>
      <c r="E734" s="247"/>
      <c r="F734" s="247"/>
      <c r="G734" s="247"/>
      <c r="H734" s="247"/>
      <c r="I734" s="247"/>
      <c r="J734" s="247"/>
      <c r="K734" s="247"/>
      <c r="L734" s="247"/>
      <c r="M734" s="247"/>
      <c r="N734" s="247"/>
    </row>
    <row r="735" ht="15.75" customHeight="1">
      <c r="A735" s="251"/>
      <c r="B735" s="251"/>
      <c r="C735" s="251"/>
      <c r="D735" s="247"/>
      <c r="E735" s="247"/>
      <c r="F735" s="247"/>
      <c r="G735" s="247"/>
      <c r="H735" s="247"/>
      <c r="I735" s="247"/>
      <c r="J735" s="247"/>
      <c r="K735" s="247"/>
      <c r="L735" s="247"/>
      <c r="M735" s="247"/>
      <c r="N735" s="247"/>
    </row>
    <row r="736" ht="15.75" customHeight="1">
      <c r="A736" s="251"/>
      <c r="B736" s="251"/>
      <c r="C736" s="251"/>
      <c r="D736" s="247"/>
      <c r="E736" s="247"/>
      <c r="F736" s="247"/>
      <c r="G736" s="247"/>
      <c r="H736" s="247"/>
      <c r="I736" s="247"/>
      <c r="J736" s="247"/>
      <c r="K736" s="247"/>
      <c r="L736" s="247"/>
      <c r="M736" s="247"/>
      <c r="N736" s="247"/>
    </row>
    <row r="737" ht="15.75" customHeight="1">
      <c r="A737" s="251"/>
      <c r="B737" s="251"/>
      <c r="C737" s="251"/>
      <c r="D737" s="247"/>
      <c r="E737" s="247"/>
      <c r="F737" s="247"/>
      <c r="G737" s="247"/>
      <c r="H737" s="247"/>
      <c r="I737" s="247"/>
      <c r="J737" s="247"/>
      <c r="K737" s="247"/>
      <c r="L737" s="247"/>
      <c r="M737" s="247"/>
      <c r="N737" s="247"/>
    </row>
    <row r="738" ht="15.75" customHeight="1">
      <c r="A738" s="251"/>
      <c r="B738" s="251"/>
      <c r="C738" s="251"/>
      <c r="D738" s="247"/>
      <c r="E738" s="247"/>
      <c r="F738" s="247"/>
      <c r="G738" s="247"/>
      <c r="H738" s="247"/>
      <c r="I738" s="247"/>
      <c r="J738" s="247"/>
      <c r="K738" s="247"/>
      <c r="L738" s="247"/>
      <c r="M738" s="247"/>
      <c r="N738" s="247"/>
    </row>
    <row r="739" ht="15.75" customHeight="1">
      <c r="A739" s="251"/>
      <c r="B739" s="251"/>
      <c r="C739" s="251"/>
      <c r="D739" s="247"/>
      <c r="E739" s="247"/>
      <c r="F739" s="247"/>
      <c r="G739" s="247"/>
      <c r="H739" s="247"/>
      <c r="I739" s="247"/>
      <c r="J739" s="247"/>
      <c r="K739" s="247"/>
      <c r="L739" s="247"/>
      <c r="M739" s="247"/>
      <c r="N739" s="247"/>
    </row>
    <row r="740" ht="15.75" customHeight="1">
      <c r="A740" s="251"/>
      <c r="B740" s="251"/>
      <c r="C740" s="251"/>
      <c r="D740" s="247"/>
      <c r="E740" s="247"/>
      <c r="F740" s="247"/>
      <c r="G740" s="247"/>
      <c r="H740" s="247"/>
      <c r="I740" s="247"/>
      <c r="J740" s="247"/>
      <c r="K740" s="247"/>
      <c r="L740" s="247"/>
      <c r="M740" s="247"/>
      <c r="N740" s="247"/>
    </row>
    <row r="741" ht="15.75" customHeight="1">
      <c r="A741" s="251"/>
      <c r="B741" s="251"/>
      <c r="C741" s="251"/>
      <c r="D741" s="247"/>
      <c r="E741" s="247"/>
      <c r="F741" s="247"/>
      <c r="G741" s="247"/>
      <c r="H741" s="247"/>
      <c r="I741" s="247"/>
      <c r="J741" s="247"/>
      <c r="K741" s="247"/>
      <c r="L741" s="247"/>
      <c r="M741" s="247"/>
      <c r="N741" s="247"/>
    </row>
    <row r="742" ht="15.75" customHeight="1">
      <c r="A742" s="251"/>
      <c r="B742" s="251"/>
      <c r="C742" s="251"/>
      <c r="D742" s="247"/>
      <c r="E742" s="247"/>
      <c r="F742" s="247"/>
      <c r="G742" s="247"/>
      <c r="H742" s="247"/>
      <c r="I742" s="247"/>
      <c r="J742" s="247"/>
      <c r="K742" s="247"/>
      <c r="L742" s="247"/>
      <c r="M742" s="247"/>
      <c r="N742" s="247"/>
    </row>
    <row r="743" ht="15.75" customHeight="1">
      <c r="A743" s="251"/>
      <c r="B743" s="251"/>
      <c r="C743" s="251"/>
      <c r="D743" s="247"/>
      <c r="E743" s="247"/>
      <c r="F743" s="247"/>
      <c r="G743" s="247"/>
      <c r="H743" s="247"/>
      <c r="I743" s="247"/>
      <c r="J743" s="247"/>
      <c r="K743" s="247"/>
      <c r="L743" s="247"/>
      <c r="M743" s="247"/>
      <c r="N743" s="247"/>
    </row>
    <row r="744" ht="15.75" customHeight="1">
      <c r="A744" s="251"/>
      <c r="B744" s="251"/>
      <c r="C744" s="251"/>
      <c r="D744" s="247"/>
      <c r="E744" s="247"/>
      <c r="F744" s="247"/>
      <c r="G744" s="247"/>
      <c r="H744" s="247"/>
      <c r="I744" s="247"/>
      <c r="J744" s="247"/>
      <c r="K744" s="247"/>
      <c r="L744" s="247"/>
      <c r="M744" s="247"/>
      <c r="N744" s="247"/>
    </row>
    <row r="745" ht="15.75" customHeight="1">
      <c r="A745" s="251"/>
      <c r="B745" s="251"/>
      <c r="C745" s="251"/>
      <c r="D745" s="247"/>
      <c r="E745" s="247"/>
      <c r="F745" s="247"/>
      <c r="G745" s="247"/>
      <c r="H745" s="247"/>
      <c r="I745" s="247"/>
      <c r="J745" s="247"/>
      <c r="K745" s="247"/>
      <c r="L745" s="247"/>
      <c r="M745" s="247"/>
      <c r="N745" s="247"/>
    </row>
    <row r="746" ht="15.75" customHeight="1">
      <c r="A746" s="251"/>
      <c r="B746" s="251"/>
      <c r="C746" s="251"/>
      <c r="D746" s="247"/>
      <c r="E746" s="247"/>
      <c r="F746" s="247"/>
      <c r="G746" s="247"/>
      <c r="H746" s="247"/>
      <c r="I746" s="247"/>
      <c r="J746" s="247"/>
      <c r="K746" s="247"/>
      <c r="L746" s="247"/>
      <c r="M746" s="247"/>
      <c r="N746" s="247"/>
    </row>
    <row r="747" ht="15.75" customHeight="1">
      <c r="A747" s="251"/>
      <c r="B747" s="251"/>
      <c r="C747" s="251"/>
      <c r="D747" s="247"/>
      <c r="E747" s="247"/>
      <c r="F747" s="247"/>
      <c r="G747" s="247"/>
      <c r="H747" s="247"/>
      <c r="I747" s="247"/>
      <c r="J747" s="247"/>
      <c r="K747" s="247"/>
      <c r="L747" s="247"/>
      <c r="M747" s="247"/>
      <c r="N747" s="247"/>
    </row>
    <row r="748" ht="15.75" customHeight="1">
      <c r="A748" s="251"/>
      <c r="B748" s="251"/>
      <c r="C748" s="251"/>
      <c r="D748" s="247"/>
      <c r="E748" s="247"/>
      <c r="F748" s="247"/>
      <c r="G748" s="247"/>
      <c r="H748" s="247"/>
      <c r="I748" s="247"/>
      <c r="J748" s="247"/>
      <c r="K748" s="247"/>
      <c r="L748" s="247"/>
      <c r="M748" s="247"/>
      <c r="N748" s="247"/>
    </row>
    <row r="749" ht="15.75" customHeight="1">
      <c r="A749" s="251"/>
      <c r="B749" s="251"/>
      <c r="C749" s="251"/>
      <c r="D749" s="247"/>
      <c r="E749" s="247"/>
      <c r="F749" s="247"/>
      <c r="G749" s="247"/>
      <c r="H749" s="247"/>
      <c r="I749" s="247"/>
      <c r="J749" s="247"/>
      <c r="K749" s="247"/>
      <c r="L749" s="247"/>
      <c r="M749" s="247"/>
      <c r="N749" s="247"/>
    </row>
    <row r="750" ht="15.75" customHeight="1">
      <c r="A750" s="251"/>
      <c r="B750" s="251"/>
      <c r="C750" s="251"/>
      <c r="D750" s="247"/>
      <c r="E750" s="247"/>
      <c r="F750" s="247"/>
      <c r="G750" s="247"/>
      <c r="H750" s="247"/>
      <c r="I750" s="247"/>
      <c r="J750" s="247"/>
      <c r="K750" s="247"/>
      <c r="L750" s="247"/>
      <c r="M750" s="247"/>
      <c r="N750" s="247"/>
    </row>
    <row r="751" ht="15.75" customHeight="1">
      <c r="A751" s="251"/>
      <c r="B751" s="251"/>
      <c r="C751" s="251"/>
      <c r="D751" s="247"/>
      <c r="E751" s="247"/>
      <c r="F751" s="247"/>
      <c r="G751" s="247"/>
      <c r="H751" s="247"/>
      <c r="I751" s="247"/>
      <c r="J751" s="247"/>
      <c r="K751" s="247"/>
      <c r="L751" s="247"/>
      <c r="M751" s="247"/>
      <c r="N751" s="247"/>
    </row>
    <row r="752" ht="15.75" customHeight="1">
      <c r="A752" s="251"/>
      <c r="B752" s="251"/>
      <c r="C752" s="251"/>
      <c r="D752" s="247"/>
      <c r="E752" s="247"/>
      <c r="F752" s="247"/>
      <c r="G752" s="247"/>
      <c r="H752" s="247"/>
      <c r="I752" s="247"/>
      <c r="J752" s="247"/>
      <c r="K752" s="247"/>
      <c r="L752" s="247"/>
      <c r="M752" s="247"/>
      <c r="N752" s="247"/>
    </row>
    <row r="753" ht="15.75" customHeight="1">
      <c r="A753" s="251"/>
      <c r="B753" s="251"/>
      <c r="C753" s="251"/>
      <c r="D753" s="247"/>
      <c r="E753" s="247"/>
      <c r="F753" s="247"/>
      <c r="G753" s="247"/>
      <c r="H753" s="247"/>
      <c r="I753" s="247"/>
      <c r="J753" s="247"/>
      <c r="K753" s="247"/>
      <c r="L753" s="247"/>
      <c r="M753" s="247"/>
      <c r="N753" s="247"/>
    </row>
    <row r="754" ht="15.75" customHeight="1">
      <c r="A754" s="251"/>
      <c r="B754" s="251"/>
      <c r="C754" s="251"/>
      <c r="D754" s="247"/>
      <c r="E754" s="247"/>
      <c r="F754" s="247"/>
      <c r="G754" s="247"/>
      <c r="H754" s="247"/>
      <c r="I754" s="247"/>
      <c r="J754" s="247"/>
      <c r="K754" s="247"/>
      <c r="L754" s="247"/>
      <c r="M754" s="247"/>
      <c r="N754" s="247"/>
    </row>
    <row r="755" ht="15.75" customHeight="1">
      <c r="A755" s="251"/>
      <c r="B755" s="251"/>
      <c r="C755" s="251"/>
      <c r="D755" s="247"/>
      <c r="E755" s="247"/>
      <c r="F755" s="247"/>
      <c r="G755" s="247"/>
      <c r="H755" s="247"/>
      <c r="I755" s="247"/>
      <c r="J755" s="247"/>
      <c r="K755" s="247"/>
      <c r="L755" s="247"/>
      <c r="M755" s="247"/>
      <c r="N755" s="247"/>
    </row>
    <row r="756" ht="15.75" customHeight="1">
      <c r="A756" s="251"/>
      <c r="B756" s="251"/>
      <c r="C756" s="251"/>
      <c r="D756" s="247"/>
      <c r="E756" s="247"/>
      <c r="F756" s="247"/>
      <c r="G756" s="247"/>
      <c r="H756" s="247"/>
      <c r="I756" s="247"/>
      <c r="J756" s="247"/>
      <c r="K756" s="247"/>
      <c r="L756" s="247"/>
      <c r="M756" s="247"/>
      <c r="N756" s="247"/>
    </row>
    <row r="757" ht="15.75" customHeight="1">
      <c r="A757" s="251"/>
      <c r="B757" s="251"/>
      <c r="C757" s="251"/>
      <c r="D757" s="247"/>
      <c r="E757" s="247"/>
      <c r="F757" s="247"/>
      <c r="G757" s="247"/>
      <c r="H757" s="247"/>
      <c r="I757" s="247"/>
      <c r="J757" s="247"/>
      <c r="K757" s="247"/>
      <c r="L757" s="247"/>
      <c r="M757" s="247"/>
      <c r="N757" s="247"/>
    </row>
    <row r="758" ht="15.75" customHeight="1">
      <c r="A758" s="251"/>
      <c r="B758" s="251"/>
      <c r="C758" s="251"/>
      <c r="D758" s="247"/>
      <c r="E758" s="247"/>
      <c r="F758" s="247"/>
      <c r="G758" s="247"/>
      <c r="H758" s="247"/>
      <c r="I758" s="247"/>
      <c r="J758" s="247"/>
      <c r="K758" s="247"/>
      <c r="L758" s="247"/>
      <c r="M758" s="247"/>
      <c r="N758" s="247"/>
    </row>
    <row r="759" ht="15.75" customHeight="1">
      <c r="A759" s="251"/>
      <c r="B759" s="251"/>
      <c r="C759" s="251"/>
      <c r="D759" s="247"/>
      <c r="E759" s="247"/>
      <c r="F759" s="247"/>
      <c r="G759" s="247"/>
      <c r="H759" s="247"/>
      <c r="I759" s="247"/>
      <c r="J759" s="247"/>
      <c r="K759" s="247"/>
      <c r="L759" s="247"/>
      <c r="M759" s="247"/>
      <c r="N759" s="247"/>
    </row>
    <row r="760" ht="15.75" customHeight="1">
      <c r="A760" s="251"/>
      <c r="B760" s="251"/>
      <c r="C760" s="251"/>
      <c r="D760" s="247"/>
      <c r="E760" s="247"/>
      <c r="F760" s="247"/>
      <c r="G760" s="247"/>
      <c r="H760" s="247"/>
      <c r="I760" s="247"/>
      <c r="J760" s="247"/>
      <c r="K760" s="247"/>
      <c r="L760" s="247"/>
      <c r="M760" s="247"/>
      <c r="N760" s="247"/>
    </row>
    <row r="761" ht="15.75" customHeight="1">
      <c r="A761" s="251"/>
      <c r="B761" s="251"/>
      <c r="C761" s="251"/>
      <c r="D761" s="247"/>
      <c r="E761" s="247"/>
      <c r="F761" s="247"/>
      <c r="G761" s="247"/>
      <c r="H761" s="247"/>
      <c r="I761" s="247"/>
      <c r="J761" s="247"/>
      <c r="K761" s="247"/>
      <c r="L761" s="247"/>
      <c r="M761" s="247"/>
      <c r="N761" s="247"/>
    </row>
    <row r="762" ht="15.75" customHeight="1">
      <c r="A762" s="251"/>
      <c r="B762" s="251"/>
      <c r="C762" s="251"/>
      <c r="D762" s="247"/>
      <c r="E762" s="247"/>
      <c r="F762" s="247"/>
      <c r="G762" s="247"/>
      <c r="H762" s="247"/>
      <c r="I762" s="247"/>
      <c r="J762" s="247"/>
      <c r="K762" s="247"/>
      <c r="L762" s="247"/>
      <c r="M762" s="247"/>
      <c r="N762" s="247"/>
    </row>
    <row r="763" ht="15.75" customHeight="1">
      <c r="A763" s="251"/>
      <c r="B763" s="251"/>
      <c r="C763" s="251"/>
      <c r="D763" s="247"/>
      <c r="E763" s="247"/>
      <c r="F763" s="247"/>
      <c r="G763" s="247"/>
      <c r="H763" s="247"/>
      <c r="I763" s="247"/>
      <c r="J763" s="247"/>
      <c r="K763" s="247"/>
      <c r="L763" s="247"/>
      <c r="M763" s="247"/>
      <c r="N763" s="247"/>
    </row>
    <row r="764" ht="15.75" customHeight="1">
      <c r="A764" s="251"/>
      <c r="B764" s="251"/>
      <c r="C764" s="251"/>
      <c r="D764" s="247"/>
      <c r="E764" s="247"/>
      <c r="F764" s="247"/>
      <c r="G764" s="247"/>
      <c r="H764" s="247"/>
      <c r="I764" s="247"/>
      <c r="J764" s="247"/>
      <c r="K764" s="247"/>
      <c r="L764" s="247"/>
      <c r="M764" s="247"/>
      <c r="N764" s="247"/>
    </row>
    <row r="765" ht="15.75" customHeight="1">
      <c r="A765" s="251"/>
      <c r="B765" s="251"/>
      <c r="C765" s="251"/>
      <c r="D765" s="247"/>
      <c r="E765" s="247"/>
      <c r="F765" s="247"/>
      <c r="G765" s="247"/>
      <c r="H765" s="247"/>
      <c r="I765" s="247"/>
      <c r="J765" s="247"/>
      <c r="K765" s="247"/>
      <c r="L765" s="247"/>
      <c r="M765" s="247"/>
      <c r="N765" s="247"/>
    </row>
    <row r="766" ht="15.75" customHeight="1">
      <c r="A766" s="251"/>
      <c r="B766" s="251"/>
      <c r="C766" s="251"/>
      <c r="D766" s="247"/>
      <c r="E766" s="247"/>
      <c r="F766" s="247"/>
      <c r="G766" s="247"/>
      <c r="H766" s="247"/>
      <c r="I766" s="247"/>
      <c r="J766" s="247"/>
      <c r="K766" s="247"/>
      <c r="L766" s="247"/>
      <c r="M766" s="247"/>
      <c r="N766" s="247"/>
    </row>
    <row r="767" ht="15.75" customHeight="1">
      <c r="A767" s="251"/>
      <c r="B767" s="251"/>
      <c r="C767" s="251"/>
      <c r="D767" s="247"/>
      <c r="E767" s="247"/>
      <c r="F767" s="247"/>
      <c r="G767" s="247"/>
      <c r="H767" s="247"/>
      <c r="I767" s="247"/>
      <c r="J767" s="247"/>
      <c r="K767" s="247"/>
      <c r="L767" s="247"/>
      <c r="M767" s="247"/>
      <c r="N767" s="247"/>
    </row>
    <row r="768" ht="15.75" customHeight="1">
      <c r="A768" s="251"/>
      <c r="B768" s="251"/>
      <c r="C768" s="251"/>
      <c r="D768" s="247"/>
      <c r="E768" s="247"/>
      <c r="F768" s="247"/>
      <c r="G768" s="247"/>
      <c r="H768" s="247"/>
      <c r="I768" s="247"/>
      <c r="J768" s="247"/>
      <c r="K768" s="247"/>
      <c r="L768" s="247"/>
      <c r="M768" s="247"/>
      <c r="N768" s="247"/>
    </row>
    <row r="769" ht="15.75" customHeight="1">
      <c r="A769" s="251"/>
      <c r="B769" s="251"/>
      <c r="C769" s="251"/>
      <c r="D769" s="247"/>
      <c r="E769" s="247"/>
      <c r="F769" s="247"/>
      <c r="G769" s="247"/>
      <c r="H769" s="247"/>
      <c r="I769" s="247"/>
      <c r="J769" s="247"/>
      <c r="K769" s="247"/>
      <c r="L769" s="247"/>
      <c r="M769" s="247"/>
      <c r="N769" s="247"/>
    </row>
    <row r="770" ht="15.75" customHeight="1">
      <c r="A770" s="251"/>
      <c r="B770" s="251"/>
      <c r="C770" s="251"/>
      <c r="D770" s="247"/>
      <c r="E770" s="247"/>
      <c r="F770" s="247"/>
      <c r="G770" s="247"/>
      <c r="H770" s="247"/>
      <c r="I770" s="247"/>
      <c r="J770" s="247"/>
      <c r="K770" s="247"/>
      <c r="L770" s="247"/>
      <c r="M770" s="247"/>
      <c r="N770" s="247"/>
    </row>
    <row r="771" ht="15.75" customHeight="1">
      <c r="A771" s="251"/>
      <c r="B771" s="251"/>
      <c r="C771" s="251"/>
      <c r="D771" s="247"/>
      <c r="E771" s="247"/>
      <c r="F771" s="247"/>
      <c r="G771" s="247"/>
      <c r="H771" s="247"/>
      <c r="I771" s="247"/>
      <c r="J771" s="247"/>
      <c r="K771" s="247"/>
      <c r="L771" s="247"/>
      <c r="M771" s="247"/>
      <c r="N771" s="247"/>
    </row>
    <row r="772" ht="15.75" customHeight="1">
      <c r="A772" s="251"/>
      <c r="B772" s="251"/>
      <c r="C772" s="251"/>
      <c r="D772" s="247"/>
      <c r="E772" s="247"/>
      <c r="F772" s="247"/>
      <c r="G772" s="247"/>
      <c r="H772" s="247"/>
      <c r="I772" s="247"/>
      <c r="J772" s="247"/>
      <c r="K772" s="247"/>
      <c r="L772" s="247"/>
      <c r="M772" s="247"/>
      <c r="N772" s="247"/>
    </row>
    <row r="773" ht="15.75" customHeight="1">
      <c r="A773" s="251"/>
      <c r="B773" s="251"/>
      <c r="C773" s="251"/>
      <c r="D773" s="247"/>
      <c r="E773" s="247"/>
      <c r="F773" s="247"/>
      <c r="G773" s="247"/>
      <c r="H773" s="247"/>
      <c r="I773" s="247"/>
      <c r="J773" s="247"/>
      <c r="K773" s="247"/>
      <c r="L773" s="247"/>
      <c r="M773" s="247"/>
      <c r="N773" s="247"/>
    </row>
    <row r="774" ht="15.75" customHeight="1">
      <c r="A774" s="251"/>
      <c r="B774" s="251"/>
      <c r="C774" s="251"/>
      <c r="D774" s="247"/>
      <c r="E774" s="247"/>
      <c r="F774" s="247"/>
      <c r="G774" s="247"/>
      <c r="H774" s="247"/>
      <c r="I774" s="247"/>
      <c r="J774" s="247"/>
      <c r="K774" s="247"/>
      <c r="L774" s="247"/>
      <c r="M774" s="247"/>
      <c r="N774" s="247"/>
    </row>
    <row r="775" ht="15.75" customHeight="1">
      <c r="A775" s="251"/>
      <c r="B775" s="251"/>
      <c r="C775" s="251"/>
      <c r="D775" s="247"/>
      <c r="E775" s="247"/>
      <c r="F775" s="247"/>
      <c r="G775" s="247"/>
      <c r="H775" s="247"/>
      <c r="I775" s="247"/>
      <c r="J775" s="247"/>
      <c r="K775" s="247"/>
      <c r="L775" s="247"/>
      <c r="M775" s="247"/>
      <c r="N775" s="247"/>
    </row>
    <row r="776" ht="15.75" customHeight="1">
      <c r="A776" s="251"/>
      <c r="B776" s="251"/>
      <c r="C776" s="251"/>
      <c r="D776" s="247"/>
      <c r="E776" s="247"/>
      <c r="F776" s="247"/>
      <c r="G776" s="247"/>
      <c r="H776" s="247"/>
      <c r="I776" s="247"/>
      <c r="J776" s="247"/>
      <c r="K776" s="247"/>
      <c r="L776" s="247"/>
      <c r="M776" s="247"/>
      <c r="N776" s="247"/>
    </row>
    <row r="777" ht="15.75" customHeight="1">
      <c r="A777" s="251"/>
      <c r="B777" s="251"/>
      <c r="C777" s="251"/>
      <c r="D777" s="247"/>
      <c r="E777" s="247"/>
      <c r="F777" s="247"/>
      <c r="G777" s="247"/>
      <c r="H777" s="247"/>
      <c r="I777" s="247"/>
      <c r="J777" s="247"/>
      <c r="K777" s="247"/>
      <c r="L777" s="247"/>
      <c r="M777" s="247"/>
      <c r="N777" s="247"/>
    </row>
    <row r="778" ht="15.75" customHeight="1">
      <c r="A778" s="251"/>
      <c r="B778" s="251"/>
      <c r="C778" s="251"/>
      <c r="D778" s="247"/>
      <c r="E778" s="247"/>
      <c r="F778" s="247"/>
      <c r="G778" s="247"/>
      <c r="H778" s="247"/>
      <c r="I778" s="247"/>
      <c r="J778" s="247"/>
      <c r="K778" s="247"/>
      <c r="L778" s="247"/>
      <c r="M778" s="247"/>
      <c r="N778" s="247"/>
    </row>
    <row r="779" ht="15.75" customHeight="1">
      <c r="A779" s="251"/>
      <c r="B779" s="251"/>
      <c r="C779" s="251"/>
      <c r="D779" s="247"/>
      <c r="E779" s="247"/>
      <c r="F779" s="247"/>
      <c r="G779" s="247"/>
      <c r="H779" s="247"/>
      <c r="I779" s="247"/>
      <c r="J779" s="247"/>
      <c r="K779" s="247"/>
      <c r="L779" s="247"/>
      <c r="M779" s="247"/>
      <c r="N779" s="247"/>
    </row>
    <row r="780" ht="15.75" customHeight="1">
      <c r="A780" s="251"/>
      <c r="B780" s="251"/>
      <c r="C780" s="251"/>
      <c r="D780" s="247"/>
      <c r="E780" s="247"/>
      <c r="F780" s="247"/>
      <c r="G780" s="247"/>
      <c r="H780" s="247"/>
      <c r="I780" s="247"/>
      <c r="J780" s="247"/>
      <c r="K780" s="247"/>
      <c r="L780" s="247"/>
      <c r="M780" s="247"/>
      <c r="N780" s="247"/>
    </row>
    <row r="781" ht="15.75" customHeight="1">
      <c r="A781" s="251"/>
      <c r="B781" s="251"/>
      <c r="C781" s="251"/>
      <c r="D781" s="247"/>
      <c r="E781" s="247"/>
      <c r="F781" s="247"/>
      <c r="G781" s="247"/>
      <c r="H781" s="247"/>
      <c r="I781" s="247"/>
      <c r="J781" s="247"/>
      <c r="K781" s="247"/>
      <c r="L781" s="247"/>
      <c r="M781" s="247"/>
      <c r="N781" s="247"/>
    </row>
    <row r="782" ht="15.75" customHeight="1">
      <c r="A782" s="251"/>
      <c r="B782" s="251"/>
      <c r="C782" s="251"/>
      <c r="D782" s="247"/>
      <c r="E782" s="247"/>
      <c r="F782" s="247"/>
      <c r="G782" s="247"/>
      <c r="H782" s="247"/>
      <c r="I782" s="247"/>
      <c r="J782" s="247"/>
      <c r="K782" s="247"/>
      <c r="L782" s="247"/>
      <c r="M782" s="247"/>
      <c r="N782" s="247"/>
    </row>
    <row r="783" ht="15.75" customHeight="1">
      <c r="A783" s="251"/>
      <c r="B783" s="251"/>
      <c r="C783" s="251"/>
      <c r="D783" s="247"/>
      <c r="E783" s="247"/>
      <c r="F783" s="247"/>
      <c r="G783" s="247"/>
      <c r="H783" s="247"/>
      <c r="I783" s="247"/>
      <c r="J783" s="247"/>
      <c r="K783" s="247"/>
      <c r="L783" s="247"/>
      <c r="M783" s="247"/>
      <c r="N783" s="247"/>
    </row>
    <row r="784" ht="15.75" customHeight="1">
      <c r="A784" s="251"/>
      <c r="B784" s="251"/>
      <c r="C784" s="251"/>
      <c r="D784" s="247"/>
      <c r="E784" s="247"/>
      <c r="F784" s="247"/>
      <c r="G784" s="247"/>
      <c r="H784" s="247"/>
      <c r="I784" s="247"/>
      <c r="J784" s="247"/>
      <c r="K784" s="247"/>
      <c r="L784" s="247"/>
      <c r="M784" s="247"/>
      <c r="N784" s="247"/>
    </row>
    <row r="785" ht="15.75" customHeight="1">
      <c r="A785" s="251"/>
      <c r="B785" s="251"/>
      <c r="C785" s="251"/>
      <c r="D785" s="247"/>
      <c r="E785" s="247"/>
      <c r="F785" s="247"/>
      <c r="G785" s="247"/>
      <c r="H785" s="247"/>
      <c r="I785" s="247"/>
      <c r="J785" s="247"/>
      <c r="K785" s="247"/>
      <c r="L785" s="247"/>
      <c r="M785" s="247"/>
      <c r="N785" s="247"/>
    </row>
    <row r="786" ht="15.75" customHeight="1">
      <c r="A786" s="251"/>
      <c r="B786" s="251"/>
      <c r="C786" s="251"/>
      <c r="D786" s="247"/>
      <c r="E786" s="247"/>
      <c r="F786" s="247"/>
      <c r="G786" s="247"/>
      <c r="H786" s="247"/>
      <c r="I786" s="247"/>
      <c r="J786" s="247"/>
      <c r="K786" s="247"/>
      <c r="L786" s="247"/>
      <c r="M786" s="247"/>
      <c r="N786" s="247"/>
    </row>
    <row r="787" ht="15.75" customHeight="1">
      <c r="A787" s="251"/>
      <c r="B787" s="251"/>
      <c r="C787" s="251"/>
      <c r="D787" s="247"/>
      <c r="E787" s="247"/>
      <c r="F787" s="247"/>
      <c r="G787" s="247"/>
      <c r="H787" s="247"/>
      <c r="I787" s="247"/>
      <c r="J787" s="247"/>
      <c r="K787" s="247"/>
      <c r="L787" s="247"/>
      <c r="M787" s="247"/>
      <c r="N787" s="247"/>
    </row>
    <row r="788" ht="15.75" customHeight="1">
      <c r="A788" s="251"/>
      <c r="B788" s="251"/>
      <c r="C788" s="251"/>
      <c r="D788" s="247"/>
      <c r="E788" s="247"/>
      <c r="F788" s="247"/>
      <c r="G788" s="247"/>
      <c r="H788" s="247"/>
      <c r="I788" s="247"/>
      <c r="J788" s="247"/>
      <c r="K788" s="247"/>
      <c r="L788" s="247"/>
      <c r="M788" s="247"/>
      <c r="N788" s="247"/>
    </row>
    <row r="789" ht="15.75" customHeight="1">
      <c r="A789" s="251"/>
      <c r="B789" s="251"/>
      <c r="C789" s="251"/>
      <c r="D789" s="247"/>
      <c r="E789" s="247"/>
      <c r="F789" s="247"/>
      <c r="G789" s="247"/>
      <c r="H789" s="247"/>
      <c r="I789" s="247"/>
      <c r="J789" s="247"/>
      <c r="K789" s="247"/>
      <c r="L789" s="247"/>
      <c r="M789" s="247"/>
      <c r="N789" s="247"/>
    </row>
    <row r="790" ht="15.75" customHeight="1">
      <c r="A790" s="251"/>
      <c r="B790" s="251"/>
      <c r="C790" s="251"/>
      <c r="D790" s="247"/>
      <c r="E790" s="247"/>
      <c r="F790" s="247"/>
      <c r="G790" s="247"/>
      <c r="H790" s="247"/>
      <c r="I790" s="247"/>
      <c r="J790" s="247"/>
      <c r="K790" s="247"/>
      <c r="L790" s="247"/>
      <c r="M790" s="247"/>
      <c r="N790" s="247"/>
    </row>
    <row r="791" ht="15.75" customHeight="1">
      <c r="A791" s="251"/>
      <c r="B791" s="251"/>
      <c r="C791" s="251"/>
      <c r="D791" s="247"/>
      <c r="E791" s="247"/>
      <c r="F791" s="247"/>
      <c r="G791" s="247"/>
      <c r="H791" s="247"/>
      <c r="I791" s="247"/>
      <c r="J791" s="247"/>
      <c r="K791" s="247"/>
      <c r="L791" s="247"/>
      <c r="M791" s="247"/>
      <c r="N791" s="247"/>
    </row>
    <row r="792" ht="15.75" customHeight="1">
      <c r="A792" s="251"/>
      <c r="B792" s="251"/>
      <c r="C792" s="251"/>
      <c r="D792" s="247"/>
      <c r="E792" s="247"/>
      <c r="F792" s="247"/>
      <c r="G792" s="247"/>
      <c r="H792" s="247"/>
      <c r="I792" s="247"/>
      <c r="J792" s="247"/>
      <c r="K792" s="247"/>
      <c r="L792" s="247"/>
      <c r="M792" s="247"/>
      <c r="N792" s="247"/>
    </row>
    <row r="793" ht="15.75" customHeight="1">
      <c r="A793" s="251"/>
      <c r="B793" s="251"/>
      <c r="C793" s="251"/>
      <c r="D793" s="247"/>
      <c r="E793" s="247"/>
      <c r="F793" s="247"/>
      <c r="G793" s="247"/>
      <c r="H793" s="247"/>
      <c r="I793" s="247"/>
      <c r="J793" s="247"/>
      <c r="K793" s="247"/>
      <c r="L793" s="247"/>
      <c r="M793" s="247"/>
      <c r="N793" s="247"/>
    </row>
    <row r="794" ht="15.75" customHeight="1">
      <c r="A794" s="251"/>
      <c r="B794" s="251"/>
      <c r="C794" s="251"/>
      <c r="D794" s="247"/>
      <c r="E794" s="247"/>
      <c r="F794" s="247"/>
      <c r="G794" s="247"/>
      <c r="H794" s="247"/>
      <c r="I794" s="247"/>
      <c r="J794" s="247"/>
      <c r="K794" s="247"/>
      <c r="L794" s="247"/>
      <c r="M794" s="247"/>
      <c r="N794" s="247"/>
    </row>
    <row r="795" ht="15.75" customHeight="1">
      <c r="A795" s="251"/>
      <c r="B795" s="251"/>
      <c r="C795" s="251"/>
      <c r="D795" s="247"/>
      <c r="E795" s="247"/>
      <c r="F795" s="247"/>
      <c r="G795" s="247"/>
      <c r="H795" s="247"/>
      <c r="I795" s="247"/>
      <c r="J795" s="247"/>
      <c r="K795" s="247"/>
      <c r="L795" s="247"/>
      <c r="M795" s="247"/>
      <c r="N795" s="247"/>
    </row>
    <row r="796" ht="15.75" customHeight="1">
      <c r="A796" s="251"/>
      <c r="B796" s="251"/>
      <c r="C796" s="251"/>
      <c r="D796" s="247"/>
      <c r="E796" s="247"/>
      <c r="F796" s="247"/>
      <c r="G796" s="247"/>
      <c r="H796" s="247"/>
      <c r="I796" s="247"/>
      <c r="J796" s="247"/>
      <c r="K796" s="247"/>
      <c r="L796" s="247"/>
      <c r="M796" s="247"/>
      <c r="N796" s="247"/>
    </row>
    <row r="797" ht="15.75" customHeight="1">
      <c r="A797" s="251"/>
      <c r="B797" s="251"/>
      <c r="C797" s="251"/>
      <c r="D797" s="247"/>
      <c r="E797" s="247"/>
      <c r="F797" s="247"/>
      <c r="G797" s="247"/>
      <c r="H797" s="247"/>
      <c r="I797" s="247"/>
      <c r="J797" s="247"/>
      <c r="K797" s="247"/>
      <c r="L797" s="247"/>
      <c r="M797" s="247"/>
      <c r="N797" s="247"/>
    </row>
    <row r="798" ht="15.75" customHeight="1">
      <c r="A798" s="251"/>
      <c r="B798" s="251"/>
      <c r="C798" s="251"/>
      <c r="D798" s="247"/>
      <c r="E798" s="247"/>
      <c r="F798" s="247"/>
      <c r="G798" s="247"/>
      <c r="H798" s="247"/>
      <c r="I798" s="247"/>
      <c r="J798" s="247"/>
      <c r="K798" s="247"/>
      <c r="L798" s="247"/>
      <c r="M798" s="247"/>
      <c r="N798" s="247"/>
    </row>
    <row r="799" ht="15.75" customHeight="1">
      <c r="A799" s="251"/>
      <c r="B799" s="251"/>
      <c r="C799" s="251"/>
      <c r="D799" s="247"/>
      <c r="E799" s="247"/>
      <c r="F799" s="247"/>
      <c r="G799" s="247"/>
      <c r="H799" s="247"/>
      <c r="I799" s="247"/>
      <c r="J799" s="247"/>
      <c r="K799" s="247"/>
      <c r="L799" s="247"/>
      <c r="M799" s="247"/>
      <c r="N799" s="247"/>
    </row>
    <row r="800" ht="15.75" customHeight="1">
      <c r="A800" s="251"/>
      <c r="B800" s="251"/>
      <c r="C800" s="251"/>
      <c r="D800" s="247"/>
      <c r="E800" s="247"/>
      <c r="F800" s="247"/>
      <c r="G800" s="247"/>
      <c r="H800" s="247"/>
      <c r="I800" s="247"/>
      <c r="J800" s="247"/>
      <c r="K800" s="247"/>
      <c r="L800" s="247"/>
      <c r="M800" s="247"/>
      <c r="N800" s="247"/>
    </row>
    <row r="801" ht="15.75" customHeight="1">
      <c r="A801" s="251"/>
      <c r="B801" s="251"/>
      <c r="C801" s="251"/>
      <c r="D801" s="247"/>
      <c r="E801" s="247"/>
      <c r="F801" s="247"/>
      <c r="G801" s="247"/>
      <c r="H801" s="247"/>
      <c r="I801" s="247"/>
      <c r="J801" s="247"/>
      <c r="K801" s="247"/>
      <c r="L801" s="247"/>
      <c r="M801" s="247"/>
      <c r="N801" s="247"/>
    </row>
    <row r="802" ht="15.75" customHeight="1">
      <c r="A802" s="251"/>
      <c r="B802" s="251"/>
      <c r="C802" s="251"/>
      <c r="D802" s="247"/>
      <c r="E802" s="247"/>
      <c r="F802" s="247"/>
      <c r="G802" s="247"/>
      <c r="H802" s="247"/>
      <c r="I802" s="247"/>
      <c r="J802" s="247"/>
      <c r="K802" s="247"/>
      <c r="L802" s="247"/>
      <c r="M802" s="247"/>
      <c r="N802" s="247"/>
    </row>
    <row r="803" ht="15.75" customHeight="1">
      <c r="A803" s="251"/>
      <c r="B803" s="251"/>
      <c r="C803" s="251"/>
      <c r="D803" s="247"/>
      <c r="E803" s="247"/>
      <c r="F803" s="247"/>
      <c r="G803" s="247"/>
      <c r="H803" s="247"/>
      <c r="I803" s="247"/>
      <c r="J803" s="247"/>
      <c r="K803" s="247"/>
      <c r="L803" s="247"/>
      <c r="M803" s="247"/>
      <c r="N803" s="247"/>
    </row>
    <row r="804" ht="15.75" customHeight="1">
      <c r="A804" s="251"/>
      <c r="B804" s="251"/>
      <c r="C804" s="251"/>
      <c r="D804" s="247"/>
      <c r="E804" s="247"/>
      <c r="F804" s="247"/>
      <c r="G804" s="247"/>
      <c r="H804" s="247"/>
      <c r="I804" s="247"/>
      <c r="J804" s="247"/>
      <c r="K804" s="247"/>
      <c r="L804" s="247"/>
      <c r="M804" s="247"/>
      <c r="N804" s="247"/>
    </row>
    <row r="805" ht="15.75" customHeight="1">
      <c r="A805" s="251"/>
      <c r="B805" s="251"/>
      <c r="C805" s="251"/>
      <c r="D805" s="247"/>
      <c r="E805" s="247"/>
      <c r="F805" s="247"/>
      <c r="G805" s="247"/>
      <c r="H805" s="247"/>
      <c r="I805" s="247"/>
      <c r="J805" s="247"/>
      <c r="K805" s="247"/>
      <c r="L805" s="247"/>
      <c r="M805" s="247"/>
      <c r="N805" s="247"/>
    </row>
    <row r="806" ht="15.75" customHeight="1">
      <c r="A806" s="251"/>
      <c r="B806" s="251"/>
      <c r="C806" s="251"/>
      <c r="D806" s="247"/>
      <c r="E806" s="247"/>
      <c r="F806" s="247"/>
      <c r="G806" s="247"/>
      <c r="H806" s="247"/>
      <c r="I806" s="247"/>
      <c r="J806" s="247"/>
      <c r="K806" s="247"/>
      <c r="L806" s="247"/>
      <c r="M806" s="247"/>
      <c r="N806" s="247"/>
    </row>
    <row r="807" ht="15.75" customHeight="1">
      <c r="A807" s="251"/>
      <c r="B807" s="251"/>
      <c r="C807" s="251"/>
      <c r="D807" s="247"/>
      <c r="E807" s="247"/>
      <c r="F807" s="247"/>
      <c r="G807" s="247"/>
      <c r="H807" s="247"/>
      <c r="I807" s="247"/>
      <c r="J807" s="247"/>
      <c r="K807" s="247"/>
      <c r="L807" s="247"/>
      <c r="M807" s="247"/>
      <c r="N807" s="247"/>
    </row>
    <row r="808" ht="15.75" customHeight="1">
      <c r="A808" s="251"/>
      <c r="B808" s="251"/>
      <c r="C808" s="251"/>
      <c r="D808" s="247"/>
      <c r="E808" s="247"/>
      <c r="F808" s="247"/>
      <c r="G808" s="247"/>
      <c r="H808" s="247"/>
      <c r="I808" s="247"/>
      <c r="J808" s="247"/>
      <c r="K808" s="247"/>
      <c r="L808" s="247"/>
      <c r="M808" s="247"/>
      <c r="N808" s="247"/>
    </row>
    <row r="809" ht="15.75" customHeight="1">
      <c r="A809" s="251"/>
      <c r="B809" s="251"/>
      <c r="C809" s="251"/>
      <c r="D809" s="247"/>
      <c r="E809" s="247"/>
      <c r="F809" s="247"/>
      <c r="G809" s="247"/>
      <c r="H809" s="247"/>
      <c r="I809" s="247"/>
      <c r="J809" s="247"/>
      <c r="K809" s="247"/>
      <c r="L809" s="247"/>
      <c r="M809" s="247"/>
      <c r="N809" s="247"/>
    </row>
    <row r="810" ht="15.75" customHeight="1">
      <c r="A810" s="251"/>
      <c r="B810" s="251"/>
      <c r="C810" s="251"/>
      <c r="D810" s="247"/>
      <c r="E810" s="247"/>
      <c r="F810" s="247"/>
      <c r="G810" s="247"/>
      <c r="H810" s="247"/>
      <c r="I810" s="247"/>
      <c r="J810" s="247"/>
      <c r="K810" s="247"/>
      <c r="L810" s="247"/>
      <c r="M810" s="247"/>
      <c r="N810" s="247"/>
    </row>
    <row r="811" ht="15.75" customHeight="1">
      <c r="A811" s="251"/>
      <c r="B811" s="251"/>
      <c r="C811" s="251"/>
      <c r="D811" s="247"/>
      <c r="E811" s="247"/>
      <c r="F811" s="247"/>
      <c r="G811" s="247"/>
      <c r="H811" s="247"/>
      <c r="I811" s="247"/>
      <c r="J811" s="247"/>
      <c r="K811" s="247"/>
      <c r="L811" s="247"/>
      <c r="M811" s="247"/>
      <c r="N811" s="247"/>
    </row>
    <row r="812" ht="15.75" customHeight="1">
      <c r="A812" s="251"/>
      <c r="B812" s="251"/>
      <c r="C812" s="251"/>
      <c r="D812" s="247"/>
      <c r="E812" s="247"/>
      <c r="F812" s="247"/>
      <c r="G812" s="247"/>
      <c r="H812" s="247"/>
      <c r="I812" s="247"/>
      <c r="J812" s="247"/>
      <c r="K812" s="247"/>
      <c r="L812" s="247"/>
      <c r="M812" s="247"/>
      <c r="N812" s="247"/>
    </row>
    <row r="813" ht="15.75" customHeight="1">
      <c r="A813" s="251"/>
      <c r="B813" s="251"/>
      <c r="C813" s="251"/>
      <c r="D813" s="247"/>
      <c r="E813" s="247"/>
      <c r="F813" s="247"/>
      <c r="G813" s="247"/>
      <c r="H813" s="247"/>
      <c r="I813" s="247"/>
      <c r="J813" s="247"/>
      <c r="K813" s="247"/>
      <c r="L813" s="247"/>
      <c r="M813" s="247"/>
      <c r="N813" s="247"/>
    </row>
    <row r="814" ht="15.75" customHeight="1">
      <c r="A814" s="251"/>
      <c r="B814" s="251"/>
      <c r="C814" s="251"/>
      <c r="D814" s="247"/>
      <c r="E814" s="247"/>
      <c r="F814" s="247"/>
      <c r="G814" s="247"/>
      <c r="H814" s="247"/>
      <c r="I814" s="247"/>
      <c r="J814" s="247"/>
      <c r="K814" s="247"/>
      <c r="L814" s="247"/>
      <c r="M814" s="247"/>
      <c r="N814" s="247"/>
    </row>
    <row r="815" ht="15.75" customHeight="1">
      <c r="A815" s="251"/>
      <c r="B815" s="251"/>
      <c r="C815" s="251"/>
      <c r="D815" s="247"/>
      <c r="E815" s="247"/>
      <c r="F815" s="247"/>
      <c r="G815" s="247"/>
      <c r="H815" s="247"/>
      <c r="I815" s="247"/>
      <c r="J815" s="247"/>
      <c r="K815" s="247"/>
      <c r="L815" s="247"/>
      <c r="M815" s="247"/>
      <c r="N815" s="247"/>
    </row>
    <row r="816" ht="15.75" customHeight="1">
      <c r="A816" s="251"/>
      <c r="B816" s="251"/>
      <c r="C816" s="251"/>
      <c r="D816" s="247"/>
      <c r="E816" s="247"/>
      <c r="F816" s="247"/>
      <c r="G816" s="247"/>
      <c r="H816" s="247"/>
      <c r="I816" s="247"/>
      <c r="J816" s="247"/>
      <c r="K816" s="247"/>
      <c r="L816" s="247"/>
      <c r="M816" s="247"/>
      <c r="N816" s="247"/>
    </row>
    <row r="817" ht="15.75" customHeight="1">
      <c r="A817" s="251"/>
      <c r="B817" s="251"/>
      <c r="C817" s="251"/>
      <c r="D817" s="247"/>
      <c r="E817" s="247"/>
      <c r="F817" s="247"/>
      <c r="G817" s="247"/>
      <c r="H817" s="247"/>
      <c r="I817" s="247"/>
      <c r="J817" s="247"/>
      <c r="K817" s="247"/>
      <c r="L817" s="247"/>
      <c r="M817" s="247"/>
      <c r="N817" s="247"/>
    </row>
    <row r="818" ht="15.75" customHeight="1">
      <c r="A818" s="251"/>
      <c r="B818" s="251"/>
      <c r="C818" s="251"/>
      <c r="D818" s="247"/>
      <c r="E818" s="247"/>
      <c r="F818" s="247"/>
      <c r="G818" s="247"/>
      <c r="H818" s="247"/>
      <c r="I818" s="247"/>
      <c r="J818" s="247"/>
      <c r="K818" s="247"/>
      <c r="L818" s="247"/>
      <c r="M818" s="247"/>
      <c r="N818" s="247"/>
    </row>
    <row r="819" ht="15.75" customHeight="1">
      <c r="A819" s="251"/>
      <c r="B819" s="251"/>
      <c r="C819" s="251"/>
      <c r="D819" s="247"/>
      <c r="E819" s="247"/>
      <c r="F819" s="247"/>
      <c r="G819" s="247"/>
      <c r="H819" s="247"/>
      <c r="I819" s="247"/>
      <c r="J819" s="247"/>
      <c r="K819" s="247"/>
      <c r="L819" s="247"/>
      <c r="M819" s="247"/>
      <c r="N819" s="247"/>
    </row>
    <row r="820" ht="15.75" customHeight="1">
      <c r="A820" s="251"/>
      <c r="B820" s="251"/>
      <c r="C820" s="251"/>
      <c r="D820" s="247"/>
      <c r="E820" s="247"/>
      <c r="F820" s="247"/>
      <c r="G820" s="247"/>
      <c r="H820" s="247"/>
      <c r="I820" s="247"/>
      <c r="J820" s="247"/>
      <c r="K820" s="247"/>
      <c r="L820" s="247"/>
      <c r="M820" s="247"/>
      <c r="N820" s="247"/>
    </row>
    <row r="821" ht="15.75" customHeight="1">
      <c r="A821" s="251"/>
      <c r="B821" s="251"/>
      <c r="C821" s="251"/>
      <c r="D821" s="247"/>
      <c r="E821" s="247"/>
      <c r="F821" s="247"/>
      <c r="G821" s="247"/>
      <c r="H821" s="247"/>
      <c r="I821" s="247"/>
      <c r="J821" s="247"/>
      <c r="K821" s="247"/>
      <c r="L821" s="247"/>
      <c r="M821" s="247"/>
      <c r="N821" s="247"/>
    </row>
    <row r="822" ht="15.75" customHeight="1">
      <c r="A822" s="251"/>
      <c r="B822" s="251"/>
      <c r="C822" s="251"/>
      <c r="D822" s="247"/>
      <c r="E822" s="247"/>
      <c r="F822" s="247"/>
      <c r="G822" s="247"/>
      <c r="H822" s="247"/>
      <c r="I822" s="247"/>
      <c r="J822" s="247"/>
      <c r="K822" s="247"/>
      <c r="L822" s="247"/>
      <c r="M822" s="247"/>
      <c r="N822" s="247"/>
    </row>
    <row r="823" ht="15.75" customHeight="1">
      <c r="A823" s="251"/>
      <c r="B823" s="251"/>
      <c r="C823" s="251"/>
      <c r="D823" s="247"/>
      <c r="E823" s="247"/>
      <c r="F823" s="247"/>
      <c r="G823" s="247"/>
      <c r="H823" s="247"/>
      <c r="I823" s="247"/>
      <c r="J823" s="247"/>
      <c r="K823" s="247"/>
      <c r="L823" s="247"/>
      <c r="M823" s="247"/>
      <c r="N823" s="247"/>
    </row>
    <row r="824" ht="15.75" customHeight="1">
      <c r="A824" s="251"/>
      <c r="B824" s="251"/>
      <c r="C824" s="251"/>
      <c r="D824" s="247"/>
      <c r="E824" s="247"/>
      <c r="F824" s="247"/>
      <c r="G824" s="247"/>
      <c r="H824" s="247"/>
      <c r="I824" s="247"/>
      <c r="J824" s="247"/>
      <c r="K824" s="247"/>
      <c r="L824" s="247"/>
      <c r="M824" s="247"/>
      <c r="N824" s="247"/>
    </row>
    <row r="825" ht="15.75" customHeight="1">
      <c r="A825" s="251"/>
      <c r="B825" s="251"/>
      <c r="C825" s="251"/>
      <c r="D825" s="247"/>
      <c r="E825" s="247"/>
      <c r="F825" s="247"/>
      <c r="G825" s="247"/>
      <c r="H825" s="247"/>
      <c r="I825" s="247"/>
      <c r="J825" s="247"/>
      <c r="K825" s="247"/>
      <c r="L825" s="247"/>
      <c r="M825" s="247"/>
      <c r="N825" s="247"/>
    </row>
    <row r="826" ht="15.75" customHeight="1">
      <c r="A826" s="251"/>
      <c r="B826" s="251"/>
      <c r="C826" s="251"/>
      <c r="D826" s="247"/>
      <c r="E826" s="247"/>
      <c r="F826" s="247"/>
      <c r="G826" s="247"/>
      <c r="H826" s="247"/>
      <c r="I826" s="247"/>
      <c r="J826" s="247"/>
      <c r="K826" s="247"/>
      <c r="L826" s="247"/>
      <c r="M826" s="247"/>
      <c r="N826" s="247"/>
    </row>
    <row r="827" ht="15.75" customHeight="1">
      <c r="A827" s="251"/>
      <c r="B827" s="251"/>
      <c r="C827" s="251"/>
      <c r="D827" s="247"/>
      <c r="E827" s="247"/>
      <c r="F827" s="247"/>
      <c r="G827" s="247"/>
      <c r="H827" s="247"/>
      <c r="I827" s="247"/>
      <c r="J827" s="247"/>
      <c r="K827" s="247"/>
      <c r="L827" s="247"/>
      <c r="M827" s="247"/>
      <c r="N827" s="247"/>
    </row>
    <row r="828" ht="15.75" customHeight="1">
      <c r="A828" s="251"/>
      <c r="B828" s="251"/>
      <c r="C828" s="251"/>
      <c r="D828" s="247"/>
      <c r="E828" s="247"/>
      <c r="F828" s="247"/>
      <c r="G828" s="247"/>
      <c r="H828" s="247"/>
      <c r="I828" s="247"/>
      <c r="J828" s="247"/>
      <c r="K828" s="247"/>
      <c r="L828" s="247"/>
      <c r="M828" s="247"/>
      <c r="N828" s="247"/>
    </row>
    <row r="829" ht="15.75" customHeight="1">
      <c r="A829" s="251"/>
      <c r="B829" s="251"/>
      <c r="C829" s="251"/>
      <c r="D829" s="247"/>
      <c r="E829" s="247"/>
      <c r="F829" s="247"/>
      <c r="G829" s="247"/>
      <c r="H829" s="247"/>
      <c r="I829" s="247"/>
      <c r="J829" s="247"/>
      <c r="K829" s="247"/>
      <c r="L829" s="247"/>
      <c r="M829" s="247"/>
      <c r="N829" s="247"/>
    </row>
    <row r="830" ht="15.75" customHeight="1">
      <c r="A830" s="251"/>
      <c r="B830" s="251"/>
      <c r="C830" s="251"/>
      <c r="D830" s="247"/>
      <c r="E830" s="247"/>
      <c r="F830" s="247"/>
      <c r="G830" s="247"/>
      <c r="H830" s="247"/>
      <c r="I830" s="247"/>
      <c r="J830" s="247"/>
      <c r="K830" s="247"/>
      <c r="L830" s="247"/>
      <c r="M830" s="247"/>
      <c r="N830" s="247"/>
    </row>
    <row r="831" ht="15.75" customHeight="1">
      <c r="A831" s="251"/>
      <c r="B831" s="251"/>
      <c r="C831" s="251"/>
      <c r="D831" s="247"/>
      <c r="E831" s="247"/>
      <c r="F831" s="247"/>
      <c r="G831" s="247"/>
      <c r="H831" s="247"/>
      <c r="I831" s="247"/>
      <c r="J831" s="247"/>
      <c r="K831" s="247"/>
      <c r="L831" s="247"/>
      <c r="M831" s="247"/>
      <c r="N831" s="247"/>
    </row>
    <row r="832" ht="15.75" customHeight="1">
      <c r="A832" s="251"/>
      <c r="B832" s="251"/>
      <c r="C832" s="251"/>
      <c r="D832" s="247"/>
      <c r="E832" s="247"/>
      <c r="F832" s="247"/>
      <c r="G832" s="247"/>
      <c r="H832" s="247"/>
      <c r="I832" s="247"/>
      <c r="J832" s="247"/>
      <c r="K832" s="247"/>
      <c r="L832" s="247"/>
      <c r="M832" s="247"/>
      <c r="N832" s="247"/>
    </row>
    <row r="833" ht="15.75" customHeight="1">
      <c r="A833" s="251"/>
      <c r="B833" s="251"/>
      <c r="C833" s="251"/>
      <c r="D833" s="247"/>
      <c r="E833" s="247"/>
      <c r="F833" s="247"/>
      <c r="G833" s="247"/>
      <c r="H833" s="247"/>
      <c r="I833" s="247"/>
      <c r="J833" s="247"/>
      <c r="K833" s="247"/>
      <c r="L833" s="247"/>
      <c r="M833" s="247"/>
      <c r="N833" s="247"/>
    </row>
    <row r="834" ht="15.75" customHeight="1">
      <c r="A834" s="251"/>
      <c r="B834" s="251"/>
      <c r="C834" s="251"/>
      <c r="D834" s="247"/>
      <c r="E834" s="247"/>
      <c r="F834" s="247"/>
      <c r="G834" s="247"/>
      <c r="H834" s="247"/>
      <c r="I834" s="247"/>
      <c r="J834" s="247"/>
      <c r="K834" s="247"/>
      <c r="L834" s="247"/>
      <c r="M834" s="247"/>
      <c r="N834" s="247"/>
    </row>
    <row r="835" ht="15.75" customHeight="1">
      <c r="A835" s="251"/>
      <c r="B835" s="251"/>
      <c r="C835" s="251"/>
      <c r="D835" s="247"/>
      <c r="E835" s="247"/>
      <c r="F835" s="247"/>
      <c r="G835" s="247"/>
      <c r="H835" s="247"/>
      <c r="I835" s="247"/>
      <c r="J835" s="247"/>
      <c r="K835" s="247"/>
      <c r="L835" s="247"/>
      <c r="M835" s="247"/>
      <c r="N835" s="247"/>
    </row>
    <row r="836" ht="15.75" customHeight="1">
      <c r="A836" s="251"/>
      <c r="B836" s="251"/>
      <c r="C836" s="251"/>
      <c r="D836" s="247"/>
      <c r="E836" s="247"/>
      <c r="F836" s="247"/>
      <c r="G836" s="247"/>
      <c r="H836" s="247"/>
      <c r="I836" s="247"/>
      <c r="J836" s="247"/>
      <c r="K836" s="247"/>
      <c r="L836" s="247"/>
      <c r="M836" s="247"/>
      <c r="N836" s="247"/>
    </row>
    <row r="837" ht="15.75" customHeight="1">
      <c r="A837" s="251"/>
      <c r="B837" s="251"/>
      <c r="C837" s="251"/>
      <c r="D837" s="247"/>
      <c r="E837" s="247"/>
      <c r="F837" s="247"/>
      <c r="G837" s="247"/>
      <c r="H837" s="247"/>
      <c r="I837" s="247"/>
      <c r="J837" s="247"/>
      <c r="K837" s="247"/>
      <c r="L837" s="247"/>
      <c r="M837" s="247"/>
      <c r="N837" s="247"/>
    </row>
    <row r="838" ht="15.75" customHeight="1">
      <c r="A838" s="251"/>
      <c r="B838" s="251"/>
      <c r="C838" s="251"/>
      <c r="D838" s="247"/>
      <c r="E838" s="247"/>
      <c r="F838" s="247"/>
      <c r="G838" s="247"/>
      <c r="H838" s="247"/>
      <c r="I838" s="247"/>
      <c r="J838" s="247"/>
      <c r="K838" s="247"/>
      <c r="L838" s="247"/>
      <c r="M838" s="247"/>
      <c r="N838" s="247"/>
    </row>
    <row r="839" ht="15.75" customHeight="1">
      <c r="A839" s="251"/>
      <c r="B839" s="251"/>
      <c r="C839" s="251"/>
      <c r="D839" s="247"/>
      <c r="E839" s="247"/>
      <c r="F839" s="247"/>
      <c r="G839" s="247"/>
      <c r="H839" s="247"/>
      <c r="I839" s="247"/>
      <c r="J839" s="247"/>
      <c r="K839" s="247"/>
      <c r="L839" s="247"/>
      <c r="M839" s="247"/>
      <c r="N839" s="247"/>
    </row>
    <row r="840" ht="15.75" customHeight="1">
      <c r="A840" s="251"/>
      <c r="B840" s="251"/>
      <c r="C840" s="251"/>
      <c r="D840" s="247"/>
      <c r="E840" s="247"/>
      <c r="F840" s="247"/>
      <c r="G840" s="247"/>
      <c r="H840" s="247"/>
      <c r="I840" s="247"/>
      <c r="J840" s="247"/>
      <c r="K840" s="247"/>
      <c r="L840" s="247"/>
      <c r="M840" s="247"/>
      <c r="N840" s="247"/>
    </row>
    <row r="841" ht="15.75" customHeight="1">
      <c r="A841" s="251"/>
      <c r="B841" s="251"/>
      <c r="C841" s="251"/>
      <c r="D841" s="247"/>
      <c r="E841" s="247"/>
      <c r="F841" s="247"/>
      <c r="G841" s="247"/>
      <c r="H841" s="247"/>
      <c r="I841" s="247"/>
      <c r="J841" s="247"/>
      <c r="K841" s="247"/>
      <c r="L841" s="247"/>
      <c r="M841" s="247"/>
      <c r="N841" s="247"/>
    </row>
    <row r="842" ht="15.75" customHeight="1">
      <c r="A842" s="251"/>
      <c r="B842" s="251"/>
      <c r="C842" s="251"/>
      <c r="D842" s="247"/>
      <c r="E842" s="247"/>
      <c r="F842" s="247"/>
      <c r="G842" s="247"/>
      <c r="H842" s="247"/>
      <c r="I842" s="247"/>
      <c r="J842" s="247"/>
      <c r="K842" s="247"/>
      <c r="L842" s="247"/>
      <c r="M842" s="247"/>
      <c r="N842" s="247"/>
    </row>
    <row r="843" ht="15.75" customHeight="1">
      <c r="A843" s="251"/>
      <c r="B843" s="251"/>
      <c r="C843" s="251"/>
      <c r="D843" s="247"/>
      <c r="E843" s="247"/>
      <c r="F843" s="247"/>
      <c r="G843" s="247"/>
      <c r="H843" s="247"/>
      <c r="I843" s="247"/>
      <c r="J843" s="247"/>
      <c r="K843" s="247"/>
      <c r="L843" s="247"/>
      <c r="M843" s="247"/>
      <c r="N843" s="247"/>
    </row>
    <row r="844" ht="15.75" customHeight="1">
      <c r="A844" s="251"/>
      <c r="B844" s="251"/>
      <c r="C844" s="251"/>
      <c r="D844" s="247"/>
      <c r="E844" s="247"/>
      <c r="F844" s="247"/>
      <c r="G844" s="247"/>
      <c r="H844" s="247"/>
      <c r="I844" s="247"/>
      <c r="J844" s="247"/>
      <c r="K844" s="247"/>
      <c r="L844" s="247"/>
      <c r="M844" s="247"/>
      <c r="N844" s="247"/>
    </row>
    <row r="845" ht="15.75" customHeight="1">
      <c r="A845" s="251"/>
      <c r="B845" s="251"/>
      <c r="C845" s="251"/>
      <c r="D845" s="247"/>
      <c r="E845" s="247"/>
      <c r="F845" s="247"/>
      <c r="G845" s="247"/>
      <c r="H845" s="247"/>
      <c r="I845" s="247"/>
      <c r="J845" s="247"/>
      <c r="K845" s="247"/>
      <c r="L845" s="247"/>
      <c r="M845" s="247"/>
      <c r="N845" s="247"/>
    </row>
    <row r="846" ht="15.75" customHeight="1">
      <c r="A846" s="251"/>
      <c r="B846" s="251"/>
      <c r="C846" s="251"/>
      <c r="D846" s="247"/>
      <c r="E846" s="247"/>
      <c r="F846" s="247"/>
      <c r="G846" s="247"/>
      <c r="H846" s="247"/>
      <c r="I846" s="247"/>
      <c r="J846" s="247"/>
      <c r="K846" s="247"/>
      <c r="L846" s="247"/>
      <c r="M846" s="247"/>
      <c r="N846" s="247"/>
    </row>
    <row r="847" ht="15.75" customHeight="1">
      <c r="A847" s="251"/>
      <c r="B847" s="251"/>
      <c r="C847" s="251"/>
      <c r="D847" s="247"/>
      <c r="E847" s="247"/>
      <c r="F847" s="247"/>
      <c r="G847" s="247"/>
      <c r="H847" s="247"/>
      <c r="I847" s="247"/>
      <c r="J847" s="247"/>
      <c r="K847" s="247"/>
      <c r="L847" s="247"/>
      <c r="M847" s="247"/>
      <c r="N847" s="247"/>
    </row>
    <row r="848" ht="15.75" customHeight="1">
      <c r="A848" s="251"/>
      <c r="B848" s="251"/>
      <c r="C848" s="251"/>
      <c r="D848" s="247"/>
      <c r="E848" s="247"/>
      <c r="F848" s="247"/>
      <c r="G848" s="247"/>
      <c r="H848" s="247"/>
      <c r="I848" s="247"/>
      <c r="J848" s="247"/>
      <c r="K848" s="247"/>
      <c r="L848" s="247"/>
      <c r="M848" s="247"/>
      <c r="N848" s="247"/>
    </row>
    <row r="849" ht="15.75" customHeight="1">
      <c r="A849" s="251"/>
      <c r="B849" s="251"/>
      <c r="C849" s="251"/>
      <c r="D849" s="247"/>
      <c r="E849" s="247"/>
      <c r="F849" s="247"/>
      <c r="G849" s="247"/>
      <c r="H849" s="247"/>
      <c r="I849" s="247"/>
      <c r="J849" s="247"/>
      <c r="K849" s="247"/>
      <c r="L849" s="247"/>
      <c r="M849" s="247"/>
      <c r="N849" s="247"/>
    </row>
    <row r="850" ht="15.75" customHeight="1">
      <c r="A850" s="251"/>
      <c r="B850" s="251"/>
      <c r="C850" s="251"/>
      <c r="D850" s="247"/>
      <c r="E850" s="247"/>
      <c r="F850" s="247"/>
      <c r="G850" s="247"/>
      <c r="H850" s="247"/>
      <c r="I850" s="247"/>
      <c r="J850" s="247"/>
      <c r="K850" s="247"/>
      <c r="L850" s="247"/>
      <c r="M850" s="247"/>
      <c r="N850" s="247"/>
    </row>
    <row r="851" ht="15.75" customHeight="1">
      <c r="A851" s="251"/>
      <c r="B851" s="251"/>
      <c r="C851" s="251"/>
      <c r="D851" s="247"/>
      <c r="E851" s="247"/>
      <c r="F851" s="247"/>
      <c r="G851" s="247"/>
      <c r="H851" s="247"/>
      <c r="I851" s="247"/>
      <c r="J851" s="247"/>
      <c r="K851" s="247"/>
      <c r="L851" s="247"/>
      <c r="M851" s="247"/>
      <c r="N851" s="247"/>
    </row>
    <row r="852" ht="15.75" customHeight="1">
      <c r="A852" s="251"/>
      <c r="B852" s="251"/>
      <c r="C852" s="251"/>
      <c r="D852" s="247"/>
      <c r="E852" s="247"/>
      <c r="F852" s="247"/>
      <c r="G852" s="247"/>
      <c r="H852" s="247"/>
      <c r="I852" s="247"/>
      <c r="J852" s="247"/>
      <c r="K852" s="247"/>
      <c r="L852" s="247"/>
      <c r="M852" s="247"/>
      <c r="N852" s="247"/>
    </row>
    <row r="853" ht="15.75" customHeight="1">
      <c r="A853" s="251"/>
      <c r="B853" s="251"/>
      <c r="C853" s="251"/>
      <c r="D853" s="247"/>
      <c r="E853" s="247"/>
      <c r="F853" s="247"/>
      <c r="G853" s="247"/>
      <c r="H853" s="247"/>
      <c r="I853" s="247"/>
      <c r="J853" s="247"/>
      <c r="K853" s="247"/>
      <c r="L853" s="247"/>
      <c r="M853" s="247"/>
      <c r="N853" s="247"/>
    </row>
    <row r="854" ht="15.75" customHeight="1">
      <c r="A854" s="251"/>
      <c r="B854" s="251"/>
      <c r="C854" s="251"/>
      <c r="D854" s="247"/>
      <c r="E854" s="247"/>
      <c r="F854" s="247"/>
      <c r="G854" s="247"/>
      <c r="H854" s="247"/>
      <c r="I854" s="247"/>
      <c r="J854" s="247"/>
      <c r="K854" s="247"/>
      <c r="L854" s="247"/>
      <c r="M854" s="247"/>
      <c r="N854" s="247"/>
    </row>
    <row r="855" ht="15.75" customHeight="1">
      <c r="A855" s="251"/>
      <c r="B855" s="251"/>
      <c r="C855" s="251"/>
      <c r="D855" s="247"/>
      <c r="E855" s="247"/>
      <c r="F855" s="247"/>
      <c r="G855" s="247"/>
      <c r="H855" s="247"/>
      <c r="I855" s="247"/>
      <c r="J855" s="247"/>
      <c r="K855" s="247"/>
      <c r="L855" s="247"/>
      <c r="M855" s="247"/>
      <c r="N855" s="247"/>
    </row>
    <row r="856" ht="15.75" customHeight="1">
      <c r="A856" s="251"/>
      <c r="B856" s="251"/>
      <c r="C856" s="251"/>
      <c r="D856" s="247"/>
      <c r="E856" s="247"/>
      <c r="F856" s="247"/>
      <c r="G856" s="247"/>
      <c r="H856" s="247"/>
      <c r="I856" s="247"/>
      <c r="J856" s="247"/>
      <c r="K856" s="247"/>
      <c r="L856" s="247"/>
      <c r="M856" s="247"/>
      <c r="N856" s="247"/>
    </row>
    <row r="857" ht="15.75" customHeight="1">
      <c r="A857" s="251"/>
      <c r="B857" s="251"/>
      <c r="C857" s="251"/>
      <c r="D857" s="247"/>
      <c r="E857" s="247"/>
      <c r="F857" s="247"/>
      <c r="G857" s="247"/>
      <c r="H857" s="247"/>
      <c r="I857" s="247"/>
      <c r="J857" s="247"/>
      <c r="K857" s="247"/>
      <c r="L857" s="247"/>
      <c r="M857" s="247"/>
      <c r="N857" s="247"/>
    </row>
    <row r="858" ht="15.75" customHeight="1">
      <c r="A858" s="251"/>
      <c r="B858" s="251"/>
      <c r="C858" s="251"/>
      <c r="D858" s="247"/>
      <c r="E858" s="247"/>
      <c r="F858" s="247"/>
      <c r="G858" s="247"/>
      <c r="H858" s="247"/>
      <c r="I858" s="247"/>
      <c r="J858" s="247"/>
      <c r="K858" s="247"/>
      <c r="L858" s="247"/>
      <c r="M858" s="247"/>
      <c r="N858" s="247"/>
    </row>
    <row r="859" ht="15.75" customHeight="1">
      <c r="A859" s="251"/>
      <c r="B859" s="251"/>
      <c r="C859" s="251"/>
      <c r="D859" s="247"/>
      <c r="E859" s="247"/>
      <c r="F859" s="247"/>
      <c r="G859" s="247"/>
      <c r="H859" s="247"/>
      <c r="I859" s="247"/>
      <c r="J859" s="247"/>
      <c r="K859" s="247"/>
      <c r="L859" s="247"/>
      <c r="M859" s="247"/>
      <c r="N859" s="247"/>
    </row>
    <row r="860" ht="15.75" customHeight="1">
      <c r="A860" s="251"/>
      <c r="B860" s="251"/>
      <c r="C860" s="251"/>
      <c r="D860" s="247"/>
      <c r="E860" s="247"/>
      <c r="F860" s="247"/>
      <c r="G860" s="247"/>
      <c r="H860" s="247"/>
      <c r="I860" s="247"/>
      <c r="J860" s="247"/>
      <c r="K860" s="247"/>
      <c r="L860" s="247"/>
      <c r="M860" s="247"/>
      <c r="N860" s="247"/>
    </row>
    <row r="861" ht="15.75" customHeight="1">
      <c r="A861" s="251"/>
      <c r="B861" s="251"/>
      <c r="C861" s="251"/>
      <c r="D861" s="247"/>
      <c r="E861" s="247"/>
      <c r="F861" s="247"/>
      <c r="G861" s="247"/>
      <c r="H861" s="247"/>
      <c r="I861" s="247"/>
      <c r="J861" s="247"/>
      <c r="K861" s="247"/>
      <c r="L861" s="247"/>
      <c r="M861" s="247"/>
      <c r="N861" s="247"/>
    </row>
    <row r="862" ht="15.75" customHeight="1">
      <c r="A862" s="251"/>
      <c r="B862" s="251"/>
      <c r="C862" s="251"/>
      <c r="D862" s="247"/>
      <c r="E862" s="247"/>
      <c r="F862" s="247"/>
      <c r="G862" s="247"/>
      <c r="H862" s="247"/>
      <c r="I862" s="247"/>
      <c r="J862" s="247"/>
      <c r="K862" s="247"/>
      <c r="L862" s="247"/>
      <c r="M862" s="247"/>
      <c r="N862" s="247"/>
    </row>
    <row r="863" ht="15.75" customHeight="1">
      <c r="A863" s="251"/>
      <c r="B863" s="251"/>
      <c r="C863" s="251"/>
      <c r="D863" s="247"/>
      <c r="E863" s="247"/>
      <c r="F863" s="247"/>
      <c r="G863" s="247"/>
      <c r="H863" s="247"/>
      <c r="I863" s="247"/>
      <c r="J863" s="247"/>
      <c r="K863" s="247"/>
      <c r="L863" s="247"/>
      <c r="M863" s="247"/>
      <c r="N863" s="247"/>
    </row>
    <row r="864" ht="15.75" customHeight="1">
      <c r="A864" s="251"/>
      <c r="B864" s="251"/>
      <c r="C864" s="251"/>
      <c r="D864" s="247"/>
      <c r="E864" s="247"/>
      <c r="F864" s="247"/>
      <c r="G864" s="247"/>
      <c r="H864" s="247"/>
      <c r="I864" s="247"/>
      <c r="J864" s="247"/>
      <c r="K864" s="247"/>
      <c r="L864" s="247"/>
      <c r="M864" s="247"/>
      <c r="N864" s="247"/>
    </row>
    <row r="865" ht="15.75" customHeight="1">
      <c r="A865" s="251"/>
      <c r="B865" s="251"/>
      <c r="C865" s="251"/>
      <c r="D865" s="247"/>
      <c r="E865" s="247"/>
      <c r="F865" s="247"/>
      <c r="G865" s="247"/>
      <c r="H865" s="247"/>
      <c r="I865" s="247"/>
      <c r="J865" s="247"/>
      <c r="K865" s="247"/>
      <c r="L865" s="247"/>
      <c r="M865" s="247"/>
      <c r="N865" s="247"/>
    </row>
    <row r="866" ht="15.75" customHeight="1">
      <c r="A866" s="251"/>
      <c r="B866" s="251"/>
      <c r="C866" s="251"/>
      <c r="D866" s="247"/>
      <c r="E866" s="247"/>
      <c r="F866" s="247"/>
      <c r="G866" s="247"/>
      <c r="H866" s="247"/>
      <c r="I866" s="247"/>
      <c r="J866" s="247"/>
      <c r="K866" s="247"/>
      <c r="L866" s="247"/>
      <c r="M866" s="247"/>
      <c r="N866" s="247"/>
    </row>
    <row r="867" ht="15.75" customHeight="1">
      <c r="A867" s="251"/>
      <c r="B867" s="251"/>
      <c r="C867" s="251"/>
      <c r="D867" s="247"/>
      <c r="E867" s="247"/>
      <c r="F867" s="247"/>
      <c r="G867" s="247"/>
      <c r="H867" s="247"/>
      <c r="I867" s="247"/>
      <c r="J867" s="247"/>
      <c r="K867" s="247"/>
      <c r="L867" s="247"/>
      <c r="M867" s="247"/>
      <c r="N867" s="247"/>
    </row>
    <row r="868" ht="15.75" customHeight="1">
      <c r="A868" s="251"/>
      <c r="B868" s="251"/>
      <c r="C868" s="251"/>
      <c r="D868" s="247"/>
      <c r="E868" s="247"/>
      <c r="F868" s="247"/>
      <c r="G868" s="247"/>
      <c r="H868" s="247"/>
      <c r="I868" s="247"/>
      <c r="J868" s="247"/>
      <c r="K868" s="247"/>
      <c r="L868" s="247"/>
      <c r="M868" s="247"/>
      <c r="N868" s="247"/>
    </row>
    <row r="869" ht="15.75" customHeight="1">
      <c r="A869" s="251"/>
      <c r="B869" s="251"/>
      <c r="C869" s="251"/>
      <c r="D869" s="247"/>
      <c r="E869" s="247"/>
      <c r="F869" s="247"/>
      <c r="G869" s="247"/>
      <c r="H869" s="247"/>
      <c r="I869" s="247"/>
      <c r="J869" s="247"/>
      <c r="K869" s="247"/>
      <c r="L869" s="247"/>
      <c r="M869" s="247"/>
      <c r="N869" s="247"/>
    </row>
    <row r="870" ht="15.75" customHeight="1">
      <c r="A870" s="251"/>
      <c r="B870" s="251"/>
      <c r="C870" s="251"/>
      <c r="D870" s="247"/>
      <c r="E870" s="247"/>
      <c r="F870" s="247"/>
      <c r="G870" s="247"/>
      <c r="H870" s="247"/>
      <c r="I870" s="247"/>
      <c r="J870" s="247"/>
      <c r="K870" s="247"/>
      <c r="L870" s="247"/>
      <c r="M870" s="247"/>
      <c r="N870" s="247"/>
    </row>
    <row r="871" ht="15.75" customHeight="1">
      <c r="A871" s="251"/>
      <c r="B871" s="251"/>
      <c r="C871" s="251"/>
      <c r="D871" s="247"/>
      <c r="E871" s="247"/>
      <c r="F871" s="247"/>
      <c r="G871" s="247"/>
      <c r="H871" s="247"/>
      <c r="I871" s="247"/>
      <c r="J871" s="247"/>
      <c r="K871" s="247"/>
      <c r="L871" s="247"/>
      <c r="M871" s="247"/>
      <c r="N871" s="247"/>
    </row>
    <row r="872" ht="15.75" customHeight="1">
      <c r="A872" s="251"/>
      <c r="B872" s="251"/>
      <c r="C872" s="251"/>
      <c r="D872" s="247"/>
      <c r="E872" s="247"/>
      <c r="F872" s="247"/>
      <c r="G872" s="247"/>
      <c r="H872" s="247"/>
      <c r="I872" s="247"/>
      <c r="J872" s="247"/>
      <c r="K872" s="247"/>
      <c r="L872" s="247"/>
      <c r="M872" s="247"/>
      <c r="N872" s="247"/>
    </row>
    <row r="873" ht="15.75" customHeight="1">
      <c r="A873" s="251"/>
      <c r="B873" s="251"/>
      <c r="C873" s="251"/>
      <c r="D873" s="247"/>
      <c r="E873" s="247"/>
      <c r="F873" s="247"/>
      <c r="G873" s="247"/>
      <c r="H873" s="247"/>
      <c r="I873" s="247"/>
      <c r="J873" s="247"/>
      <c r="K873" s="247"/>
      <c r="L873" s="247"/>
      <c r="M873" s="247"/>
      <c r="N873" s="247"/>
    </row>
    <row r="874" ht="15.75" customHeight="1">
      <c r="A874" s="251"/>
      <c r="B874" s="251"/>
      <c r="C874" s="251"/>
      <c r="D874" s="247"/>
      <c r="E874" s="247"/>
      <c r="F874" s="247"/>
      <c r="G874" s="247"/>
      <c r="H874" s="247"/>
      <c r="I874" s="247"/>
      <c r="J874" s="247"/>
      <c r="K874" s="247"/>
      <c r="L874" s="247"/>
      <c r="M874" s="247"/>
      <c r="N874" s="247"/>
    </row>
    <row r="875" ht="15.75" customHeight="1">
      <c r="A875" s="251"/>
      <c r="B875" s="251"/>
      <c r="C875" s="251"/>
      <c r="D875" s="247"/>
      <c r="E875" s="247"/>
      <c r="F875" s="247"/>
      <c r="G875" s="247"/>
      <c r="H875" s="247"/>
      <c r="I875" s="247"/>
      <c r="J875" s="247"/>
      <c r="K875" s="247"/>
      <c r="L875" s="247"/>
      <c r="M875" s="247"/>
      <c r="N875" s="247"/>
    </row>
    <row r="876" ht="15.75" customHeight="1">
      <c r="A876" s="251"/>
      <c r="B876" s="251"/>
      <c r="C876" s="251"/>
      <c r="D876" s="247"/>
      <c r="E876" s="247"/>
      <c r="F876" s="247"/>
      <c r="G876" s="247"/>
      <c r="H876" s="247"/>
      <c r="I876" s="247"/>
      <c r="J876" s="247"/>
      <c r="K876" s="247"/>
      <c r="L876" s="247"/>
      <c r="M876" s="247"/>
      <c r="N876" s="247"/>
    </row>
    <row r="877" ht="15.75" customHeight="1">
      <c r="A877" s="251"/>
      <c r="B877" s="251"/>
      <c r="C877" s="251"/>
      <c r="D877" s="247"/>
      <c r="E877" s="247"/>
      <c r="F877" s="247"/>
      <c r="G877" s="247"/>
      <c r="H877" s="247"/>
      <c r="I877" s="247"/>
      <c r="J877" s="247"/>
      <c r="K877" s="247"/>
      <c r="L877" s="247"/>
      <c r="M877" s="247"/>
      <c r="N877" s="247"/>
    </row>
    <row r="878" ht="15.75" customHeight="1">
      <c r="A878" s="251"/>
      <c r="B878" s="251"/>
      <c r="C878" s="251"/>
      <c r="D878" s="247"/>
      <c r="E878" s="247"/>
      <c r="F878" s="247"/>
      <c r="G878" s="247"/>
      <c r="H878" s="247"/>
      <c r="I878" s="247"/>
      <c r="J878" s="247"/>
      <c r="K878" s="247"/>
      <c r="L878" s="247"/>
      <c r="M878" s="247"/>
      <c r="N878" s="247"/>
    </row>
    <row r="879" ht="15.75" customHeight="1">
      <c r="A879" s="251"/>
      <c r="B879" s="251"/>
      <c r="C879" s="251"/>
      <c r="D879" s="247"/>
      <c r="E879" s="247"/>
      <c r="F879" s="247"/>
      <c r="G879" s="247"/>
      <c r="H879" s="247"/>
      <c r="I879" s="247"/>
      <c r="J879" s="247"/>
      <c r="K879" s="247"/>
      <c r="L879" s="247"/>
      <c r="M879" s="247"/>
      <c r="N879" s="247"/>
    </row>
    <row r="880" ht="15.75" customHeight="1">
      <c r="A880" s="251"/>
      <c r="B880" s="251"/>
      <c r="C880" s="251"/>
      <c r="D880" s="247"/>
      <c r="E880" s="247"/>
      <c r="F880" s="247"/>
      <c r="G880" s="247"/>
      <c r="H880" s="247"/>
      <c r="I880" s="247"/>
      <c r="J880" s="247"/>
      <c r="K880" s="247"/>
      <c r="L880" s="247"/>
      <c r="M880" s="247"/>
      <c r="N880" s="247"/>
    </row>
    <row r="881" ht="15.75" customHeight="1">
      <c r="A881" s="251"/>
      <c r="B881" s="251"/>
      <c r="C881" s="251"/>
      <c r="D881" s="247"/>
      <c r="E881" s="247"/>
      <c r="F881" s="247"/>
      <c r="G881" s="247"/>
      <c r="H881" s="247"/>
      <c r="I881" s="247"/>
      <c r="J881" s="247"/>
      <c r="K881" s="247"/>
      <c r="L881" s="247"/>
      <c r="M881" s="247"/>
      <c r="N881" s="247"/>
    </row>
    <row r="882" ht="15.75" customHeight="1">
      <c r="A882" s="251"/>
      <c r="B882" s="251"/>
      <c r="C882" s="251"/>
      <c r="D882" s="247"/>
      <c r="E882" s="247"/>
      <c r="F882" s="247"/>
      <c r="G882" s="247"/>
      <c r="H882" s="247"/>
      <c r="I882" s="247"/>
      <c r="J882" s="247"/>
      <c r="K882" s="247"/>
      <c r="L882" s="247"/>
      <c r="M882" s="247"/>
      <c r="N882" s="247"/>
    </row>
    <row r="883" ht="15.75" customHeight="1">
      <c r="A883" s="251"/>
      <c r="B883" s="251"/>
      <c r="C883" s="251"/>
      <c r="D883" s="247"/>
      <c r="E883" s="247"/>
      <c r="F883" s="247"/>
      <c r="G883" s="247"/>
      <c r="H883" s="247"/>
      <c r="I883" s="247"/>
      <c r="J883" s="247"/>
      <c r="K883" s="247"/>
      <c r="L883" s="247"/>
      <c r="M883" s="247"/>
      <c r="N883" s="247"/>
    </row>
    <row r="884" ht="15.75" customHeight="1">
      <c r="A884" s="251"/>
      <c r="B884" s="251"/>
      <c r="C884" s="251"/>
      <c r="D884" s="247"/>
      <c r="E884" s="247"/>
      <c r="F884" s="247"/>
      <c r="G884" s="247"/>
      <c r="H884" s="247"/>
      <c r="I884" s="247"/>
      <c r="J884" s="247"/>
      <c r="K884" s="247"/>
      <c r="L884" s="247"/>
      <c r="M884" s="247"/>
      <c r="N884" s="247"/>
    </row>
    <row r="885" ht="15.75" customHeight="1">
      <c r="A885" s="251"/>
      <c r="B885" s="251"/>
      <c r="C885" s="251"/>
      <c r="D885" s="247"/>
      <c r="E885" s="247"/>
      <c r="F885" s="247"/>
      <c r="G885" s="247"/>
      <c r="H885" s="247"/>
      <c r="I885" s="247"/>
      <c r="J885" s="247"/>
      <c r="K885" s="247"/>
      <c r="L885" s="247"/>
      <c r="M885" s="247"/>
      <c r="N885" s="247"/>
    </row>
    <row r="886" ht="15.75" customHeight="1">
      <c r="A886" s="251"/>
      <c r="B886" s="251"/>
      <c r="C886" s="251"/>
      <c r="D886" s="247"/>
      <c r="E886" s="247"/>
      <c r="F886" s="247"/>
      <c r="G886" s="247"/>
      <c r="H886" s="247"/>
      <c r="I886" s="247"/>
      <c r="J886" s="247"/>
      <c r="K886" s="247"/>
      <c r="L886" s="247"/>
      <c r="M886" s="247"/>
      <c r="N886" s="247"/>
    </row>
    <row r="887" ht="15.75" customHeight="1">
      <c r="A887" s="251"/>
      <c r="B887" s="251"/>
      <c r="C887" s="251"/>
      <c r="D887" s="247"/>
      <c r="E887" s="247"/>
      <c r="F887" s="247"/>
      <c r="G887" s="247"/>
      <c r="H887" s="247"/>
      <c r="I887" s="247"/>
      <c r="J887" s="247"/>
      <c r="K887" s="247"/>
      <c r="L887" s="247"/>
      <c r="M887" s="247"/>
      <c r="N887" s="247"/>
    </row>
    <row r="888" ht="15.75" customHeight="1">
      <c r="A888" s="251"/>
      <c r="B888" s="251"/>
      <c r="C888" s="251"/>
      <c r="D888" s="247"/>
      <c r="E888" s="247"/>
      <c r="F888" s="247"/>
      <c r="G888" s="247"/>
      <c r="H888" s="247"/>
      <c r="I888" s="247"/>
      <c r="J888" s="247"/>
      <c r="K888" s="247"/>
      <c r="L888" s="247"/>
      <c r="M888" s="247"/>
      <c r="N888" s="247"/>
    </row>
    <row r="889" ht="15.75" customHeight="1">
      <c r="A889" s="251"/>
      <c r="B889" s="251"/>
      <c r="C889" s="251"/>
      <c r="D889" s="247"/>
      <c r="E889" s="247"/>
      <c r="F889" s="247"/>
      <c r="G889" s="247"/>
      <c r="H889" s="247"/>
      <c r="I889" s="247"/>
      <c r="J889" s="247"/>
      <c r="K889" s="247"/>
      <c r="L889" s="247"/>
      <c r="M889" s="247"/>
      <c r="N889" s="247"/>
    </row>
    <row r="890" ht="15.75" customHeight="1">
      <c r="A890" s="251"/>
      <c r="B890" s="251"/>
      <c r="C890" s="251"/>
      <c r="D890" s="247"/>
      <c r="E890" s="247"/>
      <c r="F890" s="247"/>
      <c r="G890" s="247"/>
      <c r="H890" s="247"/>
      <c r="I890" s="247"/>
      <c r="J890" s="247"/>
      <c r="K890" s="247"/>
      <c r="L890" s="247"/>
      <c r="M890" s="247"/>
      <c r="N890" s="247"/>
    </row>
    <row r="891" ht="15.75" customHeight="1">
      <c r="A891" s="251"/>
      <c r="B891" s="251"/>
      <c r="C891" s="251"/>
      <c r="D891" s="247"/>
      <c r="E891" s="247"/>
      <c r="F891" s="247"/>
      <c r="G891" s="247"/>
      <c r="H891" s="247"/>
      <c r="I891" s="247"/>
      <c r="J891" s="247"/>
      <c r="K891" s="247"/>
      <c r="L891" s="247"/>
      <c r="M891" s="247"/>
      <c r="N891" s="247"/>
    </row>
    <row r="892" ht="15.75" customHeight="1">
      <c r="A892" s="251"/>
      <c r="B892" s="251"/>
      <c r="C892" s="251"/>
      <c r="D892" s="247"/>
      <c r="E892" s="247"/>
      <c r="F892" s="247"/>
      <c r="G892" s="247"/>
      <c r="H892" s="247"/>
      <c r="I892" s="247"/>
      <c r="J892" s="247"/>
      <c r="K892" s="247"/>
      <c r="L892" s="247"/>
      <c r="M892" s="247"/>
      <c r="N892" s="247"/>
    </row>
    <row r="893" ht="15.75" customHeight="1">
      <c r="A893" s="251"/>
      <c r="B893" s="251"/>
      <c r="C893" s="251"/>
      <c r="D893" s="247"/>
      <c r="E893" s="247"/>
      <c r="F893" s="247"/>
      <c r="G893" s="247"/>
      <c r="H893" s="247"/>
      <c r="I893" s="247"/>
      <c r="J893" s="247"/>
      <c r="K893" s="247"/>
      <c r="L893" s="247"/>
      <c r="M893" s="247"/>
      <c r="N893" s="247"/>
    </row>
    <row r="894" ht="15.75" customHeight="1">
      <c r="A894" s="251"/>
      <c r="B894" s="251"/>
      <c r="C894" s="251"/>
      <c r="D894" s="247"/>
      <c r="E894" s="247"/>
      <c r="F894" s="247"/>
      <c r="G894" s="247"/>
      <c r="H894" s="247"/>
      <c r="I894" s="247"/>
      <c r="J894" s="247"/>
      <c r="K894" s="247"/>
      <c r="L894" s="247"/>
      <c r="M894" s="247"/>
      <c r="N894" s="247"/>
    </row>
    <row r="895" ht="15.75" customHeight="1">
      <c r="A895" s="251"/>
      <c r="B895" s="251"/>
      <c r="C895" s="251"/>
      <c r="D895" s="247"/>
      <c r="E895" s="247"/>
      <c r="F895" s="247"/>
      <c r="G895" s="247"/>
      <c r="H895" s="247"/>
      <c r="I895" s="247"/>
      <c r="J895" s="247"/>
      <c r="K895" s="247"/>
      <c r="L895" s="247"/>
      <c r="M895" s="247"/>
      <c r="N895" s="247"/>
    </row>
    <row r="896" ht="15.75" customHeight="1">
      <c r="A896" s="251"/>
      <c r="B896" s="251"/>
      <c r="C896" s="251"/>
      <c r="D896" s="247"/>
      <c r="E896" s="247"/>
      <c r="F896" s="247"/>
      <c r="G896" s="247"/>
      <c r="H896" s="247"/>
      <c r="I896" s="247"/>
      <c r="J896" s="247"/>
      <c r="K896" s="247"/>
      <c r="L896" s="247"/>
      <c r="M896" s="247"/>
      <c r="N896" s="247"/>
    </row>
    <row r="897" ht="15.75" customHeight="1">
      <c r="A897" s="251"/>
      <c r="B897" s="251"/>
      <c r="C897" s="251"/>
      <c r="D897" s="247"/>
      <c r="E897" s="247"/>
      <c r="F897" s="247"/>
      <c r="G897" s="247"/>
      <c r="H897" s="247"/>
      <c r="I897" s="247"/>
      <c r="J897" s="247"/>
      <c r="K897" s="247"/>
      <c r="L897" s="247"/>
      <c r="M897" s="247"/>
      <c r="N897" s="247"/>
    </row>
    <row r="898" ht="15.75" customHeight="1">
      <c r="A898" s="251"/>
      <c r="B898" s="251"/>
      <c r="C898" s="251"/>
      <c r="D898" s="247"/>
      <c r="E898" s="247"/>
      <c r="F898" s="247"/>
      <c r="G898" s="247"/>
      <c r="H898" s="247"/>
      <c r="I898" s="247"/>
      <c r="J898" s="247"/>
      <c r="K898" s="247"/>
      <c r="L898" s="247"/>
      <c r="M898" s="247"/>
      <c r="N898" s="247"/>
    </row>
    <row r="899" ht="15.75" customHeight="1">
      <c r="A899" s="251"/>
      <c r="B899" s="251"/>
      <c r="C899" s="251"/>
      <c r="D899" s="247"/>
      <c r="E899" s="247"/>
      <c r="F899" s="247"/>
      <c r="G899" s="247"/>
      <c r="H899" s="247"/>
      <c r="I899" s="247"/>
      <c r="J899" s="247"/>
      <c r="K899" s="247"/>
      <c r="L899" s="247"/>
      <c r="M899" s="247"/>
      <c r="N899" s="247"/>
    </row>
    <row r="900" ht="15.75" customHeight="1">
      <c r="A900" s="251"/>
      <c r="B900" s="251"/>
      <c r="C900" s="251"/>
      <c r="D900" s="247"/>
      <c r="E900" s="247"/>
      <c r="F900" s="247"/>
      <c r="G900" s="247"/>
      <c r="H900" s="247"/>
      <c r="I900" s="247"/>
      <c r="J900" s="247"/>
      <c r="K900" s="247"/>
      <c r="L900" s="247"/>
      <c r="M900" s="247"/>
      <c r="N900" s="247"/>
    </row>
    <row r="901" ht="15.75" customHeight="1">
      <c r="A901" s="251"/>
      <c r="B901" s="251"/>
      <c r="C901" s="251"/>
      <c r="D901" s="247"/>
      <c r="E901" s="247"/>
      <c r="F901" s="247"/>
      <c r="G901" s="247"/>
      <c r="H901" s="247"/>
      <c r="I901" s="247"/>
      <c r="J901" s="247"/>
      <c r="K901" s="247"/>
      <c r="L901" s="247"/>
      <c r="M901" s="247"/>
      <c r="N901" s="247"/>
    </row>
    <row r="902" ht="15.75" customHeight="1">
      <c r="A902" s="251"/>
      <c r="B902" s="251"/>
      <c r="C902" s="251"/>
      <c r="D902" s="247"/>
      <c r="E902" s="247"/>
      <c r="F902" s="247"/>
      <c r="G902" s="247"/>
      <c r="H902" s="247"/>
      <c r="I902" s="247"/>
      <c r="J902" s="247"/>
      <c r="K902" s="247"/>
      <c r="L902" s="247"/>
      <c r="M902" s="247"/>
      <c r="N902" s="247"/>
    </row>
    <row r="903" ht="15.75" customHeight="1">
      <c r="A903" s="251"/>
      <c r="B903" s="251"/>
      <c r="C903" s="251"/>
      <c r="D903" s="247"/>
      <c r="E903" s="247"/>
      <c r="F903" s="247"/>
      <c r="G903" s="247"/>
      <c r="H903" s="247"/>
      <c r="I903" s="247"/>
      <c r="J903" s="247"/>
      <c r="K903" s="247"/>
      <c r="L903" s="247"/>
      <c r="M903" s="247"/>
      <c r="N903" s="247"/>
    </row>
    <row r="904" ht="15.75" customHeight="1">
      <c r="A904" s="251"/>
      <c r="B904" s="251"/>
      <c r="C904" s="251"/>
      <c r="D904" s="247"/>
      <c r="E904" s="247"/>
      <c r="F904" s="247"/>
      <c r="G904" s="247"/>
      <c r="H904" s="247"/>
      <c r="I904" s="247"/>
      <c r="J904" s="247"/>
      <c r="K904" s="247"/>
      <c r="L904" s="247"/>
      <c r="M904" s="247"/>
      <c r="N904" s="247"/>
    </row>
    <row r="905" ht="15.75" customHeight="1">
      <c r="A905" s="251"/>
      <c r="B905" s="251"/>
      <c r="C905" s="251"/>
      <c r="D905" s="247"/>
      <c r="E905" s="247"/>
      <c r="F905" s="247"/>
      <c r="G905" s="247"/>
      <c r="H905" s="247"/>
      <c r="I905" s="247"/>
      <c r="J905" s="247"/>
      <c r="K905" s="247"/>
      <c r="L905" s="247"/>
      <c r="M905" s="247"/>
      <c r="N905" s="247"/>
    </row>
    <row r="906" ht="15.75" customHeight="1">
      <c r="A906" s="251"/>
      <c r="B906" s="251"/>
      <c r="C906" s="251"/>
      <c r="D906" s="247"/>
      <c r="E906" s="247"/>
      <c r="F906" s="247"/>
      <c r="G906" s="247"/>
      <c r="H906" s="247"/>
      <c r="I906" s="247"/>
      <c r="J906" s="247"/>
      <c r="K906" s="247"/>
      <c r="L906" s="247"/>
      <c r="M906" s="247"/>
      <c r="N906" s="247"/>
    </row>
    <row r="907" ht="15.75" customHeight="1">
      <c r="A907" s="251"/>
      <c r="B907" s="251"/>
      <c r="C907" s="251"/>
      <c r="D907" s="247"/>
      <c r="E907" s="247"/>
      <c r="F907" s="247"/>
      <c r="G907" s="247"/>
      <c r="H907" s="247"/>
      <c r="I907" s="247"/>
      <c r="J907" s="247"/>
      <c r="K907" s="247"/>
      <c r="L907" s="247"/>
      <c r="M907" s="247"/>
      <c r="N907" s="247"/>
    </row>
    <row r="908" ht="15.75" customHeight="1">
      <c r="A908" s="251"/>
      <c r="B908" s="251"/>
      <c r="C908" s="251"/>
      <c r="D908" s="247"/>
      <c r="E908" s="247"/>
      <c r="F908" s="247"/>
      <c r="G908" s="247"/>
      <c r="H908" s="247"/>
      <c r="I908" s="247"/>
      <c r="J908" s="247"/>
      <c r="K908" s="247"/>
      <c r="L908" s="247"/>
      <c r="M908" s="247"/>
      <c r="N908" s="247"/>
    </row>
    <row r="909" ht="15.75" customHeight="1">
      <c r="A909" s="251"/>
      <c r="B909" s="251"/>
      <c r="C909" s="251"/>
      <c r="D909" s="247"/>
      <c r="E909" s="247"/>
      <c r="F909" s="247"/>
      <c r="G909" s="247"/>
      <c r="H909" s="247"/>
      <c r="I909" s="247"/>
      <c r="J909" s="247"/>
      <c r="K909" s="247"/>
      <c r="L909" s="247"/>
      <c r="M909" s="247"/>
      <c r="N909" s="247"/>
    </row>
    <row r="910" ht="15.75" customHeight="1">
      <c r="A910" s="251"/>
      <c r="B910" s="251"/>
      <c r="C910" s="251"/>
      <c r="D910" s="247"/>
      <c r="E910" s="247"/>
      <c r="F910" s="247"/>
      <c r="G910" s="247"/>
      <c r="H910" s="247"/>
      <c r="I910" s="247"/>
      <c r="J910" s="247"/>
      <c r="K910" s="247"/>
      <c r="L910" s="247"/>
      <c r="M910" s="247"/>
      <c r="N910" s="247"/>
    </row>
    <row r="911" ht="15.75" customHeight="1">
      <c r="A911" s="251"/>
      <c r="B911" s="251"/>
      <c r="C911" s="251"/>
      <c r="D911" s="247"/>
      <c r="E911" s="247"/>
      <c r="F911" s="247"/>
      <c r="G911" s="247"/>
      <c r="H911" s="247"/>
      <c r="I911" s="247"/>
      <c r="J911" s="247"/>
      <c r="K911" s="247"/>
      <c r="L911" s="247"/>
      <c r="M911" s="247"/>
      <c r="N911" s="247"/>
    </row>
    <row r="912" ht="15.75" customHeight="1">
      <c r="A912" s="251"/>
      <c r="B912" s="251"/>
      <c r="C912" s="251"/>
      <c r="D912" s="247"/>
      <c r="E912" s="247"/>
      <c r="F912" s="247"/>
      <c r="G912" s="247"/>
      <c r="H912" s="247"/>
      <c r="I912" s="247"/>
      <c r="J912" s="247"/>
      <c r="K912" s="247"/>
      <c r="L912" s="247"/>
      <c r="M912" s="247"/>
      <c r="N912" s="247"/>
    </row>
    <row r="913" ht="15.75" customHeight="1">
      <c r="A913" s="251"/>
      <c r="B913" s="251"/>
      <c r="C913" s="251"/>
      <c r="D913" s="247"/>
      <c r="E913" s="247"/>
      <c r="F913" s="247"/>
      <c r="G913" s="247"/>
      <c r="H913" s="247"/>
      <c r="I913" s="247"/>
      <c r="J913" s="247"/>
      <c r="K913" s="247"/>
      <c r="L913" s="247"/>
      <c r="M913" s="247"/>
      <c r="N913" s="247"/>
    </row>
    <row r="914" ht="15.75" customHeight="1">
      <c r="A914" s="251"/>
      <c r="B914" s="251"/>
      <c r="C914" s="251"/>
      <c r="D914" s="247"/>
      <c r="E914" s="247"/>
      <c r="F914" s="247"/>
      <c r="G914" s="247"/>
      <c r="H914" s="247"/>
      <c r="I914" s="247"/>
      <c r="J914" s="247"/>
      <c r="K914" s="247"/>
      <c r="L914" s="247"/>
      <c r="M914" s="247"/>
      <c r="N914" s="247"/>
    </row>
    <row r="915" ht="15.75" customHeight="1">
      <c r="A915" s="251"/>
      <c r="B915" s="251"/>
      <c r="C915" s="251"/>
      <c r="D915" s="247"/>
      <c r="E915" s="247"/>
      <c r="F915" s="247"/>
      <c r="G915" s="247"/>
      <c r="H915" s="247"/>
      <c r="I915" s="247"/>
      <c r="J915" s="247"/>
      <c r="K915" s="247"/>
      <c r="L915" s="247"/>
      <c r="M915" s="247"/>
      <c r="N915" s="247"/>
    </row>
    <row r="916" ht="15.75" customHeight="1">
      <c r="A916" s="251"/>
      <c r="B916" s="251"/>
      <c r="C916" s="251"/>
      <c r="D916" s="247"/>
      <c r="E916" s="247"/>
      <c r="F916" s="247"/>
      <c r="G916" s="247"/>
      <c r="H916" s="247"/>
      <c r="I916" s="247"/>
      <c r="J916" s="247"/>
      <c r="K916" s="247"/>
      <c r="L916" s="247"/>
      <c r="M916" s="247"/>
      <c r="N916" s="247"/>
    </row>
    <row r="917" ht="15.75" customHeight="1">
      <c r="A917" s="251"/>
      <c r="B917" s="251"/>
      <c r="C917" s="251"/>
      <c r="D917" s="247"/>
      <c r="E917" s="247"/>
      <c r="F917" s="247"/>
      <c r="G917" s="247"/>
      <c r="H917" s="247"/>
      <c r="I917" s="247"/>
      <c r="J917" s="247"/>
      <c r="K917" s="247"/>
      <c r="L917" s="247"/>
      <c r="M917" s="247"/>
      <c r="N917" s="247"/>
    </row>
    <row r="918" ht="15.75" customHeight="1">
      <c r="A918" s="251"/>
      <c r="B918" s="251"/>
      <c r="C918" s="251"/>
      <c r="D918" s="247"/>
      <c r="E918" s="247"/>
      <c r="F918" s="247"/>
      <c r="G918" s="247"/>
      <c r="H918" s="247"/>
      <c r="I918" s="247"/>
      <c r="J918" s="247"/>
      <c r="K918" s="247"/>
      <c r="L918" s="247"/>
      <c r="M918" s="247"/>
      <c r="N918" s="247"/>
    </row>
    <row r="919" ht="15.75" customHeight="1">
      <c r="A919" s="251"/>
      <c r="B919" s="251"/>
      <c r="C919" s="251"/>
      <c r="D919" s="247"/>
      <c r="E919" s="247"/>
      <c r="F919" s="247"/>
      <c r="G919" s="247"/>
      <c r="H919" s="247"/>
      <c r="I919" s="247"/>
      <c r="J919" s="247"/>
      <c r="K919" s="247"/>
      <c r="L919" s="247"/>
      <c r="M919" s="247"/>
      <c r="N919" s="247"/>
    </row>
    <row r="920" ht="15.75" customHeight="1">
      <c r="A920" s="251"/>
      <c r="B920" s="251"/>
      <c r="C920" s="251"/>
      <c r="D920" s="247"/>
      <c r="E920" s="247"/>
      <c r="F920" s="247"/>
      <c r="G920" s="247"/>
      <c r="H920" s="247"/>
      <c r="I920" s="247"/>
      <c r="J920" s="247"/>
      <c r="K920" s="247"/>
      <c r="L920" s="247"/>
      <c r="M920" s="247"/>
      <c r="N920" s="247"/>
    </row>
    <row r="921" ht="15.75" customHeight="1">
      <c r="A921" s="251"/>
      <c r="B921" s="251"/>
      <c r="C921" s="251"/>
      <c r="D921" s="247"/>
      <c r="E921" s="247"/>
      <c r="F921" s="247"/>
      <c r="G921" s="247"/>
      <c r="H921" s="247"/>
      <c r="I921" s="247"/>
      <c r="J921" s="247"/>
      <c r="K921" s="247"/>
      <c r="L921" s="247"/>
      <c r="M921" s="247"/>
      <c r="N921" s="247"/>
    </row>
    <row r="922" ht="15.75" customHeight="1">
      <c r="A922" s="251"/>
      <c r="B922" s="251"/>
      <c r="C922" s="251"/>
      <c r="D922" s="247"/>
      <c r="E922" s="247"/>
      <c r="F922" s="247"/>
      <c r="G922" s="247"/>
      <c r="H922" s="247"/>
      <c r="I922" s="247"/>
      <c r="J922" s="247"/>
      <c r="K922" s="247"/>
      <c r="L922" s="247"/>
      <c r="M922" s="247"/>
      <c r="N922" s="247"/>
    </row>
    <row r="923" ht="15.75" customHeight="1">
      <c r="A923" s="251"/>
      <c r="B923" s="251"/>
      <c r="C923" s="251"/>
      <c r="D923" s="247"/>
      <c r="E923" s="247"/>
      <c r="F923" s="247"/>
      <c r="G923" s="247"/>
      <c r="H923" s="247"/>
      <c r="I923" s="247"/>
      <c r="J923" s="247"/>
      <c r="K923" s="247"/>
      <c r="L923" s="247"/>
      <c r="M923" s="247"/>
      <c r="N923" s="247"/>
    </row>
    <row r="924" ht="15.75" customHeight="1">
      <c r="A924" s="251"/>
      <c r="B924" s="251"/>
      <c r="C924" s="251"/>
      <c r="D924" s="247"/>
      <c r="E924" s="247"/>
      <c r="F924" s="247"/>
      <c r="G924" s="247"/>
      <c r="H924" s="247"/>
      <c r="I924" s="247"/>
      <c r="J924" s="247"/>
      <c r="K924" s="247"/>
      <c r="L924" s="247"/>
      <c r="M924" s="247"/>
      <c r="N924" s="247"/>
    </row>
    <row r="925" ht="15.75" customHeight="1">
      <c r="A925" s="251"/>
      <c r="B925" s="251"/>
      <c r="C925" s="251"/>
      <c r="D925" s="247"/>
      <c r="E925" s="247"/>
      <c r="F925" s="247"/>
      <c r="G925" s="247"/>
      <c r="H925" s="247"/>
      <c r="I925" s="247"/>
      <c r="J925" s="247"/>
      <c r="K925" s="247"/>
      <c r="L925" s="247"/>
      <c r="M925" s="247"/>
      <c r="N925" s="247"/>
    </row>
    <row r="926" ht="15.75" customHeight="1">
      <c r="A926" s="251"/>
      <c r="B926" s="251"/>
      <c r="C926" s="251"/>
      <c r="D926" s="247"/>
      <c r="E926" s="247"/>
      <c r="F926" s="247"/>
      <c r="G926" s="247"/>
      <c r="H926" s="247"/>
      <c r="I926" s="247"/>
      <c r="J926" s="247"/>
      <c r="K926" s="247"/>
      <c r="L926" s="247"/>
      <c r="M926" s="247"/>
      <c r="N926" s="247"/>
    </row>
    <row r="927" ht="15.75" customHeight="1">
      <c r="A927" s="251"/>
      <c r="B927" s="251"/>
      <c r="C927" s="251"/>
      <c r="D927" s="247"/>
      <c r="E927" s="247"/>
      <c r="F927" s="247"/>
      <c r="G927" s="247"/>
      <c r="H927" s="247"/>
      <c r="I927" s="247"/>
      <c r="J927" s="247"/>
      <c r="K927" s="247"/>
      <c r="L927" s="247"/>
      <c r="M927" s="247"/>
      <c r="N927" s="247"/>
    </row>
    <row r="928" ht="15.75" customHeight="1">
      <c r="A928" s="251"/>
      <c r="B928" s="251"/>
      <c r="C928" s="251"/>
      <c r="D928" s="247"/>
      <c r="E928" s="247"/>
      <c r="F928" s="247"/>
      <c r="G928" s="247"/>
      <c r="H928" s="247"/>
      <c r="I928" s="247"/>
      <c r="J928" s="247"/>
      <c r="K928" s="247"/>
      <c r="L928" s="247"/>
      <c r="M928" s="247"/>
      <c r="N928" s="247"/>
    </row>
    <row r="929" ht="15.75" customHeight="1">
      <c r="A929" s="251"/>
      <c r="B929" s="251"/>
      <c r="C929" s="251"/>
      <c r="D929" s="247"/>
      <c r="E929" s="247"/>
      <c r="F929" s="247"/>
      <c r="G929" s="247"/>
      <c r="H929" s="247"/>
      <c r="I929" s="247"/>
      <c r="J929" s="247"/>
      <c r="K929" s="247"/>
      <c r="L929" s="247"/>
      <c r="M929" s="247"/>
      <c r="N929" s="247"/>
    </row>
    <row r="930" ht="15.75" customHeight="1">
      <c r="A930" s="251"/>
      <c r="B930" s="251"/>
      <c r="C930" s="251"/>
      <c r="D930" s="247"/>
      <c r="E930" s="247"/>
      <c r="F930" s="247"/>
      <c r="G930" s="247"/>
      <c r="H930" s="247"/>
      <c r="I930" s="247"/>
      <c r="J930" s="247"/>
      <c r="K930" s="247"/>
      <c r="L930" s="247"/>
      <c r="M930" s="247"/>
      <c r="N930" s="247"/>
    </row>
    <row r="931" ht="15.75" customHeight="1">
      <c r="A931" s="251"/>
      <c r="B931" s="251"/>
      <c r="C931" s="251"/>
      <c r="D931" s="247"/>
      <c r="E931" s="247"/>
      <c r="F931" s="247"/>
      <c r="G931" s="247"/>
      <c r="H931" s="247"/>
      <c r="I931" s="247"/>
      <c r="J931" s="247"/>
      <c r="K931" s="247"/>
      <c r="L931" s="247"/>
      <c r="M931" s="247"/>
      <c r="N931" s="247"/>
    </row>
    <row r="932" ht="15.75" customHeight="1">
      <c r="A932" s="251"/>
      <c r="B932" s="251"/>
      <c r="C932" s="251"/>
      <c r="D932" s="247"/>
      <c r="E932" s="247"/>
      <c r="F932" s="247"/>
      <c r="G932" s="247"/>
      <c r="H932" s="247"/>
      <c r="I932" s="247"/>
      <c r="J932" s="247"/>
      <c r="K932" s="247"/>
      <c r="L932" s="247"/>
      <c r="M932" s="247"/>
      <c r="N932" s="247"/>
    </row>
    <row r="933" ht="15.75" customHeight="1">
      <c r="A933" s="251"/>
      <c r="B933" s="251"/>
      <c r="C933" s="251"/>
      <c r="D933" s="247"/>
      <c r="E933" s="247"/>
      <c r="F933" s="247"/>
      <c r="G933" s="247"/>
      <c r="H933" s="247"/>
      <c r="I933" s="247"/>
      <c r="J933" s="247"/>
      <c r="K933" s="247"/>
      <c r="L933" s="247"/>
      <c r="M933" s="247"/>
      <c r="N933" s="247"/>
    </row>
    <row r="934" ht="15.75" customHeight="1">
      <c r="A934" s="251"/>
      <c r="B934" s="251"/>
      <c r="C934" s="251"/>
      <c r="D934" s="247"/>
      <c r="E934" s="247"/>
      <c r="F934" s="247"/>
      <c r="G934" s="247"/>
      <c r="H934" s="247"/>
      <c r="I934" s="247"/>
      <c r="J934" s="247"/>
      <c r="K934" s="247"/>
      <c r="L934" s="247"/>
      <c r="M934" s="247"/>
      <c r="N934" s="247"/>
    </row>
    <row r="935" ht="15.75" customHeight="1">
      <c r="A935" s="251"/>
      <c r="B935" s="251"/>
      <c r="C935" s="251"/>
      <c r="D935" s="247"/>
      <c r="E935" s="247"/>
      <c r="F935" s="247"/>
      <c r="G935" s="247"/>
      <c r="H935" s="247"/>
      <c r="I935" s="247"/>
      <c r="J935" s="247"/>
      <c r="K935" s="247"/>
      <c r="L935" s="247"/>
      <c r="M935" s="247"/>
      <c r="N935" s="247"/>
    </row>
    <row r="936" ht="15.75" customHeight="1">
      <c r="A936" s="251"/>
      <c r="B936" s="251"/>
      <c r="C936" s="251"/>
      <c r="D936" s="247"/>
      <c r="E936" s="247"/>
      <c r="F936" s="247"/>
      <c r="G936" s="247"/>
      <c r="H936" s="247"/>
      <c r="I936" s="247"/>
      <c r="J936" s="247"/>
      <c r="K936" s="247"/>
      <c r="L936" s="247"/>
      <c r="M936" s="247"/>
      <c r="N936" s="247"/>
    </row>
    <row r="937" ht="15.75" customHeight="1">
      <c r="A937" s="251"/>
      <c r="B937" s="251"/>
      <c r="C937" s="251"/>
      <c r="D937" s="247"/>
      <c r="E937" s="247"/>
      <c r="F937" s="247"/>
      <c r="G937" s="247"/>
      <c r="H937" s="247"/>
      <c r="I937" s="247"/>
      <c r="J937" s="247"/>
      <c r="K937" s="247"/>
      <c r="L937" s="247"/>
      <c r="M937" s="247"/>
      <c r="N937" s="247"/>
    </row>
    <row r="938" ht="15.75" customHeight="1">
      <c r="A938" s="251"/>
      <c r="B938" s="251"/>
      <c r="C938" s="251"/>
      <c r="D938" s="247"/>
      <c r="E938" s="247"/>
      <c r="F938" s="247"/>
      <c r="G938" s="247"/>
      <c r="H938" s="247"/>
      <c r="I938" s="247"/>
      <c r="J938" s="247"/>
      <c r="K938" s="247"/>
      <c r="L938" s="247"/>
      <c r="M938" s="247"/>
      <c r="N938" s="247"/>
    </row>
    <row r="939" ht="15.75" customHeight="1">
      <c r="A939" s="251"/>
      <c r="B939" s="251"/>
      <c r="C939" s="251"/>
      <c r="D939" s="247"/>
      <c r="E939" s="247"/>
      <c r="F939" s="247"/>
      <c r="G939" s="247"/>
      <c r="H939" s="247"/>
      <c r="I939" s="247"/>
      <c r="J939" s="247"/>
      <c r="K939" s="247"/>
      <c r="L939" s="247"/>
      <c r="M939" s="247"/>
      <c r="N939" s="247"/>
    </row>
    <row r="940" ht="15.75" customHeight="1">
      <c r="A940" s="251"/>
      <c r="B940" s="251"/>
      <c r="C940" s="251"/>
      <c r="D940" s="247"/>
      <c r="E940" s="247"/>
      <c r="F940" s="247"/>
      <c r="G940" s="247"/>
      <c r="H940" s="247"/>
      <c r="I940" s="247"/>
      <c r="J940" s="247"/>
      <c r="K940" s="247"/>
      <c r="L940" s="247"/>
      <c r="M940" s="247"/>
      <c r="N940" s="247"/>
    </row>
    <row r="941" ht="15.75" customHeight="1">
      <c r="A941" s="251"/>
      <c r="B941" s="251"/>
      <c r="C941" s="251"/>
      <c r="D941" s="247"/>
      <c r="E941" s="247"/>
      <c r="F941" s="247"/>
      <c r="G941" s="247"/>
      <c r="H941" s="247"/>
      <c r="I941" s="247"/>
      <c r="J941" s="247"/>
      <c r="K941" s="247"/>
      <c r="L941" s="247"/>
      <c r="M941" s="247"/>
      <c r="N941" s="247"/>
    </row>
    <row r="942" ht="15.75" customHeight="1">
      <c r="A942" s="251"/>
      <c r="B942" s="251"/>
      <c r="C942" s="251"/>
      <c r="D942" s="247"/>
      <c r="E942" s="247"/>
      <c r="F942" s="247"/>
      <c r="G942" s="247"/>
      <c r="H942" s="247"/>
      <c r="I942" s="247"/>
      <c r="J942" s="247"/>
      <c r="K942" s="247"/>
      <c r="L942" s="247"/>
      <c r="M942" s="247"/>
      <c r="N942" s="247"/>
    </row>
    <row r="943" ht="15.75" customHeight="1">
      <c r="A943" s="251"/>
      <c r="B943" s="251"/>
      <c r="C943" s="251"/>
      <c r="D943" s="247"/>
      <c r="E943" s="247"/>
      <c r="F943" s="247"/>
      <c r="G943" s="247"/>
      <c r="H943" s="247"/>
      <c r="I943" s="247"/>
      <c r="J943" s="247"/>
      <c r="K943" s="247"/>
      <c r="L943" s="247"/>
      <c r="M943" s="247"/>
      <c r="N943" s="247"/>
    </row>
    <row r="944" ht="15.75" customHeight="1">
      <c r="A944" s="251"/>
      <c r="B944" s="251"/>
      <c r="C944" s="251"/>
      <c r="D944" s="247"/>
      <c r="E944" s="247"/>
      <c r="F944" s="247"/>
      <c r="G944" s="247"/>
      <c r="H944" s="247"/>
      <c r="I944" s="247"/>
      <c r="J944" s="247"/>
      <c r="K944" s="247"/>
      <c r="L944" s="247"/>
      <c r="M944" s="247"/>
      <c r="N944" s="247"/>
    </row>
    <row r="945" ht="15.75" customHeight="1">
      <c r="A945" s="251"/>
      <c r="B945" s="251"/>
      <c r="C945" s="251"/>
      <c r="D945" s="247"/>
      <c r="E945" s="247"/>
      <c r="F945" s="247"/>
      <c r="G945" s="247"/>
      <c r="H945" s="247"/>
      <c r="I945" s="247"/>
      <c r="J945" s="247"/>
      <c r="K945" s="247"/>
      <c r="L945" s="247"/>
      <c r="M945" s="247"/>
      <c r="N945" s="247"/>
    </row>
    <row r="946" ht="15.75" customHeight="1">
      <c r="A946" s="251"/>
      <c r="B946" s="251"/>
      <c r="C946" s="251"/>
      <c r="D946" s="247"/>
      <c r="E946" s="247"/>
      <c r="F946" s="247"/>
      <c r="G946" s="247"/>
      <c r="H946" s="247"/>
      <c r="I946" s="247"/>
      <c r="J946" s="247"/>
      <c r="K946" s="247"/>
      <c r="L946" s="247"/>
      <c r="M946" s="247"/>
      <c r="N946" s="247"/>
    </row>
    <row r="947" ht="15.75" customHeight="1">
      <c r="A947" s="251"/>
      <c r="B947" s="251"/>
      <c r="C947" s="251"/>
      <c r="D947" s="247"/>
      <c r="E947" s="247"/>
      <c r="F947" s="247"/>
      <c r="G947" s="247"/>
      <c r="H947" s="247"/>
      <c r="I947" s="247"/>
      <c r="J947" s="247"/>
      <c r="K947" s="247"/>
      <c r="L947" s="247"/>
      <c r="M947" s="247"/>
      <c r="N947" s="247"/>
    </row>
    <row r="948" ht="15.75" customHeight="1">
      <c r="A948" s="251"/>
      <c r="B948" s="251"/>
      <c r="C948" s="251"/>
      <c r="D948" s="247"/>
      <c r="E948" s="247"/>
      <c r="F948" s="247"/>
      <c r="G948" s="247"/>
      <c r="H948" s="247"/>
      <c r="I948" s="247"/>
      <c r="J948" s="247"/>
      <c r="K948" s="247"/>
      <c r="L948" s="247"/>
      <c r="M948" s="247"/>
      <c r="N948" s="247"/>
    </row>
    <row r="949" ht="15.75" customHeight="1">
      <c r="A949" s="251"/>
      <c r="B949" s="251"/>
      <c r="C949" s="251"/>
      <c r="D949" s="247"/>
      <c r="E949" s="247"/>
      <c r="F949" s="247"/>
      <c r="G949" s="247"/>
      <c r="H949" s="247"/>
      <c r="I949" s="247"/>
      <c r="J949" s="247"/>
      <c r="K949" s="247"/>
      <c r="L949" s="247"/>
      <c r="M949" s="247"/>
      <c r="N949" s="247"/>
    </row>
    <row r="950" ht="15.75" customHeight="1">
      <c r="A950" s="251"/>
      <c r="B950" s="251"/>
      <c r="C950" s="251"/>
      <c r="D950" s="247"/>
      <c r="E950" s="247"/>
      <c r="F950" s="247"/>
      <c r="G950" s="247"/>
      <c r="H950" s="247"/>
      <c r="I950" s="247"/>
      <c r="J950" s="247"/>
      <c r="K950" s="247"/>
      <c r="L950" s="247"/>
      <c r="M950" s="247"/>
      <c r="N950" s="247"/>
    </row>
    <row r="951" ht="15.75" customHeight="1">
      <c r="A951" s="251"/>
      <c r="B951" s="251"/>
      <c r="C951" s="251"/>
      <c r="D951" s="247"/>
      <c r="E951" s="247"/>
      <c r="F951" s="247"/>
      <c r="G951" s="247"/>
      <c r="H951" s="247"/>
      <c r="I951" s="247"/>
      <c r="J951" s="247"/>
      <c r="K951" s="247"/>
      <c r="L951" s="247"/>
      <c r="M951" s="247"/>
      <c r="N951" s="247"/>
    </row>
    <row r="952" ht="15.75" customHeight="1">
      <c r="A952" s="251"/>
      <c r="B952" s="251"/>
      <c r="C952" s="251"/>
      <c r="D952" s="247"/>
      <c r="E952" s="247"/>
      <c r="F952" s="247"/>
      <c r="G952" s="247"/>
      <c r="H952" s="247"/>
      <c r="I952" s="247"/>
      <c r="J952" s="247"/>
      <c r="K952" s="247"/>
      <c r="L952" s="247"/>
      <c r="M952" s="247"/>
      <c r="N952" s="247"/>
    </row>
    <row r="953" ht="15.75" customHeight="1">
      <c r="A953" s="251"/>
      <c r="B953" s="251"/>
      <c r="C953" s="251"/>
      <c r="D953" s="247"/>
      <c r="E953" s="247"/>
      <c r="F953" s="247"/>
      <c r="G953" s="247"/>
      <c r="H953" s="247"/>
      <c r="I953" s="247"/>
      <c r="J953" s="247"/>
      <c r="K953" s="247"/>
      <c r="L953" s="247"/>
      <c r="M953" s="247"/>
      <c r="N953" s="247"/>
    </row>
    <row r="954" ht="15.75" customHeight="1">
      <c r="A954" s="251"/>
      <c r="B954" s="251"/>
      <c r="C954" s="251"/>
      <c r="D954" s="247"/>
      <c r="E954" s="247"/>
      <c r="F954" s="247"/>
      <c r="G954" s="247"/>
      <c r="H954" s="247"/>
      <c r="I954" s="247"/>
      <c r="J954" s="247"/>
      <c r="K954" s="247"/>
      <c r="L954" s="247"/>
      <c r="M954" s="247"/>
      <c r="N954" s="247"/>
    </row>
    <row r="955" ht="15.75" customHeight="1">
      <c r="A955" s="251"/>
      <c r="B955" s="251"/>
      <c r="C955" s="251"/>
      <c r="D955" s="247"/>
      <c r="E955" s="247"/>
      <c r="F955" s="247"/>
      <c r="G955" s="247"/>
      <c r="H955" s="247"/>
      <c r="I955" s="247"/>
      <c r="J955" s="247"/>
      <c r="K955" s="247"/>
      <c r="L955" s="247"/>
      <c r="M955" s="247"/>
      <c r="N955" s="247"/>
    </row>
    <row r="956" ht="15.75" customHeight="1">
      <c r="A956" s="251"/>
      <c r="B956" s="251"/>
      <c r="C956" s="251"/>
      <c r="D956" s="247"/>
      <c r="E956" s="247"/>
      <c r="F956" s="247"/>
      <c r="G956" s="247"/>
      <c r="H956" s="247"/>
      <c r="I956" s="247"/>
      <c r="J956" s="247"/>
      <c r="K956" s="247"/>
      <c r="L956" s="247"/>
      <c r="M956" s="247"/>
      <c r="N956" s="247"/>
    </row>
    <row r="957" ht="15.75" customHeight="1">
      <c r="A957" s="251"/>
      <c r="B957" s="251"/>
      <c r="C957" s="251"/>
      <c r="D957" s="247"/>
      <c r="E957" s="247"/>
      <c r="F957" s="247"/>
      <c r="G957" s="247"/>
      <c r="H957" s="247"/>
      <c r="I957" s="247"/>
      <c r="J957" s="247"/>
      <c r="K957" s="247"/>
      <c r="L957" s="247"/>
      <c r="M957" s="247"/>
      <c r="N957" s="247"/>
    </row>
    <row r="958" ht="15.75" customHeight="1">
      <c r="A958" s="251"/>
      <c r="B958" s="251"/>
      <c r="C958" s="251"/>
      <c r="D958" s="247"/>
      <c r="E958" s="247"/>
      <c r="F958" s="247"/>
      <c r="G958" s="247"/>
      <c r="H958" s="247"/>
      <c r="I958" s="247"/>
      <c r="J958" s="247"/>
      <c r="K958" s="247"/>
      <c r="L958" s="247"/>
      <c r="M958" s="247"/>
      <c r="N958" s="247"/>
    </row>
    <row r="959" ht="15.75" customHeight="1">
      <c r="A959" s="251"/>
      <c r="B959" s="251"/>
      <c r="C959" s="251"/>
      <c r="D959" s="247"/>
      <c r="E959" s="247"/>
      <c r="F959" s="247"/>
      <c r="G959" s="247"/>
      <c r="H959" s="247"/>
      <c r="I959" s="247"/>
      <c r="J959" s="247"/>
      <c r="K959" s="247"/>
      <c r="L959" s="247"/>
      <c r="M959" s="247"/>
      <c r="N959" s="247"/>
    </row>
    <row r="960" ht="15.75" customHeight="1">
      <c r="A960" s="251"/>
      <c r="B960" s="251"/>
      <c r="C960" s="251"/>
      <c r="D960" s="247"/>
      <c r="E960" s="247"/>
      <c r="F960" s="247"/>
      <c r="G960" s="247"/>
      <c r="H960" s="247"/>
      <c r="I960" s="247"/>
      <c r="J960" s="247"/>
      <c r="K960" s="247"/>
      <c r="L960" s="247"/>
      <c r="M960" s="247"/>
      <c r="N960" s="247"/>
    </row>
    <row r="961" ht="15.75" customHeight="1">
      <c r="A961" s="251"/>
      <c r="B961" s="251"/>
      <c r="C961" s="251"/>
      <c r="D961" s="247"/>
      <c r="E961" s="247"/>
      <c r="F961" s="247"/>
      <c r="G961" s="247"/>
      <c r="H961" s="247"/>
      <c r="I961" s="247"/>
      <c r="J961" s="247"/>
      <c r="K961" s="247"/>
      <c r="L961" s="247"/>
      <c r="M961" s="247"/>
      <c r="N961" s="247"/>
    </row>
    <row r="962" ht="15.75" customHeight="1">
      <c r="A962" s="251"/>
      <c r="B962" s="251"/>
      <c r="C962" s="251"/>
      <c r="D962" s="247"/>
      <c r="E962" s="247"/>
      <c r="F962" s="247"/>
      <c r="G962" s="247"/>
      <c r="H962" s="247"/>
      <c r="I962" s="247"/>
      <c r="J962" s="247"/>
      <c r="K962" s="247"/>
      <c r="L962" s="247"/>
      <c r="M962" s="247"/>
      <c r="N962" s="247"/>
    </row>
    <row r="963" ht="15.75" customHeight="1">
      <c r="A963" s="251"/>
      <c r="B963" s="251"/>
      <c r="C963" s="251"/>
      <c r="D963" s="247"/>
      <c r="E963" s="247"/>
      <c r="F963" s="247"/>
      <c r="G963" s="247"/>
      <c r="H963" s="247"/>
      <c r="I963" s="247"/>
      <c r="J963" s="247"/>
      <c r="K963" s="247"/>
      <c r="L963" s="247"/>
      <c r="M963" s="247"/>
      <c r="N963" s="247"/>
    </row>
    <row r="964" ht="15.75" customHeight="1">
      <c r="A964" s="251"/>
      <c r="B964" s="251"/>
      <c r="C964" s="251"/>
      <c r="D964" s="247"/>
      <c r="E964" s="247"/>
      <c r="F964" s="247"/>
      <c r="G964" s="247"/>
      <c r="H964" s="247"/>
      <c r="I964" s="247"/>
      <c r="J964" s="247"/>
      <c r="K964" s="247"/>
      <c r="L964" s="247"/>
      <c r="M964" s="247"/>
      <c r="N964" s="247"/>
    </row>
    <row r="965" ht="15.75" customHeight="1">
      <c r="A965" s="251"/>
      <c r="B965" s="251"/>
      <c r="C965" s="251"/>
      <c r="D965" s="247"/>
      <c r="E965" s="247"/>
      <c r="F965" s="247"/>
      <c r="G965" s="247"/>
      <c r="H965" s="247"/>
      <c r="I965" s="247"/>
      <c r="J965" s="247"/>
      <c r="K965" s="247"/>
      <c r="L965" s="247"/>
      <c r="M965" s="247"/>
      <c r="N965" s="247"/>
    </row>
    <row r="966" ht="15.75" customHeight="1">
      <c r="A966" s="251"/>
      <c r="B966" s="251"/>
      <c r="C966" s="251"/>
      <c r="D966" s="247"/>
      <c r="E966" s="247"/>
      <c r="F966" s="247"/>
      <c r="G966" s="247"/>
      <c r="H966" s="247"/>
      <c r="I966" s="247"/>
      <c r="J966" s="247"/>
      <c r="K966" s="247"/>
      <c r="L966" s="247"/>
      <c r="M966" s="247"/>
      <c r="N966" s="247"/>
    </row>
    <row r="967" ht="15.75" customHeight="1">
      <c r="A967" s="251"/>
      <c r="B967" s="251"/>
      <c r="C967" s="251"/>
      <c r="D967" s="247"/>
      <c r="E967" s="247"/>
      <c r="F967" s="247"/>
      <c r="G967" s="247"/>
      <c r="H967" s="247"/>
      <c r="I967" s="247"/>
      <c r="J967" s="247"/>
      <c r="K967" s="247"/>
      <c r="L967" s="247"/>
      <c r="M967" s="247"/>
      <c r="N967" s="247"/>
    </row>
    <row r="968" ht="15.75" customHeight="1">
      <c r="A968" s="251"/>
      <c r="B968" s="251"/>
      <c r="C968" s="251"/>
      <c r="D968" s="247"/>
      <c r="E968" s="247"/>
      <c r="F968" s="247"/>
      <c r="G968" s="247"/>
      <c r="H968" s="247"/>
      <c r="I968" s="247"/>
      <c r="J968" s="247"/>
      <c r="K968" s="247"/>
      <c r="L968" s="247"/>
      <c r="M968" s="247"/>
      <c r="N968" s="247"/>
    </row>
    <row r="969" ht="15.75" customHeight="1">
      <c r="A969" s="251"/>
      <c r="B969" s="251"/>
      <c r="C969" s="251"/>
      <c r="D969" s="247"/>
      <c r="E969" s="247"/>
      <c r="F969" s="247"/>
      <c r="G969" s="247"/>
      <c r="H969" s="247"/>
      <c r="I969" s="247"/>
      <c r="J969" s="247"/>
      <c r="K969" s="247"/>
      <c r="L969" s="247"/>
      <c r="M969" s="247"/>
      <c r="N969" s="247"/>
    </row>
    <row r="970" ht="15.75" customHeight="1">
      <c r="A970" s="251"/>
      <c r="B970" s="251"/>
      <c r="C970" s="251"/>
      <c r="D970" s="247"/>
      <c r="E970" s="247"/>
      <c r="F970" s="247"/>
      <c r="G970" s="247"/>
      <c r="H970" s="247"/>
      <c r="I970" s="247"/>
      <c r="J970" s="247"/>
      <c r="K970" s="247"/>
      <c r="L970" s="247"/>
      <c r="M970" s="247"/>
      <c r="N970" s="247"/>
    </row>
    <row r="971" ht="15.75" customHeight="1">
      <c r="A971" s="251"/>
      <c r="B971" s="251"/>
      <c r="C971" s="251"/>
      <c r="D971" s="247"/>
      <c r="E971" s="247"/>
      <c r="F971" s="247"/>
      <c r="G971" s="247"/>
      <c r="H971" s="247"/>
      <c r="I971" s="247"/>
      <c r="J971" s="247"/>
      <c r="K971" s="247"/>
      <c r="L971" s="247"/>
      <c r="M971" s="247"/>
      <c r="N971" s="247"/>
    </row>
    <row r="972" ht="15.75" customHeight="1">
      <c r="A972" s="251"/>
      <c r="B972" s="251"/>
      <c r="C972" s="251"/>
      <c r="D972" s="247"/>
      <c r="E972" s="247"/>
      <c r="F972" s="247"/>
      <c r="G972" s="247"/>
      <c r="H972" s="247"/>
      <c r="I972" s="247"/>
      <c r="J972" s="247"/>
      <c r="K972" s="247"/>
      <c r="L972" s="247"/>
      <c r="M972" s="247"/>
      <c r="N972" s="247"/>
    </row>
    <row r="973" ht="15.75" customHeight="1">
      <c r="A973" s="251"/>
      <c r="B973" s="251"/>
      <c r="C973" s="251"/>
      <c r="D973" s="247"/>
      <c r="E973" s="247"/>
      <c r="F973" s="247"/>
      <c r="G973" s="247"/>
      <c r="H973" s="247"/>
      <c r="I973" s="247"/>
      <c r="J973" s="247"/>
      <c r="K973" s="247"/>
      <c r="L973" s="247"/>
      <c r="M973" s="247"/>
      <c r="N973" s="247"/>
    </row>
    <row r="974" ht="15.75" customHeight="1">
      <c r="A974" s="251"/>
      <c r="B974" s="251"/>
      <c r="C974" s="251"/>
      <c r="D974" s="247"/>
      <c r="E974" s="247"/>
      <c r="F974" s="247"/>
      <c r="G974" s="247"/>
      <c r="H974" s="247"/>
      <c r="I974" s="247"/>
      <c r="J974" s="247"/>
      <c r="K974" s="247"/>
      <c r="L974" s="247"/>
      <c r="M974" s="247"/>
      <c r="N974" s="247"/>
    </row>
    <row r="975" ht="15.75" customHeight="1">
      <c r="A975" s="251"/>
      <c r="B975" s="251"/>
      <c r="C975" s="251"/>
      <c r="D975" s="247"/>
      <c r="E975" s="247"/>
      <c r="F975" s="247"/>
      <c r="G975" s="247"/>
      <c r="H975" s="247"/>
      <c r="I975" s="247"/>
      <c r="J975" s="247"/>
      <c r="K975" s="247"/>
      <c r="L975" s="247"/>
      <c r="M975" s="247"/>
      <c r="N975" s="247"/>
    </row>
    <row r="976" ht="15.75" customHeight="1">
      <c r="A976" s="251"/>
      <c r="B976" s="251"/>
      <c r="C976" s="251"/>
      <c r="D976" s="247"/>
      <c r="E976" s="247"/>
      <c r="F976" s="247"/>
      <c r="G976" s="247"/>
      <c r="H976" s="247"/>
      <c r="I976" s="247"/>
      <c r="J976" s="247"/>
      <c r="K976" s="247"/>
      <c r="L976" s="247"/>
      <c r="M976" s="247"/>
      <c r="N976" s="247"/>
    </row>
    <row r="977" ht="15.75" customHeight="1">
      <c r="A977" s="251"/>
      <c r="B977" s="251"/>
      <c r="C977" s="251"/>
      <c r="D977" s="247"/>
      <c r="E977" s="247"/>
      <c r="F977" s="247"/>
      <c r="G977" s="247"/>
      <c r="H977" s="247"/>
      <c r="I977" s="247"/>
      <c r="J977" s="247"/>
      <c r="K977" s="247"/>
      <c r="L977" s="247"/>
      <c r="M977" s="247"/>
      <c r="N977" s="247"/>
    </row>
    <row r="978" ht="15.75" customHeight="1">
      <c r="A978" s="251"/>
      <c r="B978" s="251"/>
      <c r="C978" s="251"/>
      <c r="D978" s="247"/>
      <c r="E978" s="247"/>
      <c r="F978" s="247"/>
      <c r="G978" s="247"/>
      <c r="H978" s="247"/>
      <c r="I978" s="247"/>
      <c r="J978" s="247"/>
      <c r="K978" s="247"/>
      <c r="L978" s="247"/>
      <c r="M978" s="247"/>
      <c r="N978" s="247"/>
    </row>
    <row r="979" ht="15.75" customHeight="1">
      <c r="A979" s="251"/>
      <c r="B979" s="251"/>
      <c r="C979" s="251"/>
      <c r="D979" s="247"/>
      <c r="E979" s="247"/>
      <c r="F979" s="247"/>
      <c r="G979" s="247"/>
      <c r="H979" s="247"/>
      <c r="I979" s="247"/>
      <c r="J979" s="247"/>
      <c r="K979" s="247"/>
      <c r="L979" s="247"/>
      <c r="M979" s="247"/>
      <c r="N979" s="247"/>
    </row>
    <row r="980" ht="15.75" customHeight="1">
      <c r="A980" s="251"/>
      <c r="B980" s="251"/>
      <c r="C980" s="251"/>
      <c r="D980" s="247"/>
      <c r="E980" s="247"/>
      <c r="F980" s="247"/>
      <c r="G980" s="247"/>
      <c r="H980" s="247"/>
      <c r="I980" s="247"/>
      <c r="J980" s="247"/>
      <c r="K980" s="247"/>
      <c r="L980" s="247"/>
      <c r="M980" s="247"/>
      <c r="N980" s="247"/>
    </row>
    <row r="981" ht="15.75" customHeight="1">
      <c r="A981" s="251"/>
      <c r="B981" s="251"/>
      <c r="C981" s="251"/>
      <c r="D981" s="247"/>
      <c r="E981" s="247"/>
      <c r="F981" s="247"/>
      <c r="G981" s="247"/>
      <c r="H981" s="247"/>
      <c r="I981" s="247"/>
      <c r="J981" s="247"/>
      <c r="K981" s="247"/>
      <c r="L981" s="247"/>
      <c r="M981" s="247"/>
      <c r="N981" s="247"/>
    </row>
    <row r="982" ht="15.75" customHeight="1">
      <c r="A982" s="251"/>
      <c r="B982" s="251"/>
      <c r="C982" s="251"/>
      <c r="D982" s="247"/>
      <c r="E982" s="247"/>
      <c r="F982" s="247"/>
      <c r="G982" s="247"/>
      <c r="H982" s="247"/>
      <c r="I982" s="247"/>
      <c r="J982" s="247"/>
      <c r="K982" s="247"/>
      <c r="L982" s="247"/>
      <c r="M982" s="247"/>
      <c r="N982" s="247"/>
    </row>
    <row r="983" ht="15.75" customHeight="1">
      <c r="A983" s="251"/>
      <c r="B983" s="251"/>
      <c r="C983" s="251"/>
      <c r="D983" s="247"/>
      <c r="E983" s="247"/>
      <c r="F983" s="247"/>
      <c r="G983" s="247"/>
      <c r="H983" s="247"/>
      <c r="I983" s="247"/>
      <c r="J983" s="247"/>
      <c r="K983" s="247"/>
      <c r="L983" s="247"/>
      <c r="M983" s="247"/>
      <c r="N983" s="247"/>
    </row>
    <row r="984" ht="15.75" customHeight="1">
      <c r="A984" s="251"/>
      <c r="B984" s="251"/>
      <c r="C984" s="251"/>
      <c r="D984" s="247"/>
      <c r="E984" s="247"/>
      <c r="F984" s="247"/>
      <c r="G984" s="247"/>
      <c r="H984" s="247"/>
      <c r="I984" s="247"/>
      <c r="J984" s="247"/>
      <c r="K984" s="247"/>
      <c r="L984" s="247"/>
      <c r="M984" s="247"/>
      <c r="N984" s="247"/>
    </row>
    <row r="985" ht="15.75" customHeight="1">
      <c r="A985" s="251"/>
      <c r="B985" s="251"/>
      <c r="C985" s="251"/>
      <c r="D985" s="247"/>
      <c r="E985" s="247"/>
      <c r="F985" s="247"/>
      <c r="G985" s="247"/>
      <c r="H985" s="247"/>
      <c r="I985" s="247"/>
      <c r="J985" s="247"/>
      <c r="K985" s="247"/>
      <c r="L985" s="247"/>
      <c r="M985" s="247"/>
      <c r="N985" s="247"/>
    </row>
    <row r="986" ht="15.75" customHeight="1">
      <c r="A986" s="251"/>
      <c r="B986" s="251"/>
      <c r="C986" s="251"/>
      <c r="D986" s="247"/>
      <c r="E986" s="247"/>
      <c r="F986" s="247"/>
      <c r="G986" s="247"/>
      <c r="H986" s="247"/>
      <c r="I986" s="247"/>
      <c r="J986" s="247"/>
      <c r="K986" s="247"/>
      <c r="L986" s="247"/>
      <c r="M986" s="247"/>
      <c r="N986" s="247"/>
    </row>
    <row r="987" ht="15.75" customHeight="1">
      <c r="A987" s="251"/>
      <c r="B987" s="251"/>
      <c r="C987" s="251"/>
      <c r="D987" s="247"/>
      <c r="E987" s="247"/>
      <c r="F987" s="247"/>
      <c r="G987" s="247"/>
      <c r="H987" s="247"/>
      <c r="I987" s="247"/>
      <c r="J987" s="247"/>
      <c r="K987" s="247"/>
      <c r="L987" s="247"/>
      <c r="M987" s="247"/>
      <c r="N987" s="247"/>
    </row>
    <row r="988" ht="15.75" customHeight="1">
      <c r="A988" s="251"/>
      <c r="B988" s="251"/>
      <c r="C988" s="251"/>
      <c r="D988" s="247"/>
      <c r="E988" s="247"/>
      <c r="F988" s="247"/>
      <c r="G988" s="247"/>
      <c r="H988" s="247"/>
      <c r="I988" s="247"/>
      <c r="J988" s="247"/>
      <c r="K988" s="247"/>
      <c r="L988" s="247"/>
      <c r="M988" s="247"/>
      <c r="N988" s="247"/>
    </row>
    <row r="989" ht="15.75" customHeight="1">
      <c r="A989" s="251"/>
      <c r="B989" s="251"/>
      <c r="C989" s="251"/>
      <c r="D989" s="247"/>
      <c r="E989" s="247"/>
      <c r="F989" s="247"/>
      <c r="G989" s="247"/>
      <c r="H989" s="247"/>
      <c r="I989" s="247"/>
      <c r="J989" s="247"/>
      <c r="K989" s="247"/>
      <c r="L989" s="247"/>
      <c r="M989" s="247"/>
      <c r="N989" s="247"/>
    </row>
    <row r="990" ht="15.75" customHeight="1">
      <c r="A990" s="251"/>
      <c r="B990" s="251"/>
      <c r="C990" s="251"/>
      <c r="D990" s="247"/>
      <c r="E990" s="247"/>
      <c r="F990" s="247"/>
      <c r="G990" s="247"/>
      <c r="H990" s="247"/>
      <c r="I990" s="247"/>
      <c r="J990" s="247"/>
      <c r="K990" s="247"/>
      <c r="L990" s="247"/>
      <c r="M990" s="247"/>
      <c r="N990" s="247"/>
    </row>
    <row r="991" ht="15.75" customHeight="1">
      <c r="A991" s="251"/>
      <c r="B991" s="251"/>
      <c r="C991" s="251"/>
      <c r="D991" s="247"/>
      <c r="E991" s="247"/>
      <c r="F991" s="247"/>
      <c r="G991" s="247"/>
      <c r="H991" s="247"/>
      <c r="I991" s="247"/>
      <c r="J991" s="247"/>
      <c r="K991" s="247"/>
      <c r="L991" s="247"/>
      <c r="M991" s="247"/>
      <c r="N991" s="247"/>
    </row>
    <row r="992" ht="15.75" customHeight="1">
      <c r="A992" s="251"/>
      <c r="B992" s="251"/>
      <c r="C992" s="251"/>
      <c r="D992" s="247"/>
      <c r="E992" s="247"/>
      <c r="F992" s="247"/>
      <c r="G992" s="247"/>
      <c r="H992" s="247"/>
      <c r="I992" s="247"/>
      <c r="J992" s="247"/>
      <c r="K992" s="247"/>
      <c r="L992" s="247"/>
      <c r="M992" s="247"/>
      <c r="N992" s="247"/>
    </row>
    <row r="993" ht="15.75" customHeight="1">
      <c r="A993" s="251"/>
      <c r="B993" s="251"/>
      <c r="C993" s="251"/>
      <c r="D993" s="247"/>
      <c r="E993" s="247"/>
      <c r="F993" s="247"/>
      <c r="G993" s="247"/>
      <c r="H993" s="247"/>
      <c r="I993" s="247"/>
      <c r="J993" s="247"/>
      <c r="K993" s="247"/>
      <c r="L993" s="247"/>
      <c r="M993" s="247"/>
      <c r="N993" s="247"/>
    </row>
    <row r="994" ht="15.75" customHeight="1">
      <c r="A994" s="251"/>
      <c r="B994" s="251"/>
      <c r="C994" s="251"/>
      <c r="D994" s="247"/>
      <c r="E994" s="247"/>
      <c r="F994" s="247"/>
      <c r="G994" s="247"/>
      <c r="H994" s="247"/>
      <c r="I994" s="247"/>
      <c r="J994" s="247"/>
      <c r="K994" s="247"/>
      <c r="L994" s="247"/>
      <c r="M994" s="247"/>
      <c r="N994" s="247"/>
    </row>
    <row r="995" ht="15.75" customHeight="1">
      <c r="A995" s="251"/>
      <c r="B995" s="251"/>
      <c r="C995" s="251"/>
      <c r="D995" s="247"/>
      <c r="E995" s="247"/>
      <c r="F995" s="247"/>
      <c r="G995" s="247"/>
      <c r="H995" s="247"/>
      <c r="I995" s="247"/>
      <c r="J995" s="247"/>
      <c r="K995" s="247"/>
      <c r="L995" s="247"/>
      <c r="M995" s="247"/>
      <c r="N995" s="247"/>
    </row>
    <row r="996" ht="15.75" customHeight="1">
      <c r="A996" s="251"/>
      <c r="B996" s="251"/>
      <c r="C996" s="251"/>
      <c r="D996" s="247"/>
      <c r="E996" s="247"/>
      <c r="F996" s="247"/>
      <c r="G996" s="247"/>
      <c r="H996" s="247"/>
      <c r="I996" s="247"/>
      <c r="J996" s="247"/>
      <c r="K996" s="247"/>
      <c r="L996" s="247"/>
      <c r="M996" s="247"/>
      <c r="N996" s="247"/>
    </row>
    <row r="997" ht="15.75" customHeight="1">
      <c r="A997" s="251"/>
      <c r="B997" s="251"/>
      <c r="C997" s="251"/>
      <c r="D997" s="247"/>
      <c r="E997" s="247"/>
      <c r="F997" s="247"/>
      <c r="G997" s="247"/>
      <c r="H997" s="247"/>
      <c r="I997" s="247"/>
      <c r="J997" s="247"/>
      <c r="K997" s="247"/>
      <c r="L997" s="247"/>
      <c r="M997" s="247"/>
      <c r="N997" s="247"/>
    </row>
    <row r="998" ht="15.75" customHeight="1">
      <c r="A998" s="251"/>
      <c r="B998" s="251"/>
      <c r="C998" s="251"/>
      <c r="D998" s="247"/>
      <c r="E998" s="247"/>
      <c r="F998" s="247"/>
      <c r="G998" s="247"/>
      <c r="H998" s="247"/>
      <c r="I998" s="247"/>
      <c r="J998" s="247"/>
      <c r="K998" s="247"/>
      <c r="L998" s="247"/>
      <c r="M998" s="247"/>
      <c r="N998" s="247"/>
    </row>
    <row r="999" ht="15.75" customHeight="1">
      <c r="A999" s="251"/>
      <c r="B999" s="251"/>
      <c r="C999" s="251"/>
      <c r="D999" s="247"/>
      <c r="E999" s="247"/>
      <c r="F999" s="247"/>
      <c r="G999" s="247"/>
      <c r="H999" s="247"/>
      <c r="I999" s="247"/>
      <c r="J999" s="247"/>
      <c r="K999" s="247"/>
      <c r="L999" s="247"/>
      <c r="M999" s="247"/>
      <c r="N999" s="247"/>
    </row>
    <row r="1000" ht="15.75" customHeight="1">
      <c r="A1000" s="251"/>
      <c r="B1000" s="251"/>
      <c r="C1000" s="251"/>
      <c r="D1000" s="247"/>
      <c r="E1000" s="247"/>
      <c r="F1000" s="247"/>
      <c r="G1000" s="247"/>
      <c r="H1000" s="247"/>
      <c r="I1000" s="247"/>
      <c r="J1000" s="247"/>
      <c r="K1000" s="247"/>
      <c r="L1000" s="247"/>
      <c r="M1000" s="247"/>
      <c r="N1000" s="247"/>
    </row>
    <row r="1001" ht="15.75" customHeight="1">
      <c r="A1001" s="251"/>
      <c r="B1001" s="251"/>
      <c r="C1001" s="251"/>
      <c r="D1001" s="247"/>
      <c r="E1001" s="247"/>
      <c r="F1001" s="247"/>
      <c r="G1001" s="247"/>
      <c r="H1001" s="247"/>
      <c r="I1001" s="247"/>
      <c r="J1001" s="247"/>
      <c r="K1001" s="247"/>
      <c r="L1001" s="247"/>
      <c r="M1001" s="247"/>
      <c r="N1001" s="247"/>
    </row>
    <row r="1002" ht="15.75" customHeight="1">
      <c r="A1002" s="251"/>
      <c r="B1002" s="251"/>
      <c r="C1002" s="251"/>
      <c r="D1002" s="247"/>
      <c r="E1002" s="247"/>
      <c r="F1002" s="247"/>
      <c r="G1002" s="247"/>
      <c r="H1002" s="247"/>
      <c r="I1002" s="247"/>
      <c r="J1002" s="247"/>
      <c r="K1002" s="247"/>
      <c r="L1002" s="247"/>
      <c r="M1002" s="247"/>
      <c r="N1002" s="247"/>
    </row>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2" max="2" width="20.29"/>
    <col customWidth="1" min="3" max="3" width="19.43"/>
    <col customWidth="1" min="4" max="4" width="17.71"/>
    <col customWidth="1" min="5" max="5" width="16.43"/>
    <col customWidth="1" min="6" max="6" width="19.14"/>
    <col customWidth="1" min="7" max="7" width="24.71"/>
    <col customWidth="1" min="8" max="8" width="37.29"/>
    <col customWidth="1" min="9" max="9" width="17.0"/>
    <col customWidth="1" min="10" max="13" width="10.71"/>
    <col customWidth="1" min="14" max="14" width="12.43"/>
    <col customWidth="1" min="15" max="27" width="10.71"/>
  </cols>
  <sheetData>
    <row r="1" ht="15.75" customHeight="1">
      <c r="A1" s="273"/>
      <c r="B1" s="273"/>
      <c r="C1" s="273"/>
      <c r="D1" s="273"/>
      <c r="E1" s="273"/>
      <c r="F1" s="273"/>
      <c r="G1" s="273"/>
      <c r="H1" s="274"/>
    </row>
    <row r="2" ht="15.75" customHeight="1">
      <c r="A2" s="273"/>
      <c r="B2" s="273"/>
      <c r="C2" s="273"/>
      <c r="D2" s="273"/>
      <c r="E2" s="273"/>
      <c r="F2" s="273"/>
      <c r="G2" s="273"/>
      <c r="H2" s="274"/>
    </row>
    <row r="3" ht="15.75" customHeight="1">
      <c r="A3" s="273"/>
      <c r="B3" s="275" t="str">
        <f>'Input sheet'!C7</f>
        <v>MOTHERSON</v>
      </c>
      <c r="C3" s="276"/>
      <c r="D3" s="276"/>
      <c r="E3" s="276"/>
      <c r="F3" s="276"/>
      <c r="G3" s="277"/>
      <c r="H3" s="278">
        <f>'Input sheet'!C6</f>
        <v>45418</v>
      </c>
    </row>
    <row r="4" ht="15.75" customHeight="1">
      <c r="A4" s="273"/>
      <c r="B4" s="279" t="s">
        <v>426</v>
      </c>
      <c r="C4" s="276"/>
      <c r="D4" s="276"/>
      <c r="E4" s="276"/>
      <c r="F4" s="276"/>
      <c r="G4" s="276"/>
      <c r="H4" s="277"/>
    </row>
    <row r="5" ht="15.75" customHeight="1">
      <c r="A5" s="273"/>
      <c r="B5" s="280" t="s">
        <v>427</v>
      </c>
      <c r="C5" s="281"/>
      <c r="D5" s="281"/>
      <c r="E5" s="281"/>
      <c r="F5" s="281"/>
      <c r="G5" s="281"/>
      <c r="H5" s="282"/>
      <c r="I5" s="283" t="s">
        <v>428</v>
      </c>
      <c r="J5" s="281"/>
      <c r="K5" s="281"/>
      <c r="L5" s="282"/>
    </row>
    <row r="6" ht="15.75" customHeight="1">
      <c r="A6" s="273"/>
      <c r="B6" s="284"/>
      <c r="H6" s="285"/>
      <c r="I6" s="284"/>
      <c r="L6" s="285"/>
    </row>
    <row r="7" ht="12.0" customHeight="1">
      <c r="A7" s="273"/>
      <c r="B7" s="284"/>
      <c r="H7" s="285"/>
      <c r="I7" s="284"/>
      <c r="L7" s="285"/>
    </row>
    <row r="8" ht="16.5" customHeight="1">
      <c r="A8" s="273"/>
      <c r="B8" s="286"/>
      <c r="C8" s="23"/>
      <c r="D8" s="23"/>
      <c r="E8" s="23"/>
      <c r="F8" s="23"/>
      <c r="G8" s="23"/>
      <c r="H8" s="287"/>
      <c r="I8" s="286"/>
      <c r="J8" s="23"/>
      <c r="K8" s="23"/>
      <c r="L8" s="287"/>
    </row>
    <row r="9" ht="15.75" customHeight="1">
      <c r="A9" s="273"/>
      <c r="B9" s="288" t="s">
        <v>429</v>
      </c>
      <c r="C9" s="276"/>
      <c r="D9" s="276"/>
      <c r="E9" s="276"/>
      <c r="F9" s="276"/>
      <c r="G9" s="276"/>
      <c r="H9" s="277"/>
    </row>
    <row r="10" ht="15.75" customHeight="1">
      <c r="A10" s="273"/>
      <c r="B10" s="289"/>
      <c r="C10" s="290" t="s">
        <v>390</v>
      </c>
      <c r="D10" s="291" t="s">
        <v>430</v>
      </c>
      <c r="E10" s="292" t="s">
        <v>431</v>
      </c>
      <c r="F10" s="290" t="s">
        <v>432</v>
      </c>
      <c r="G10" s="290" t="s">
        <v>403</v>
      </c>
      <c r="H10" s="293" t="s">
        <v>433</v>
      </c>
    </row>
    <row r="11" ht="15.75" customHeight="1">
      <c r="A11" s="273"/>
      <c r="B11" s="294" t="s">
        <v>434</v>
      </c>
      <c r="C11" s="295">
        <f>'Valuation output'!C5</f>
        <v>94110</v>
      </c>
      <c r="D11" s="296">
        <f>'Input sheet'!C32</f>
        <v>0.2</v>
      </c>
      <c r="E11" s="297">
        <f>'Input sheet'!C34</f>
        <v>0.2</v>
      </c>
      <c r="F11" s="297" t="s">
        <v>435</v>
      </c>
      <c r="G11" s="298">
        <f>'Valuation output'!N4</f>
        <v>0.045</v>
      </c>
      <c r="H11" s="299" t="s">
        <v>436</v>
      </c>
      <c r="I11" s="300" t="s">
        <v>437</v>
      </c>
      <c r="J11" s="281"/>
      <c r="K11" s="281"/>
      <c r="L11" s="282"/>
    </row>
    <row r="12" ht="15.75" customHeight="1">
      <c r="A12" s="301"/>
      <c r="B12" s="294" t="s">
        <v>438</v>
      </c>
      <c r="C12" s="298">
        <f>'Valuation output'!C6</f>
        <v>0.05180108384</v>
      </c>
      <c r="D12" s="296">
        <f>'Input sheet'!C33</f>
        <v>0.08</v>
      </c>
      <c r="E12" s="302" t="s">
        <v>439</v>
      </c>
      <c r="F12" s="303">
        <f>'Valuation output'!H6</f>
        <v>0.08</v>
      </c>
      <c r="G12" s="298">
        <f>'Valuation output'!N6</f>
        <v>0.08</v>
      </c>
      <c r="H12" s="304" t="s">
        <v>440</v>
      </c>
      <c r="I12" s="284"/>
      <c r="L12" s="285"/>
    </row>
    <row r="13" ht="15.75" customHeight="1">
      <c r="A13" s="301"/>
      <c r="B13" s="294" t="s">
        <v>395</v>
      </c>
      <c r="C13" s="298">
        <f>'Valuation output'!C8</f>
        <v>0.3</v>
      </c>
      <c r="D13" s="298"/>
      <c r="E13" s="297">
        <f>C13</f>
        <v>0.3</v>
      </c>
      <c r="F13" s="297" t="s">
        <v>435</v>
      </c>
      <c r="G13" s="298">
        <f>'Valuation output'!N8</f>
        <v>0.3</v>
      </c>
      <c r="H13" s="305" t="s">
        <v>441</v>
      </c>
      <c r="I13" s="284"/>
      <c r="L13" s="285"/>
    </row>
    <row r="14" ht="15.75" customHeight="1">
      <c r="A14" s="301"/>
      <c r="B14" s="294" t="s">
        <v>442</v>
      </c>
      <c r="C14" s="306"/>
      <c r="D14" s="307">
        <f>'Input sheet'!C37</f>
        <v>5</v>
      </c>
      <c r="E14" s="308">
        <f>'Input sheet'!C37</f>
        <v>5</v>
      </c>
      <c r="F14" s="309">
        <f>'Input sheet'!C38</f>
        <v>3</v>
      </c>
      <c r="G14" s="310">
        <f>'Valuation output'!N4/'Valuation output'!N22</f>
        <v>0.5056179775</v>
      </c>
      <c r="H14" s="305" t="s">
        <v>443</v>
      </c>
      <c r="I14" s="284"/>
      <c r="L14" s="285"/>
    </row>
    <row r="15" ht="15.75" customHeight="1">
      <c r="A15" s="301"/>
      <c r="B15" s="311" t="s">
        <v>444</v>
      </c>
      <c r="C15" s="312">
        <f>'Valuation output'!C22</f>
        <v>0.09030166711</v>
      </c>
      <c r="D15" s="298" t="s">
        <v>445</v>
      </c>
      <c r="E15" s="313">
        <f>Diagnostics!C27</f>
        <v>0.2408661182</v>
      </c>
      <c r="F15" s="277"/>
      <c r="G15" s="314">
        <f>'Valuation output'!N22</f>
        <v>0.089</v>
      </c>
      <c r="H15" s="315" t="s">
        <v>446</v>
      </c>
      <c r="I15" s="284"/>
      <c r="L15" s="285"/>
    </row>
    <row r="16" ht="15.75" customHeight="1">
      <c r="A16" s="301"/>
      <c r="B16" s="316" t="s">
        <v>447</v>
      </c>
      <c r="C16" s="317"/>
      <c r="D16" s="306"/>
      <c r="E16" s="302">
        <f>'Valuation output'!D14</f>
        <v>0.1106448621</v>
      </c>
      <c r="F16" s="303"/>
      <c r="G16" s="318">
        <f>'Valuation output'!N14</f>
        <v>0.089</v>
      </c>
      <c r="H16" s="319" t="s">
        <v>448</v>
      </c>
      <c r="I16" s="286"/>
      <c r="J16" s="23"/>
      <c r="K16" s="23"/>
      <c r="L16" s="287"/>
    </row>
    <row r="17" ht="15.75" customHeight="1">
      <c r="A17" s="320"/>
      <c r="B17" s="321" t="s">
        <v>449</v>
      </c>
      <c r="H17" s="285"/>
    </row>
    <row r="18" ht="15.75" customHeight="1">
      <c r="A18" s="322"/>
      <c r="B18" s="323"/>
      <c r="C18" s="324" t="s">
        <v>99</v>
      </c>
      <c r="D18" s="324" t="s">
        <v>64</v>
      </c>
      <c r="E18" s="325" t="s">
        <v>29</v>
      </c>
      <c r="F18" s="325" t="s">
        <v>450</v>
      </c>
      <c r="G18" s="325" t="s">
        <v>451</v>
      </c>
      <c r="H18" s="326" t="s">
        <v>398</v>
      </c>
      <c r="I18" s="300" t="s">
        <v>452</v>
      </c>
      <c r="J18" s="281"/>
      <c r="K18" s="281"/>
      <c r="L18" s="282"/>
    </row>
    <row r="19" ht="15.75" customHeight="1">
      <c r="A19" s="327"/>
      <c r="B19" s="328">
        <v>1.0</v>
      </c>
      <c r="C19" s="295">
        <f>'Valuation output'!D5</f>
        <v>112932</v>
      </c>
      <c r="D19" s="298">
        <f>'Valuation output'!D6</f>
        <v>0.08</v>
      </c>
      <c r="E19" s="295">
        <f t="shared" ref="E19:E29" si="1">C19*D19</f>
        <v>9034.56</v>
      </c>
      <c r="F19" s="295">
        <f>'Valuation output'!D9</f>
        <v>6324.192</v>
      </c>
      <c r="G19" s="295">
        <f>'Valuation output'!D10</f>
        <v>4517.28</v>
      </c>
      <c r="H19" s="295">
        <f t="shared" ref="H19:H29" si="2">F19-G19</f>
        <v>1806.912</v>
      </c>
      <c r="I19" s="284"/>
      <c r="L19" s="285"/>
    </row>
    <row r="20" ht="15.75" customHeight="1">
      <c r="A20" s="327"/>
      <c r="B20" s="328">
        <v>2.0</v>
      </c>
      <c r="C20" s="295">
        <f>'Valuation output'!E5</f>
        <v>135518.4</v>
      </c>
      <c r="D20" s="298">
        <f>'Valuation output'!E6</f>
        <v>0.08</v>
      </c>
      <c r="E20" s="295">
        <f t="shared" si="1"/>
        <v>10841.472</v>
      </c>
      <c r="F20" s="295">
        <f>'Valuation output'!E9</f>
        <v>7589.0304</v>
      </c>
      <c r="G20" s="295">
        <f>'Valuation output'!E10</f>
        <v>5420.736</v>
      </c>
      <c r="H20" s="295">
        <f t="shared" si="2"/>
        <v>2168.2944</v>
      </c>
      <c r="I20" s="284"/>
      <c r="L20" s="285"/>
    </row>
    <row r="21" ht="15.75" customHeight="1">
      <c r="A21" s="327"/>
      <c r="B21" s="328">
        <v>3.0</v>
      </c>
      <c r="C21" s="295">
        <f>'Valuation output'!F5</f>
        <v>162622.08</v>
      </c>
      <c r="D21" s="298">
        <f>'Valuation output'!F6</f>
        <v>0.08</v>
      </c>
      <c r="E21" s="295">
        <f t="shared" si="1"/>
        <v>13009.7664</v>
      </c>
      <c r="F21" s="295">
        <f>'Valuation output'!F9</f>
        <v>9106.83648</v>
      </c>
      <c r="G21" s="295">
        <f>'Valuation output'!F10</f>
        <v>6504.8832</v>
      </c>
      <c r="H21" s="295">
        <f t="shared" si="2"/>
        <v>2601.95328</v>
      </c>
      <c r="I21" s="284"/>
      <c r="L21" s="285"/>
    </row>
    <row r="22" ht="15.75" customHeight="1">
      <c r="A22" s="327"/>
      <c r="B22" s="328">
        <v>4.0</v>
      </c>
      <c r="C22" s="295">
        <f>'Valuation output'!G5</f>
        <v>195146.496</v>
      </c>
      <c r="D22" s="298">
        <f>'Valuation output'!G6</f>
        <v>0.08</v>
      </c>
      <c r="E22" s="295">
        <f t="shared" si="1"/>
        <v>15611.71968</v>
      </c>
      <c r="F22" s="295">
        <f>'Valuation output'!G9</f>
        <v>10928.20378</v>
      </c>
      <c r="G22" s="295">
        <f>'Valuation output'!G10</f>
        <v>7805.85984</v>
      </c>
      <c r="H22" s="295">
        <f t="shared" si="2"/>
        <v>3122.343936</v>
      </c>
      <c r="I22" s="284"/>
      <c r="L22" s="285"/>
    </row>
    <row r="23" ht="15.75" customHeight="1">
      <c r="A23" s="327"/>
      <c r="B23" s="328">
        <v>5.0</v>
      </c>
      <c r="C23" s="295">
        <f>'Valuation output'!H5</f>
        <v>234175.7952</v>
      </c>
      <c r="D23" s="298">
        <f>'Valuation output'!H6</f>
        <v>0.08</v>
      </c>
      <c r="E23" s="295">
        <f t="shared" si="1"/>
        <v>18734.06362</v>
      </c>
      <c r="F23" s="295">
        <f>'Valuation output'!H9</f>
        <v>13113.84453</v>
      </c>
      <c r="G23" s="295">
        <f>'Valuation output'!H10</f>
        <v>7915.141878</v>
      </c>
      <c r="H23" s="295">
        <f t="shared" si="2"/>
        <v>5198.702653</v>
      </c>
      <c r="I23" s="284"/>
      <c r="L23" s="285"/>
    </row>
    <row r="24" ht="15.75" customHeight="1">
      <c r="A24" s="327"/>
      <c r="B24" s="328">
        <v>6.0</v>
      </c>
      <c r="C24" s="295">
        <f>'Valuation output'!I5</f>
        <v>273751.5046</v>
      </c>
      <c r="D24" s="298">
        <f>'Valuation output'!I6</f>
        <v>0.08</v>
      </c>
      <c r="E24" s="295">
        <f t="shared" si="1"/>
        <v>21900.12037</v>
      </c>
      <c r="F24" s="295">
        <f>'Valuation output'!I9</f>
        <v>15330.08426</v>
      </c>
      <c r="G24" s="295">
        <f>'Valuation output'!I10</f>
        <v>12592.56921</v>
      </c>
      <c r="H24" s="295">
        <f t="shared" si="2"/>
        <v>2737.515046</v>
      </c>
      <c r="I24" s="284"/>
      <c r="L24" s="285"/>
    </row>
    <row r="25" ht="15.75" customHeight="1">
      <c r="A25" s="327"/>
      <c r="B25" s="328">
        <v>7.0</v>
      </c>
      <c r="C25" s="295">
        <f>'Valuation output'!J5</f>
        <v>311529.2122</v>
      </c>
      <c r="D25" s="298">
        <f>'Valuation output'!J6</f>
        <v>0.08</v>
      </c>
      <c r="E25" s="295">
        <f t="shared" si="1"/>
        <v>24922.33698</v>
      </c>
      <c r="F25" s="295">
        <f>'Valuation output'!J9</f>
        <v>17445.63588</v>
      </c>
      <c r="G25" s="295">
        <f>'Valuation output'!J10</f>
        <v>11111.20857</v>
      </c>
      <c r="H25" s="295">
        <f t="shared" si="2"/>
        <v>6334.427315</v>
      </c>
      <c r="I25" s="284"/>
      <c r="L25" s="285"/>
    </row>
    <row r="26" ht="15.75" customHeight="1">
      <c r="A26" s="327"/>
      <c r="B26" s="328">
        <v>8.0</v>
      </c>
      <c r="C26" s="295">
        <f>'Valuation output'!K5</f>
        <v>344862.8379</v>
      </c>
      <c r="D26" s="298">
        <f>'Valuation output'!K6</f>
        <v>0.08</v>
      </c>
      <c r="E26" s="295">
        <f t="shared" si="1"/>
        <v>27589.02703</v>
      </c>
      <c r="F26" s="295">
        <f>'Valuation output'!K9</f>
        <v>19312.31892</v>
      </c>
      <c r="G26" s="295">
        <f>'Valuation output'!K10</f>
        <v>8736.525228</v>
      </c>
      <c r="H26" s="295">
        <f t="shared" si="2"/>
        <v>10575.7937</v>
      </c>
      <c r="I26" s="284"/>
      <c r="L26" s="285"/>
    </row>
    <row r="27" ht="15.75" customHeight="1">
      <c r="A27" s="327"/>
      <c r="B27" s="328">
        <v>9.0</v>
      </c>
      <c r="C27" s="295">
        <f>'Valuation output'!L5</f>
        <v>371072.4136</v>
      </c>
      <c r="D27" s="298">
        <f>'Valuation output'!L6</f>
        <v>0.08</v>
      </c>
      <c r="E27" s="295">
        <f t="shared" si="1"/>
        <v>29685.79309</v>
      </c>
      <c r="F27" s="295">
        <f>'Valuation output'!L9</f>
        <v>20780.05516</v>
      </c>
      <c r="G27" s="295">
        <f>'Valuation output'!L10</f>
        <v>5566.086204</v>
      </c>
      <c r="H27" s="295">
        <f t="shared" si="2"/>
        <v>15213.96896</v>
      </c>
      <c r="I27" s="284"/>
      <c r="L27" s="285"/>
    </row>
    <row r="28" ht="15.75" customHeight="1">
      <c r="A28" s="327"/>
      <c r="B28" s="328">
        <v>10.0</v>
      </c>
      <c r="C28" s="295">
        <f>'Valuation output'!M5</f>
        <v>387770.6722</v>
      </c>
      <c r="D28" s="298">
        <f>'Valuation output'!M6</f>
        <v>0.08</v>
      </c>
      <c r="E28" s="295">
        <f t="shared" si="1"/>
        <v>31021.65378</v>
      </c>
      <c r="F28" s="295">
        <f>'Valuation output'!M9</f>
        <v>21715.15764</v>
      </c>
      <c r="G28" s="295">
        <f>'Valuation output'!M10</f>
        <v>5816.560083</v>
      </c>
      <c r="H28" s="295">
        <f t="shared" si="2"/>
        <v>15898.59756</v>
      </c>
      <c r="I28" s="284"/>
      <c r="L28" s="285"/>
    </row>
    <row r="29" ht="15.75" customHeight="1">
      <c r="A29" s="327"/>
      <c r="B29" s="329" t="s">
        <v>391</v>
      </c>
      <c r="C29" s="295">
        <f>'Valuation output'!N5</f>
        <v>405220.3525</v>
      </c>
      <c r="D29" s="318">
        <f>'Valuation output'!N6</f>
        <v>0.08</v>
      </c>
      <c r="E29" s="295">
        <f t="shared" si="1"/>
        <v>32417.6282</v>
      </c>
      <c r="F29" s="295">
        <f>'Valuation output'!N9</f>
        <v>22692.33974</v>
      </c>
      <c r="G29" s="295">
        <f>'Valuation output'!N10</f>
        <v>11473.65492</v>
      </c>
      <c r="H29" s="295">
        <f t="shared" si="2"/>
        <v>11218.68481</v>
      </c>
      <c r="I29" s="286"/>
      <c r="J29" s="23"/>
      <c r="K29" s="23"/>
      <c r="L29" s="287"/>
    </row>
    <row r="30" ht="15.75" customHeight="1">
      <c r="A30" s="320"/>
      <c r="B30" s="321" t="s">
        <v>453</v>
      </c>
      <c r="H30" s="285"/>
    </row>
    <row r="31" ht="15.75" customHeight="1">
      <c r="A31" s="330"/>
      <c r="B31" s="331" t="s">
        <v>409</v>
      </c>
      <c r="C31" s="332"/>
      <c r="D31" s="332"/>
      <c r="E31" s="333">
        <f>'Valuation output'!C26</f>
        <v>254970.1094</v>
      </c>
      <c r="F31" s="334"/>
      <c r="G31" s="335"/>
      <c r="H31" s="336"/>
      <c r="I31" s="337" t="s">
        <v>454</v>
      </c>
    </row>
    <row r="32" ht="15.75" customHeight="1">
      <c r="A32" s="330"/>
      <c r="B32" s="338" t="s">
        <v>410</v>
      </c>
      <c r="C32" s="276"/>
      <c r="D32" s="276"/>
      <c r="E32" s="333">
        <f>'Valuation output'!C27</f>
        <v>94691.68844</v>
      </c>
      <c r="F32" s="339"/>
      <c r="G32" s="301"/>
      <c r="H32" s="340"/>
      <c r="I32" s="341"/>
    </row>
    <row r="33" ht="15.75" customHeight="1">
      <c r="A33" s="330"/>
      <c r="B33" s="338" t="s">
        <v>411</v>
      </c>
      <c r="C33" s="276"/>
      <c r="D33" s="276"/>
      <c r="E33" s="333">
        <f>'Valuation output'!C28</f>
        <v>31684.85634</v>
      </c>
      <c r="F33" s="339"/>
      <c r="G33" s="301"/>
      <c r="H33" s="340"/>
      <c r="I33" s="341"/>
    </row>
    <row r="34" ht="15.75" customHeight="1">
      <c r="A34" s="330"/>
      <c r="B34" s="338" t="s">
        <v>415</v>
      </c>
      <c r="C34" s="276"/>
      <c r="D34" s="276"/>
      <c r="E34" s="333">
        <f>'Valuation output'!C29</f>
        <v>126376.5448</v>
      </c>
      <c r="F34" s="339"/>
      <c r="G34" s="301"/>
      <c r="H34" s="340"/>
      <c r="I34" s="341"/>
    </row>
    <row r="35" ht="15.75" customHeight="1">
      <c r="A35" s="330"/>
      <c r="B35" s="338" t="s">
        <v>455</v>
      </c>
      <c r="C35" s="276"/>
      <c r="D35" s="276"/>
      <c r="E35" s="333">
        <f>E34-'Valuation output'!C32</f>
        <v>0</v>
      </c>
      <c r="F35" s="342" t="s">
        <v>413</v>
      </c>
      <c r="G35" s="276"/>
      <c r="H35" s="343">
        <f>'Valuation output'!C30</f>
        <v>0</v>
      </c>
      <c r="I35" s="341"/>
    </row>
    <row r="36" ht="15.75" customHeight="1">
      <c r="A36" s="330"/>
      <c r="B36" s="338" t="s">
        <v>456</v>
      </c>
      <c r="C36" s="276"/>
      <c r="D36" s="276"/>
      <c r="E36" s="333">
        <f>'Valuation output'!C33+'Valuation output'!C34</f>
        <v>23700</v>
      </c>
      <c r="F36" s="339"/>
      <c r="G36" s="301"/>
      <c r="H36" s="340"/>
      <c r="I36" s="341"/>
    </row>
    <row r="37" ht="15.75" customHeight="1">
      <c r="A37" s="330"/>
      <c r="B37" s="338" t="s">
        <v>457</v>
      </c>
      <c r="C37" s="276"/>
      <c r="D37" s="276"/>
      <c r="E37" s="333">
        <f>'Valuation output'!C35+'Valuation output'!C36</f>
        <v>10118</v>
      </c>
      <c r="F37" s="339"/>
      <c r="G37" s="301"/>
      <c r="H37" s="340"/>
      <c r="I37" s="341"/>
    </row>
    <row r="38" ht="15.75" customHeight="1">
      <c r="A38" s="330"/>
      <c r="B38" s="338" t="s">
        <v>420</v>
      </c>
      <c r="C38" s="276"/>
      <c r="D38" s="276"/>
      <c r="E38" s="333">
        <f>E34-E35-E36+E37</f>
        <v>112794.5448</v>
      </c>
      <c r="F38" s="339"/>
      <c r="G38" s="301"/>
      <c r="H38" s="340"/>
      <c r="I38" s="341"/>
    </row>
    <row r="39" ht="15.75" customHeight="1">
      <c r="A39" s="330"/>
      <c r="B39" s="338" t="s">
        <v>458</v>
      </c>
      <c r="C39" s="276"/>
      <c r="D39" s="276"/>
      <c r="E39" s="333">
        <f>'Valuation output'!C38</f>
        <v>0</v>
      </c>
      <c r="F39" s="339"/>
      <c r="G39" s="301"/>
      <c r="H39" s="340"/>
      <c r="I39" s="341"/>
    </row>
    <row r="40" ht="15.75" customHeight="1">
      <c r="A40" s="330"/>
      <c r="B40" s="338" t="s">
        <v>6</v>
      </c>
      <c r="C40" s="276"/>
      <c r="D40" s="277"/>
      <c r="E40" s="333">
        <f>'Valuation output'!C40</f>
        <v>677.6427937</v>
      </c>
      <c r="F40" s="301"/>
      <c r="G40" s="330"/>
      <c r="H40" s="340"/>
      <c r="I40" s="341"/>
    </row>
    <row r="41" ht="15.75" customHeight="1">
      <c r="A41" s="330"/>
      <c r="B41" s="344" t="s">
        <v>459</v>
      </c>
      <c r="C41" s="345"/>
      <c r="D41" s="346"/>
      <c r="E41" s="333">
        <f>(E38-E39)/E40</f>
        <v>166.4513307</v>
      </c>
      <c r="F41" s="347" t="s">
        <v>460</v>
      </c>
      <c r="G41" s="348"/>
      <c r="H41" s="349">
        <f>'Input sheet'!C24</f>
        <v>123.85</v>
      </c>
      <c r="I41" s="341"/>
      <c r="N41" s="350"/>
    </row>
    <row r="42" ht="15.75" customHeight="1">
      <c r="A42" s="301"/>
      <c r="B42" s="301"/>
      <c r="C42" s="301"/>
      <c r="D42" s="301"/>
      <c r="E42" s="301"/>
      <c r="F42" s="301"/>
      <c r="G42" s="330"/>
      <c r="H42" s="301"/>
      <c r="N42" s="351"/>
    </row>
    <row r="43" ht="15.75" customHeight="1">
      <c r="A43" s="301"/>
      <c r="B43" s="301"/>
      <c r="C43" s="301"/>
      <c r="D43" s="301"/>
      <c r="E43" s="301"/>
      <c r="F43" s="301"/>
      <c r="G43" s="330"/>
      <c r="H43" s="301"/>
    </row>
    <row r="44" ht="15.75" customHeight="1">
      <c r="A44" s="301"/>
      <c r="B44" s="301"/>
      <c r="C44" s="301"/>
      <c r="D44" s="301"/>
      <c r="E44" s="301"/>
      <c r="F44" s="301"/>
      <c r="G44" s="330"/>
      <c r="H44" s="301"/>
    </row>
    <row r="45" ht="15.75" customHeight="1">
      <c r="A45" s="301"/>
      <c r="B45" s="301"/>
      <c r="C45" s="301"/>
      <c r="D45" s="301"/>
      <c r="E45" s="301"/>
      <c r="F45" s="301"/>
      <c r="G45" s="330"/>
      <c r="H45" s="301"/>
    </row>
    <row r="46" ht="15.75" customHeight="1">
      <c r="A46" s="301"/>
      <c r="B46" s="301"/>
      <c r="C46" s="301"/>
      <c r="D46" s="301"/>
      <c r="E46" s="301"/>
      <c r="F46" s="301"/>
      <c r="G46" s="330"/>
      <c r="H46" s="301"/>
    </row>
    <row r="47" ht="15.75" customHeight="1">
      <c r="A47" s="301"/>
      <c r="B47" s="301"/>
      <c r="C47" s="301"/>
      <c r="D47" s="301"/>
      <c r="E47" s="301"/>
      <c r="F47" s="301"/>
      <c r="G47" s="330"/>
      <c r="H47" s="301"/>
    </row>
    <row r="48" ht="15.75" customHeight="1">
      <c r="A48" s="301"/>
      <c r="B48" s="301"/>
      <c r="C48" s="301"/>
      <c r="D48" s="301"/>
      <c r="E48" s="301"/>
      <c r="F48" s="301"/>
      <c r="G48" s="330"/>
      <c r="H48" s="301"/>
    </row>
    <row r="49" ht="15.75" customHeight="1">
      <c r="A49" s="301"/>
      <c r="B49" s="301"/>
      <c r="C49" s="301"/>
      <c r="D49" s="301"/>
      <c r="E49" s="301"/>
      <c r="F49" s="301"/>
      <c r="G49" s="330"/>
      <c r="H49" s="301"/>
    </row>
    <row r="50" ht="15.75" customHeight="1">
      <c r="A50" s="301"/>
      <c r="B50" s="301"/>
      <c r="C50" s="301"/>
      <c r="D50" s="301"/>
      <c r="E50" s="301"/>
      <c r="F50" s="301"/>
      <c r="G50" s="330"/>
      <c r="H50" s="301"/>
    </row>
    <row r="51" ht="15.75" customHeight="1">
      <c r="A51" s="301"/>
      <c r="B51" s="301"/>
      <c r="C51" s="301"/>
      <c r="D51" s="301"/>
      <c r="E51" s="301"/>
      <c r="F51" s="301"/>
      <c r="G51" s="330"/>
      <c r="H51" s="301"/>
    </row>
    <row r="52" ht="15.75" customHeight="1">
      <c r="A52" s="301"/>
      <c r="B52" s="301"/>
      <c r="C52" s="301"/>
      <c r="D52" s="301"/>
      <c r="E52" s="301"/>
      <c r="F52" s="301"/>
      <c r="G52" s="330"/>
      <c r="H52" s="301"/>
    </row>
    <row r="53" ht="15.75" customHeight="1">
      <c r="A53" s="301"/>
      <c r="B53" s="301"/>
      <c r="C53" s="301"/>
      <c r="D53" s="301"/>
      <c r="E53" s="301"/>
      <c r="F53" s="301"/>
      <c r="G53" s="330"/>
      <c r="H53" s="301"/>
    </row>
    <row r="54" ht="15.75" customHeight="1">
      <c r="A54" s="301"/>
      <c r="B54" s="301"/>
      <c r="C54" s="301"/>
      <c r="D54" s="301"/>
      <c r="E54" s="301"/>
      <c r="F54" s="301"/>
      <c r="G54" s="330"/>
      <c r="H54" s="301"/>
    </row>
    <row r="55" ht="15.75" customHeight="1">
      <c r="A55" s="301"/>
      <c r="B55" s="301"/>
      <c r="C55" s="301"/>
      <c r="D55" s="301"/>
      <c r="E55" s="301"/>
      <c r="F55" s="301"/>
      <c r="G55" s="330"/>
      <c r="H55" s="301"/>
    </row>
    <row r="56" ht="15.75" customHeight="1">
      <c r="A56" s="301"/>
      <c r="B56" s="301"/>
      <c r="C56" s="301"/>
      <c r="D56" s="301"/>
      <c r="E56" s="301"/>
      <c r="F56" s="301"/>
      <c r="G56" s="330"/>
      <c r="H56" s="301"/>
    </row>
    <row r="57" ht="15.75" customHeight="1">
      <c r="A57" s="301"/>
      <c r="B57" s="301"/>
      <c r="C57" s="301"/>
      <c r="D57" s="301"/>
      <c r="E57" s="301"/>
      <c r="F57" s="301"/>
      <c r="G57" s="330"/>
      <c r="H57" s="301"/>
    </row>
    <row r="58" ht="15.75" customHeight="1">
      <c r="A58" s="301"/>
      <c r="B58" s="301"/>
      <c r="C58" s="301"/>
      <c r="D58" s="301"/>
      <c r="E58" s="301"/>
      <c r="F58" s="301"/>
      <c r="G58" s="330"/>
      <c r="H58" s="301"/>
    </row>
    <row r="59" ht="15.75" customHeight="1">
      <c r="A59" s="301"/>
      <c r="B59" s="301"/>
      <c r="C59" s="301"/>
      <c r="D59" s="301"/>
      <c r="E59" s="301"/>
      <c r="F59" s="301"/>
      <c r="G59" s="330"/>
      <c r="H59" s="301"/>
    </row>
    <row r="60" ht="15.75" customHeight="1">
      <c r="A60" s="301"/>
      <c r="B60" s="301"/>
      <c r="C60" s="301"/>
      <c r="D60" s="301"/>
      <c r="E60" s="301"/>
      <c r="F60" s="301"/>
      <c r="G60" s="330"/>
      <c r="H60" s="301"/>
    </row>
    <row r="61" ht="15.75" customHeight="1">
      <c r="A61" s="301"/>
      <c r="B61" s="301"/>
      <c r="C61" s="301"/>
      <c r="D61" s="301"/>
      <c r="E61" s="301"/>
      <c r="F61" s="301"/>
      <c r="G61" s="330"/>
      <c r="H61" s="301"/>
    </row>
    <row r="62" ht="15.75" customHeight="1">
      <c r="A62" s="301"/>
      <c r="B62" s="301"/>
      <c r="C62" s="301"/>
      <c r="D62" s="301"/>
      <c r="E62" s="301"/>
      <c r="F62" s="301"/>
      <c r="G62" s="330"/>
      <c r="H62" s="301"/>
    </row>
    <row r="63" ht="15.75" customHeight="1">
      <c r="A63" s="301"/>
      <c r="B63" s="301"/>
      <c r="C63" s="301"/>
      <c r="D63" s="301"/>
      <c r="E63" s="301"/>
      <c r="F63" s="301"/>
      <c r="G63" s="330"/>
      <c r="H63" s="301"/>
    </row>
    <row r="64" ht="15.75" customHeight="1">
      <c r="A64" s="301"/>
      <c r="B64" s="301"/>
      <c r="C64" s="301"/>
      <c r="D64" s="301"/>
      <c r="E64" s="301"/>
      <c r="F64" s="301"/>
      <c r="G64" s="330"/>
      <c r="H64" s="301"/>
    </row>
    <row r="65" ht="15.75" customHeight="1">
      <c r="A65" s="301"/>
      <c r="B65" s="301"/>
      <c r="C65" s="301"/>
      <c r="D65" s="301"/>
      <c r="E65" s="301"/>
      <c r="F65" s="301"/>
      <c r="G65" s="330"/>
      <c r="H65" s="301"/>
    </row>
    <row r="66" ht="15.75" customHeight="1">
      <c r="A66" s="301"/>
      <c r="B66" s="301"/>
      <c r="C66" s="301"/>
      <c r="D66" s="301"/>
      <c r="E66" s="301"/>
      <c r="F66" s="301"/>
      <c r="G66" s="330"/>
      <c r="H66" s="301"/>
    </row>
    <row r="67" ht="15.75" customHeight="1">
      <c r="A67" s="301"/>
      <c r="B67" s="301"/>
      <c r="C67" s="301"/>
      <c r="D67" s="301"/>
      <c r="E67" s="301"/>
      <c r="F67" s="301"/>
      <c r="G67" s="330"/>
      <c r="H67" s="301"/>
    </row>
    <row r="68" ht="15.75" customHeight="1">
      <c r="A68" s="301"/>
      <c r="B68" s="301"/>
      <c r="C68" s="301"/>
      <c r="D68" s="301"/>
      <c r="E68" s="301"/>
      <c r="F68" s="301"/>
      <c r="G68" s="330"/>
      <c r="H68" s="301"/>
    </row>
    <row r="69" ht="15.75" customHeight="1">
      <c r="A69" s="301"/>
      <c r="B69" s="301"/>
      <c r="C69" s="301"/>
      <c r="D69" s="301"/>
      <c r="E69" s="301"/>
      <c r="F69" s="301"/>
      <c r="G69" s="330"/>
      <c r="H69" s="301"/>
    </row>
    <row r="70" ht="15.75" customHeight="1">
      <c r="A70" s="301"/>
      <c r="B70" s="301"/>
      <c r="C70" s="301"/>
      <c r="D70" s="301"/>
      <c r="E70" s="301"/>
      <c r="F70" s="301"/>
      <c r="G70" s="330"/>
      <c r="H70" s="301"/>
    </row>
    <row r="71" ht="15.75" customHeight="1">
      <c r="A71" s="301"/>
      <c r="B71" s="301"/>
      <c r="C71" s="301"/>
      <c r="D71" s="301"/>
      <c r="E71" s="301"/>
      <c r="F71" s="301"/>
      <c r="G71" s="330"/>
      <c r="H71" s="301"/>
    </row>
    <row r="72" ht="15.75" customHeight="1">
      <c r="A72" s="301"/>
      <c r="B72" s="301"/>
      <c r="C72" s="301"/>
      <c r="D72" s="301"/>
      <c r="E72" s="301"/>
      <c r="F72" s="301"/>
      <c r="G72" s="330"/>
      <c r="H72" s="301"/>
    </row>
    <row r="73" ht="15.75" customHeight="1">
      <c r="A73" s="301"/>
      <c r="B73" s="301"/>
      <c r="C73" s="301"/>
      <c r="D73" s="301"/>
      <c r="E73" s="301"/>
      <c r="F73" s="301"/>
      <c r="G73" s="330"/>
      <c r="H73" s="301"/>
    </row>
    <row r="74" ht="15.75" customHeight="1">
      <c r="A74" s="301"/>
      <c r="B74" s="301"/>
      <c r="C74" s="301"/>
      <c r="D74" s="301"/>
      <c r="E74" s="301"/>
      <c r="F74" s="301"/>
      <c r="G74" s="330"/>
      <c r="H74" s="301"/>
    </row>
    <row r="75" ht="15.75" customHeight="1">
      <c r="A75" s="301"/>
      <c r="B75" s="301"/>
      <c r="C75" s="301"/>
      <c r="D75" s="301"/>
      <c r="E75" s="301"/>
      <c r="F75" s="301"/>
      <c r="G75" s="330"/>
      <c r="H75" s="301"/>
    </row>
    <row r="76" ht="15.75" customHeight="1">
      <c r="A76" s="301"/>
      <c r="B76" s="301"/>
      <c r="C76" s="301"/>
      <c r="D76" s="301"/>
      <c r="E76" s="301"/>
      <c r="F76" s="301"/>
      <c r="G76" s="330"/>
      <c r="H76" s="301"/>
    </row>
    <row r="77" ht="15.75" customHeight="1">
      <c r="A77" s="301"/>
      <c r="B77" s="301"/>
      <c r="C77" s="301"/>
      <c r="D77" s="301"/>
      <c r="E77" s="301"/>
      <c r="F77" s="301"/>
      <c r="G77" s="330"/>
      <c r="H77" s="301"/>
    </row>
    <row r="78" ht="15.75" customHeight="1">
      <c r="A78" s="301"/>
      <c r="B78" s="301"/>
      <c r="C78" s="301"/>
      <c r="D78" s="301"/>
      <c r="E78" s="301"/>
      <c r="F78" s="301"/>
      <c r="G78" s="330"/>
      <c r="H78" s="301"/>
    </row>
    <row r="79" ht="15.75" customHeight="1">
      <c r="A79" s="301"/>
      <c r="B79" s="301"/>
      <c r="C79" s="301"/>
      <c r="D79" s="301"/>
      <c r="E79" s="301"/>
      <c r="F79" s="301"/>
      <c r="G79" s="330"/>
      <c r="H79" s="301"/>
    </row>
    <row r="80" ht="15.75" customHeight="1">
      <c r="A80" s="301"/>
      <c r="B80" s="301"/>
      <c r="C80" s="301"/>
      <c r="D80" s="301"/>
      <c r="E80" s="301"/>
      <c r="F80" s="301"/>
      <c r="G80" s="330"/>
      <c r="H80" s="301"/>
    </row>
    <row r="81" ht="15.75" customHeight="1">
      <c r="A81" s="301"/>
      <c r="B81" s="301"/>
      <c r="C81" s="301"/>
      <c r="D81" s="301"/>
      <c r="E81" s="301"/>
      <c r="F81" s="301"/>
      <c r="G81" s="330"/>
      <c r="H81" s="301"/>
    </row>
    <row r="82" ht="15.75" customHeight="1">
      <c r="A82" s="301"/>
      <c r="B82" s="301"/>
      <c r="C82" s="301"/>
      <c r="D82" s="301"/>
      <c r="E82" s="301"/>
      <c r="F82" s="301"/>
      <c r="G82" s="330"/>
      <c r="H82" s="301"/>
    </row>
    <row r="83" ht="15.75" customHeight="1">
      <c r="A83" s="301"/>
      <c r="B83" s="301"/>
      <c r="C83" s="301"/>
      <c r="D83" s="301"/>
      <c r="E83" s="301"/>
      <c r="F83" s="301"/>
      <c r="G83" s="330"/>
      <c r="H83" s="301"/>
    </row>
    <row r="84" ht="15.75" customHeight="1">
      <c r="A84" s="301"/>
      <c r="B84" s="301"/>
      <c r="C84" s="301"/>
      <c r="D84" s="301"/>
      <c r="E84" s="301"/>
      <c r="F84" s="301"/>
      <c r="G84" s="330"/>
      <c r="H84" s="301"/>
    </row>
    <row r="85" ht="15.75" customHeight="1">
      <c r="A85" s="301"/>
      <c r="B85" s="301"/>
      <c r="C85" s="301"/>
      <c r="D85" s="301"/>
      <c r="E85" s="301"/>
      <c r="F85" s="301"/>
      <c r="G85" s="330"/>
      <c r="H85" s="301"/>
    </row>
    <row r="86" ht="15.75" customHeight="1">
      <c r="A86" s="301"/>
      <c r="B86" s="301"/>
      <c r="C86" s="301"/>
      <c r="D86" s="301"/>
      <c r="E86" s="301"/>
      <c r="F86" s="301"/>
      <c r="G86" s="330"/>
      <c r="H86" s="301"/>
    </row>
    <row r="87" ht="15.75" customHeight="1">
      <c r="A87" s="301"/>
      <c r="B87" s="301"/>
      <c r="C87" s="301"/>
      <c r="D87" s="301"/>
      <c r="E87" s="301"/>
      <c r="F87" s="301"/>
      <c r="G87" s="330"/>
      <c r="H87" s="301"/>
    </row>
    <row r="88" ht="15.75" customHeight="1">
      <c r="A88" s="301"/>
      <c r="B88" s="301"/>
      <c r="C88" s="301"/>
      <c r="D88" s="301"/>
      <c r="E88" s="301"/>
      <c r="F88" s="301"/>
      <c r="G88" s="330"/>
      <c r="H88" s="301"/>
    </row>
    <row r="89" ht="15.75" customHeight="1">
      <c r="A89" s="301"/>
      <c r="B89" s="301"/>
      <c r="C89" s="301"/>
      <c r="D89" s="301"/>
      <c r="E89" s="301"/>
      <c r="F89" s="301"/>
      <c r="G89" s="330"/>
      <c r="H89" s="301"/>
    </row>
    <row r="90" ht="15.75" customHeight="1">
      <c r="A90" s="301"/>
      <c r="B90" s="301"/>
      <c r="C90" s="301"/>
      <c r="D90" s="301"/>
      <c r="E90" s="301"/>
      <c r="F90" s="301"/>
      <c r="G90" s="330"/>
      <c r="H90" s="301"/>
    </row>
    <row r="91" ht="15.75" customHeight="1">
      <c r="A91" s="301"/>
      <c r="B91" s="301"/>
      <c r="C91" s="301"/>
      <c r="D91" s="301"/>
      <c r="E91" s="301"/>
      <c r="F91" s="301"/>
      <c r="G91" s="330"/>
      <c r="H91" s="301"/>
    </row>
    <row r="92" ht="15.75" customHeight="1">
      <c r="A92" s="301"/>
      <c r="B92" s="301"/>
      <c r="C92" s="301"/>
      <c r="D92" s="301"/>
      <c r="E92" s="301"/>
      <c r="F92" s="301"/>
      <c r="G92" s="330"/>
      <c r="H92" s="301"/>
    </row>
    <row r="93" ht="15.75" customHeight="1">
      <c r="A93" s="301"/>
      <c r="B93" s="301"/>
      <c r="C93" s="301"/>
      <c r="D93" s="301"/>
      <c r="E93" s="301"/>
      <c r="F93" s="301"/>
      <c r="G93" s="330"/>
      <c r="H93" s="301"/>
    </row>
    <row r="94" ht="15.75" customHeight="1">
      <c r="A94" s="301"/>
      <c r="B94" s="301"/>
      <c r="C94" s="301"/>
      <c r="D94" s="301"/>
      <c r="E94" s="301"/>
      <c r="F94" s="301"/>
      <c r="G94" s="330"/>
      <c r="H94" s="301"/>
    </row>
    <row r="95" ht="15.75" customHeight="1">
      <c r="A95" s="301"/>
      <c r="B95" s="301"/>
      <c r="C95" s="301"/>
      <c r="D95" s="301"/>
      <c r="E95" s="301"/>
      <c r="F95" s="301"/>
      <c r="G95" s="330"/>
      <c r="H95" s="301"/>
    </row>
    <row r="96" ht="15.75" customHeight="1">
      <c r="A96" s="301"/>
      <c r="B96" s="301"/>
      <c r="C96" s="301"/>
      <c r="D96" s="301"/>
      <c r="E96" s="301"/>
      <c r="F96" s="301"/>
      <c r="G96" s="330"/>
      <c r="H96" s="301"/>
    </row>
    <row r="97" ht="15.75" customHeight="1">
      <c r="A97" s="301"/>
      <c r="B97" s="301"/>
      <c r="C97" s="301"/>
      <c r="D97" s="301"/>
      <c r="E97" s="301"/>
      <c r="F97" s="301"/>
      <c r="G97" s="330"/>
      <c r="H97" s="301"/>
    </row>
    <row r="98" ht="15.75" customHeight="1">
      <c r="A98" s="301"/>
      <c r="B98" s="301"/>
      <c r="C98" s="301"/>
      <c r="D98" s="301"/>
      <c r="E98" s="301"/>
      <c r="F98" s="301"/>
      <c r="G98" s="330"/>
      <c r="H98" s="301"/>
    </row>
    <row r="99" ht="15.75" customHeight="1">
      <c r="A99" s="301"/>
      <c r="B99" s="301"/>
      <c r="C99" s="301"/>
      <c r="D99" s="301"/>
      <c r="E99" s="301"/>
      <c r="F99" s="301"/>
      <c r="G99" s="330"/>
      <c r="H99" s="301"/>
    </row>
    <row r="100" ht="15.75" customHeight="1">
      <c r="A100" s="301"/>
      <c r="B100" s="301"/>
      <c r="C100" s="301"/>
      <c r="D100" s="301"/>
      <c r="E100" s="301"/>
      <c r="F100" s="301"/>
      <c r="G100" s="330"/>
      <c r="H100" s="301"/>
    </row>
    <row r="101" ht="15.75" customHeight="1">
      <c r="A101" s="301"/>
      <c r="B101" s="301"/>
      <c r="C101" s="301"/>
      <c r="D101" s="301"/>
      <c r="E101" s="301"/>
      <c r="F101" s="301"/>
      <c r="G101" s="330"/>
      <c r="H101" s="301"/>
    </row>
    <row r="102" ht="15.75" customHeight="1">
      <c r="A102" s="301"/>
      <c r="B102" s="301"/>
      <c r="C102" s="301"/>
      <c r="D102" s="301"/>
      <c r="E102" s="301"/>
      <c r="F102" s="301"/>
      <c r="G102" s="330"/>
      <c r="H102" s="301"/>
    </row>
    <row r="103" ht="15.75" customHeight="1">
      <c r="A103" s="301"/>
      <c r="B103" s="301"/>
      <c r="C103" s="301"/>
      <c r="D103" s="301"/>
      <c r="E103" s="301"/>
      <c r="F103" s="301"/>
      <c r="G103" s="330"/>
      <c r="H103" s="301"/>
    </row>
    <row r="104" ht="15.75" customHeight="1">
      <c r="A104" s="301"/>
      <c r="B104" s="301"/>
      <c r="C104" s="301"/>
      <c r="D104" s="301"/>
      <c r="E104" s="301"/>
      <c r="F104" s="301"/>
      <c r="G104" s="330"/>
      <c r="H104" s="301"/>
    </row>
    <row r="105" ht="15.75" customHeight="1">
      <c r="A105" s="301"/>
      <c r="B105" s="301"/>
      <c r="C105" s="301"/>
      <c r="D105" s="301"/>
      <c r="E105" s="301"/>
      <c r="F105" s="301"/>
      <c r="G105" s="330"/>
      <c r="H105" s="301"/>
    </row>
    <row r="106" ht="15.75" customHeight="1">
      <c r="A106" s="301"/>
      <c r="B106" s="301"/>
      <c r="C106" s="301"/>
      <c r="D106" s="301"/>
      <c r="E106" s="301"/>
      <c r="F106" s="301"/>
      <c r="G106" s="330"/>
      <c r="H106" s="301"/>
    </row>
    <row r="107" ht="15.75" customHeight="1">
      <c r="A107" s="301"/>
      <c r="B107" s="301"/>
      <c r="C107" s="301"/>
      <c r="D107" s="301"/>
      <c r="E107" s="301"/>
      <c r="F107" s="301"/>
      <c r="G107" s="330"/>
      <c r="H107" s="301"/>
    </row>
    <row r="108" ht="15.75" customHeight="1">
      <c r="A108" s="301"/>
      <c r="B108" s="301"/>
      <c r="C108" s="301"/>
      <c r="D108" s="301"/>
      <c r="E108" s="301"/>
      <c r="F108" s="301"/>
      <c r="G108" s="330"/>
      <c r="H108" s="301"/>
    </row>
    <row r="109" ht="15.75" customHeight="1">
      <c r="A109" s="301"/>
      <c r="B109" s="301"/>
      <c r="C109" s="301"/>
      <c r="D109" s="301"/>
      <c r="E109" s="301"/>
      <c r="F109" s="301"/>
      <c r="G109" s="330"/>
      <c r="H109" s="301"/>
    </row>
    <row r="110" ht="15.75" customHeight="1">
      <c r="A110" s="301"/>
      <c r="B110" s="301"/>
      <c r="C110" s="301"/>
      <c r="D110" s="301"/>
      <c r="E110" s="301"/>
      <c r="F110" s="301"/>
      <c r="G110" s="330"/>
      <c r="H110" s="301"/>
    </row>
    <row r="111" ht="15.75" customHeight="1">
      <c r="A111" s="301"/>
      <c r="B111" s="301"/>
      <c r="C111" s="301"/>
      <c r="D111" s="301"/>
      <c r="E111" s="301"/>
      <c r="F111" s="301"/>
      <c r="G111" s="330"/>
      <c r="H111" s="301"/>
    </row>
    <row r="112" ht="15.75" customHeight="1">
      <c r="A112" s="301"/>
      <c r="B112" s="301"/>
      <c r="C112" s="301"/>
      <c r="D112" s="301"/>
      <c r="E112" s="301"/>
      <c r="F112" s="301"/>
      <c r="G112" s="330"/>
      <c r="H112" s="301"/>
    </row>
    <row r="113" ht="15.75" customHeight="1">
      <c r="A113" s="301"/>
      <c r="B113" s="301"/>
      <c r="C113" s="301"/>
      <c r="D113" s="301"/>
      <c r="E113" s="301"/>
      <c r="F113" s="301"/>
      <c r="G113" s="330"/>
      <c r="H113" s="301"/>
    </row>
    <row r="114" ht="15.75" customHeight="1">
      <c r="A114" s="301"/>
      <c r="B114" s="301"/>
      <c r="C114" s="301"/>
      <c r="D114" s="301"/>
      <c r="E114" s="301"/>
      <c r="F114" s="301"/>
      <c r="G114" s="330"/>
      <c r="H114" s="301"/>
    </row>
    <row r="115" ht="15.75" customHeight="1">
      <c r="A115" s="301"/>
      <c r="B115" s="301"/>
      <c r="C115" s="301"/>
      <c r="D115" s="301"/>
      <c r="E115" s="301"/>
      <c r="F115" s="301"/>
      <c r="G115" s="330"/>
      <c r="H115" s="301"/>
    </row>
    <row r="116" ht="15.75" customHeight="1">
      <c r="A116" s="301"/>
      <c r="B116" s="301"/>
      <c r="C116" s="301"/>
      <c r="D116" s="301"/>
      <c r="E116" s="301"/>
      <c r="F116" s="301"/>
      <c r="G116" s="330"/>
      <c r="H116" s="301"/>
    </row>
    <row r="117" ht="15.75" customHeight="1">
      <c r="A117" s="301"/>
      <c r="B117" s="301"/>
      <c r="C117" s="301"/>
      <c r="D117" s="301"/>
      <c r="E117" s="301"/>
      <c r="F117" s="301"/>
      <c r="G117" s="330"/>
      <c r="H117" s="301"/>
    </row>
    <row r="118" ht="15.75" customHeight="1">
      <c r="A118" s="301"/>
      <c r="B118" s="301"/>
      <c r="C118" s="301"/>
      <c r="D118" s="301"/>
      <c r="E118" s="301"/>
      <c r="F118" s="301"/>
      <c r="G118" s="330"/>
      <c r="H118" s="301"/>
    </row>
    <row r="119" ht="15.75" customHeight="1">
      <c r="A119" s="301"/>
      <c r="B119" s="301"/>
      <c r="C119" s="301"/>
      <c r="D119" s="301"/>
      <c r="E119" s="301"/>
      <c r="F119" s="301"/>
      <c r="G119" s="330"/>
      <c r="H119" s="301"/>
    </row>
    <row r="120" ht="15.75" customHeight="1">
      <c r="A120" s="301"/>
      <c r="B120" s="301"/>
      <c r="C120" s="301"/>
      <c r="D120" s="301"/>
      <c r="E120" s="301"/>
      <c r="F120" s="301"/>
      <c r="G120" s="330"/>
      <c r="H120" s="301"/>
    </row>
    <row r="121" ht="15.75" customHeight="1">
      <c r="A121" s="301"/>
      <c r="B121" s="301"/>
      <c r="C121" s="301"/>
      <c r="D121" s="301"/>
      <c r="E121" s="301"/>
      <c r="F121" s="301"/>
      <c r="G121" s="330"/>
      <c r="H121" s="301"/>
    </row>
    <row r="122" ht="15.75" customHeight="1">
      <c r="A122" s="301"/>
      <c r="B122" s="301"/>
      <c r="C122" s="301"/>
      <c r="D122" s="301"/>
      <c r="E122" s="301"/>
      <c r="F122" s="301"/>
      <c r="G122" s="330"/>
      <c r="H122" s="301"/>
    </row>
    <row r="123" ht="15.75" customHeight="1">
      <c r="A123" s="301"/>
      <c r="B123" s="301"/>
      <c r="C123" s="301"/>
      <c r="D123" s="301"/>
      <c r="E123" s="301"/>
      <c r="F123" s="301"/>
      <c r="G123" s="330"/>
      <c r="H123" s="301"/>
    </row>
    <row r="124" ht="15.75" customHeight="1">
      <c r="A124" s="301"/>
      <c r="B124" s="301"/>
      <c r="C124" s="301"/>
      <c r="D124" s="301"/>
      <c r="E124" s="301"/>
      <c r="F124" s="301"/>
      <c r="G124" s="330"/>
      <c r="H124" s="301"/>
    </row>
    <row r="125" ht="15.75" customHeight="1">
      <c r="A125" s="301"/>
      <c r="B125" s="301"/>
      <c r="C125" s="301"/>
      <c r="D125" s="301"/>
      <c r="E125" s="301"/>
      <c r="F125" s="301"/>
      <c r="G125" s="330"/>
      <c r="H125" s="301"/>
    </row>
    <row r="126" ht="15.75" customHeight="1">
      <c r="A126" s="301"/>
      <c r="B126" s="301"/>
      <c r="C126" s="301"/>
      <c r="D126" s="301"/>
      <c r="E126" s="301"/>
      <c r="F126" s="301"/>
      <c r="G126" s="330"/>
      <c r="H126" s="301"/>
    </row>
    <row r="127" ht="15.75" customHeight="1">
      <c r="A127" s="301"/>
      <c r="B127" s="301"/>
      <c r="C127" s="301"/>
      <c r="D127" s="301"/>
      <c r="E127" s="301"/>
      <c r="F127" s="301"/>
      <c r="G127" s="330"/>
      <c r="H127" s="301"/>
    </row>
    <row r="128" ht="15.75" customHeight="1">
      <c r="A128" s="301"/>
      <c r="B128" s="301"/>
      <c r="C128" s="301"/>
      <c r="D128" s="301"/>
      <c r="E128" s="301"/>
      <c r="F128" s="301"/>
      <c r="G128" s="330"/>
      <c r="H128" s="301"/>
    </row>
    <row r="129" ht="15.75" customHeight="1">
      <c r="A129" s="301"/>
      <c r="B129" s="301"/>
      <c r="C129" s="301"/>
      <c r="D129" s="301"/>
      <c r="E129" s="301"/>
      <c r="F129" s="301"/>
      <c r="G129" s="330"/>
      <c r="H129" s="301"/>
    </row>
    <row r="130" ht="15.75" customHeight="1">
      <c r="A130" s="301"/>
      <c r="B130" s="301"/>
      <c r="C130" s="301"/>
      <c r="D130" s="301"/>
      <c r="E130" s="301"/>
      <c r="F130" s="301"/>
      <c r="G130" s="330"/>
      <c r="H130" s="301"/>
    </row>
    <row r="131" ht="15.75" customHeight="1">
      <c r="A131" s="301"/>
      <c r="B131" s="301"/>
      <c r="C131" s="301"/>
      <c r="D131" s="301"/>
      <c r="E131" s="301"/>
      <c r="F131" s="301"/>
      <c r="G131" s="330"/>
      <c r="H131" s="301"/>
    </row>
    <row r="132" ht="15.75" customHeight="1">
      <c r="A132" s="301"/>
      <c r="B132" s="301"/>
      <c r="C132" s="301"/>
      <c r="D132" s="301"/>
      <c r="E132" s="301"/>
      <c r="F132" s="301"/>
      <c r="G132" s="330"/>
      <c r="H132" s="301"/>
    </row>
    <row r="133" ht="15.75" customHeight="1">
      <c r="A133" s="301"/>
      <c r="B133" s="301"/>
      <c r="C133" s="301"/>
      <c r="D133" s="301"/>
      <c r="E133" s="301"/>
      <c r="F133" s="301"/>
      <c r="G133" s="330"/>
      <c r="H133" s="301"/>
    </row>
    <row r="134" ht="15.75" customHeight="1">
      <c r="A134" s="301"/>
      <c r="B134" s="301"/>
      <c r="C134" s="301"/>
      <c r="D134" s="301"/>
      <c r="E134" s="301"/>
      <c r="F134" s="301"/>
      <c r="G134" s="330"/>
      <c r="H134" s="301"/>
    </row>
    <row r="135" ht="15.75" customHeight="1">
      <c r="A135" s="301"/>
      <c r="B135" s="301"/>
      <c r="C135" s="301"/>
      <c r="D135" s="301"/>
      <c r="E135" s="301"/>
      <c r="F135" s="301"/>
      <c r="G135" s="330"/>
      <c r="H135" s="301"/>
    </row>
    <row r="136" ht="15.75" customHeight="1">
      <c r="A136" s="301"/>
      <c r="B136" s="301"/>
      <c r="C136" s="301"/>
      <c r="D136" s="301"/>
      <c r="E136" s="301"/>
      <c r="F136" s="301"/>
      <c r="G136" s="330"/>
      <c r="H136" s="301"/>
    </row>
    <row r="137" ht="15.75" customHeight="1">
      <c r="A137" s="301"/>
      <c r="B137" s="301"/>
      <c r="C137" s="301"/>
      <c r="D137" s="301"/>
      <c r="E137" s="301"/>
      <c r="F137" s="301"/>
      <c r="G137" s="330"/>
      <c r="H137" s="301"/>
    </row>
    <row r="138" ht="15.75" customHeight="1">
      <c r="A138" s="301"/>
      <c r="B138" s="301"/>
      <c r="C138" s="301"/>
      <c r="D138" s="301"/>
      <c r="E138" s="301"/>
      <c r="F138" s="301"/>
      <c r="G138" s="330"/>
      <c r="H138" s="301"/>
    </row>
    <row r="139" ht="15.75" customHeight="1">
      <c r="A139" s="301"/>
      <c r="B139" s="301"/>
      <c r="C139" s="301"/>
      <c r="D139" s="301"/>
      <c r="E139" s="301"/>
      <c r="F139" s="301"/>
      <c r="G139" s="330"/>
      <c r="H139" s="301"/>
    </row>
    <row r="140" ht="15.75" customHeight="1">
      <c r="A140" s="301"/>
      <c r="B140" s="301"/>
      <c r="C140" s="301"/>
      <c r="D140" s="301"/>
      <c r="E140" s="301"/>
      <c r="F140" s="301"/>
      <c r="G140" s="330"/>
      <c r="H140" s="301"/>
    </row>
    <row r="141" ht="15.75" customHeight="1">
      <c r="A141" s="301"/>
      <c r="B141" s="301"/>
      <c r="C141" s="301"/>
      <c r="D141" s="301"/>
      <c r="E141" s="301"/>
      <c r="F141" s="301"/>
      <c r="G141" s="330"/>
      <c r="H141" s="301"/>
    </row>
    <row r="142" ht="15.75" customHeight="1">
      <c r="A142" s="301"/>
      <c r="B142" s="301"/>
      <c r="C142" s="301"/>
      <c r="D142" s="301"/>
      <c r="E142" s="301"/>
      <c r="F142" s="301"/>
      <c r="G142" s="330"/>
      <c r="H142" s="301"/>
    </row>
    <row r="143" ht="15.75" customHeight="1">
      <c r="A143" s="301"/>
      <c r="B143" s="301"/>
      <c r="C143" s="301"/>
      <c r="D143" s="301"/>
      <c r="E143" s="301"/>
      <c r="F143" s="301"/>
      <c r="G143" s="330"/>
      <c r="H143" s="301"/>
    </row>
    <row r="144" ht="15.75" customHeight="1">
      <c r="A144" s="301"/>
      <c r="B144" s="301"/>
      <c r="C144" s="301"/>
      <c r="D144" s="301"/>
      <c r="E144" s="301"/>
      <c r="F144" s="301"/>
      <c r="G144" s="330"/>
      <c r="H144" s="301"/>
    </row>
    <row r="145" ht="15.75" customHeight="1">
      <c r="A145" s="301"/>
      <c r="B145" s="301"/>
      <c r="C145" s="301"/>
      <c r="D145" s="301"/>
      <c r="E145" s="301"/>
      <c r="F145" s="301"/>
      <c r="G145" s="330"/>
      <c r="H145" s="301"/>
    </row>
    <row r="146" ht="15.75" customHeight="1">
      <c r="A146" s="301"/>
      <c r="B146" s="301"/>
      <c r="C146" s="301"/>
      <c r="D146" s="301"/>
      <c r="E146" s="301"/>
      <c r="F146" s="301"/>
      <c r="G146" s="330"/>
      <c r="H146" s="301"/>
    </row>
    <row r="147" ht="15.75" customHeight="1">
      <c r="A147" s="301"/>
      <c r="B147" s="301"/>
      <c r="C147" s="301"/>
      <c r="D147" s="301"/>
      <c r="E147" s="301"/>
      <c r="F147" s="301"/>
      <c r="G147" s="330"/>
      <c r="H147" s="301"/>
    </row>
    <row r="148" ht="15.75" customHeight="1">
      <c r="A148" s="301"/>
      <c r="B148" s="301"/>
      <c r="C148" s="301"/>
      <c r="D148" s="301"/>
      <c r="E148" s="301"/>
      <c r="F148" s="301"/>
      <c r="G148" s="330"/>
      <c r="H148" s="301"/>
    </row>
    <row r="149" ht="15.75" customHeight="1">
      <c r="A149" s="301"/>
      <c r="B149" s="301"/>
      <c r="C149" s="301"/>
      <c r="D149" s="301"/>
      <c r="E149" s="301"/>
      <c r="F149" s="301"/>
      <c r="G149" s="330"/>
      <c r="H149" s="301"/>
    </row>
    <row r="150" ht="15.75" customHeight="1">
      <c r="A150" s="301"/>
      <c r="B150" s="301"/>
      <c r="C150" s="301"/>
      <c r="D150" s="301"/>
      <c r="E150" s="301"/>
      <c r="F150" s="301"/>
      <c r="G150" s="330"/>
      <c r="H150" s="301"/>
    </row>
    <row r="151" ht="15.75" customHeight="1">
      <c r="A151" s="301"/>
      <c r="B151" s="301"/>
      <c r="C151" s="301"/>
      <c r="D151" s="301"/>
      <c r="E151" s="301"/>
      <c r="F151" s="301"/>
      <c r="G151" s="330"/>
      <c r="H151" s="301"/>
    </row>
    <row r="152" ht="15.75" customHeight="1">
      <c r="A152" s="301"/>
      <c r="B152" s="301"/>
      <c r="C152" s="301"/>
      <c r="D152" s="301"/>
      <c r="E152" s="301"/>
      <c r="F152" s="301"/>
      <c r="G152" s="330"/>
      <c r="H152" s="301"/>
    </row>
    <row r="153" ht="15.75" customHeight="1">
      <c r="A153" s="301"/>
      <c r="B153" s="301"/>
      <c r="C153" s="301"/>
      <c r="D153" s="301"/>
      <c r="E153" s="301"/>
      <c r="F153" s="301"/>
      <c r="G153" s="330"/>
      <c r="H153" s="301"/>
    </row>
    <row r="154" ht="15.75" customHeight="1">
      <c r="A154" s="301"/>
      <c r="B154" s="301"/>
      <c r="C154" s="301"/>
      <c r="D154" s="301"/>
      <c r="E154" s="301"/>
      <c r="F154" s="301"/>
      <c r="G154" s="330"/>
      <c r="H154" s="301"/>
    </row>
    <row r="155" ht="15.75" customHeight="1">
      <c r="A155" s="301"/>
      <c r="B155" s="301"/>
      <c r="C155" s="301"/>
      <c r="D155" s="301"/>
      <c r="E155" s="301"/>
      <c r="F155" s="301"/>
      <c r="G155" s="330"/>
      <c r="H155" s="301"/>
    </row>
    <row r="156" ht="15.75" customHeight="1">
      <c r="A156" s="301"/>
      <c r="B156" s="301"/>
      <c r="C156" s="301"/>
      <c r="D156" s="301"/>
      <c r="E156" s="301"/>
      <c r="F156" s="301"/>
      <c r="G156" s="330"/>
      <c r="H156" s="301"/>
    </row>
    <row r="157" ht="15.75" customHeight="1">
      <c r="A157" s="301"/>
      <c r="B157" s="301"/>
      <c r="C157" s="301"/>
      <c r="D157" s="301"/>
      <c r="E157" s="301"/>
      <c r="F157" s="301"/>
      <c r="G157" s="330"/>
      <c r="H157" s="301"/>
    </row>
    <row r="158" ht="15.75" customHeight="1">
      <c r="A158" s="301"/>
      <c r="B158" s="301"/>
      <c r="C158" s="301"/>
      <c r="D158" s="301"/>
      <c r="E158" s="301"/>
      <c r="F158" s="301"/>
      <c r="G158" s="330"/>
      <c r="H158" s="301"/>
    </row>
    <row r="159" ht="15.75" customHeight="1">
      <c r="A159" s="301"/>
      <c r="B159" s="301"/>
      <c r="C159" s="301"/>
      <c r="D159" s="301"/>
      <c r="E159" s="301"/>
      <c r="F159" s="301"/>
      <c r="G159" s="330"/>
      <c r="H159" s="301"/>
    </row>
    <row r="160" ht="15.75" customHeight="1">
      <c r="A160" s="301"/>
      <c r="B160" s="301"/>
      <c r="C160" s="301"/>
      <c r="D160" s="301"/>
      <c r="E160" s="301"/>
      <c r="F160" s="301"/>
      <c r="G160" s="330"/>
      <c r="H160" s="301"/>
    </row>
    <row r="161" ht="15.75" customHeight="1">
      <c r="A161" s="301"/>
      <c r="B161" s="301"/>
      <c r="C161" s="301"/>
      <c r="D161" s="301"/>
      <c r="E161" s="301"/>
      <c r="F161" s="301"/>
      <c r="G161" s="330"/>
      <c r="H161" s="301"/>
    </row>
    <row r="162" ht="15.75" customHeight="1">
      <c r="A162" s="301"/>
      <c r="B162" s="301"/>
      <c r="C162" s="301"/>
      <c r="D162" s="301"/>
      <c r="E162" s="301"/>
      <c r="F162" s="301"/>
      <c r="G162" s="330"/>
      <c r="H162" s="301"/>
    </row>
    <row r="163" ht="15.75" customHeight="1">
      <c r="A163" s="301"/>
      <c r="B163" s="301"/>
      <c r="C163" s="301"/>
      <c r="D163" s="301"/>
      <c r="E163" s="301"/>
      <c r="F163" s="301"/>
      <c r="G163" s="330"/>
      <c r="H163" s="301"/>
    </row>
    <row r="164" ht="15.75" customHeight="1">
      <c r="A164" s="301"/>
      <c r="B164" s="301"/>
      <c r="C164" s="301"/>
      <c r="D164" s="301"/>
      <c r="E164" s="301"/>
      <c r="F164" s="301"/>
      <c r="G164" s="330"/>
      <c r="H164" s="301"/>
    </row>
    <row r="165" ht="15.75" customHeight="1">
      <c r="A165" s="301"/>
      <c r="B165" s="301"/>
      <c r="C165" s="301"/>
      <c r="D165" s="301"/>
      <c r="E165" s="301"/>
      <c r="F165" s="301"/>
      <c r="G165" s="330"/>
      <c r="H165" s="301"/>
    </row>
    <row r="166" ht="15.75" customHeight="1">
      <c r="A166" s="301"/>
      <c r="B166" s="301"/>
      <c r="C166" s="301"/>
      <c r="D166" s="301"/>
      <c r="E166" s="301"/>
      <c r="F166" s="301"/>
      <c r="G166" s="330"/>
      <c r="H166" s="301"/>
    </row>
    <row r="167" ht="15.75" customHeight="1">
      <c r="A167" s="301"/>
      <c r="B167" s="301"/>
      <c r="C167" s="301"/>
      <c r="D167" s="301"/>
      <c r="E167" s="301"/>
      <c r="F167" s="301"/>
      <c r="G167" s="330"/>
      <c r="H167" s="301"/>
    </row>
    <row r="168" ht="15.75" customHeight="1">
      <c r="A168" s="301"/>
      <c r="B168" s="301"/>
      <c r="C168" s="301"/>
      <c r="D168" s="301"/>
      <c r="E168" s="301"/>
      <c r="F168" s="301"/>
      <c r="G168" s="330"/>
      <c r="H168" s="301"/>
    </row>
    <row r="169" ht="15.75" customHeight="1">
      <c r="A169" s="301"/>
      <c r="B169" s="301"/>
      <c r="C169" s="301"/>
      <c r="D169" s="301"/>
      <c r="E169" s="301"/>
      <c r="F169" s="301"/>
      <c r="G169" s="330"/>
      <c r="H169" s="301"/>
    </row>
    <row r="170" ht="15.75" customHeight="1">
      <c r="A170" s="301"/>
      <c r="B170" s="301"/>
      <c r="C170" s="301"/>
      <c r="D170" s="301"/>
      <c r="E170" s="301"/>
      <c r="F170" s="301"/>
      <c r="G170" s="330"/>
      <c r="H170" s="301"/>
    </row>
    <row r="171" ht="15.75" customHeight="1">
      <c r="A171" s="301"/>
      <c r="B171" s="301"/>
      <c r="C171" s="301"/>
      <c r="D171" s="301"/>
      <c r="E171" s="301"/>
      <c r="F171" s="301"/>
      <c r="G171" s="330"/>
      <c r="H171" s="301"/>
    </row>
    <row r="172" ht="15.75" customHeight="1">
      <c r="A172" s="301"/>
      <c r="B172" s="301"/>
      <c r="C172" s="301"/>
      <c r="D172" s="301"/>
      <c r="E172" s="301"/>
      <c r="F172" s="301"/>
      <c r="G172" s="330"/>
      <c r="H172" s="301"/>
    </row>
    <row r="173" ht="15.75" customHeight="1">
      <c r="A173" s="301"/>
      <c r="B173" s="301"/>
      <c r="C173" s="301"/>
      <c r="D173" s="301"/>
      <c r="E173" s="301"/>
      <c r="F173" s="301"/>
      <c r="G173" s="330"/>
      <c r="H173" s="301"/>
    </row>
    <row r="174" ht="15.75" customHeight="1">
      <c r="A174" s="301"/>
      <c r="B174" s="301"/>
      <c r="C174" s="301"/>
      <c r="D174" s="301"/>
      <c r="E174" s="301"/>
      <c r="F174" s="301"/>
      <c r="G174" s="330"/>
      <c r="H174" s="301"/>
    </row>
    <row r="175" ht="15.75" customHeight="1">
      <c r="A175" s="301"/>
      <c r="B175" s="301"/>
      <c r="C175" s="301"/>
      <c r="D175" s="301"/>
      <c r="E175" s="301"/>
      <c r="F175" s="301"/>
      <c r="G175" s="330"/>
      <c r="H175" s="301"/>
    </row>
    <row r="176" ht="15.75" customHeight="1">
      <c r="A176" s="301"/>
      <c r="B176" s="301"/>
      <c r="C176" s="301"/>
      <c r="D176" s="301"/>
      <c r="E176" s="301"/>
      <c r="F176" s="301"/>
      <c r="G176" s="330"/>
      <c r="H176" s="301"/>
    </row>
    <row r="177" ht="15.75" customHeight="1">
      <c r="A177" s="301"/>
      <c r="B177" s="301"/>
      <c r="C177" s="301"/>
      <c r="D177" s="301"/>
      <c r="E177" s="301"/>
      <c r="F177" s="301"/>
      <c r="G177" s="330"/>
      <c r="H177" s="301"/>
    </row>
    <row r="178" ht="15.75" customHeight="1">
      <c r="A178" s="301"/>
      <c r="B178" s="301"/>
      <c r="C178" s="301"/>
      <c r="D178" s="301"/>
      <c r="E178" s="301"/>
      <c r="F178" s="301"/>
      <c r="G178" s="330"/>
      <c r="H178" s="301"/>
    </row>
    <row r="179" ht="15.75" customHeight="1">
      <c r="A179" s="301"/>
      <c r="B179" s="301"/>
      <c r="C179" s="301"/>
      <c r="D179" s="301"/>
      <c r="E179" s="301"/>
      <c r="F179" s="301"/>
      <c r="G179" s="330"/>
      <c r="H179" s="301"/>
    </row>
    <row r="180" ht="15.75" customHeight="1">
      <c r="A180" s="301"/>
      <c r="B180" s="301"/>
      <c r="C180" s="301"/>
      <c r="D180" s="301"/>
      <c r="E180" s="301"/>
      <c r="F180" s="301"/>
      <c r="G180" s="330"/>
      <c r="H180" s="301"/>
    </row>
    <row r="181" ht="15.75" customHeight="1">
      <c r="A181" s="301"/>
      <c r="B181" s="301"/>
      <c r="C181" s="301"/>
      <c r="D181" s="301"/>
      <c r="E181" s="301"/>
      <c r="F181" s="301"/>
      <c r="G181" s="330"/>
      <c r="H181" s="301"/>
    </row>
    <row r="182" ht="15.75" customHeight="1">
      <c r="A182" s="301"/>
      <c r="B182" s="301"/>
      <c r="C182" s="301"/>
      <c r="D182" s="301"/>
      <c r="E182" s="301"/>
      <c r="F182" s="301"/>
      <c r="G182" s="330"/>
      <c r="H182" s="301"/>
    </row>
    <row r="183" ht="15.75" customHeight="1">
      <c r="A183" s="301"/>
      <c r="B183" s="301"/>
      <c r="C183" s="301"/>
      <c r="D183" s="301"/>
      <c r="E183" s="301"/>
      <c r="F183" s="301"/>
      <c r="G183" s="330"/>
      <c r="H183" s="301"/>
    </row>
    <row r="184" ht="15.75" customHeight="1">
      <c r="A184" s="301"/>
      <c r="B184" s="301"/>
      <c r="C184" s="301"/>
      <c r="D184" s="301"/>
      <c r="E184" s="301"/>
      <c r="F184" s="301"/>
      <c r="G184" s="330"/>
      <c r="H184" s="301"/>
    </row>
    <row r="185" ht="15.75" customHeight="1">
      <c r="A185" s="301"/>
      <c r="B185" s="301"/>
      <c r="C185" s="301"/>
      <c r="D185" s="301"/>
      <c r="E185" s="301"/>
      <c r="F185" s="301"/>
      <c r="G185" s="330"/>
      <c r="H185" s="301"/>
    </row>
    <row r="186" ht="15.75" customHeight="1">
      <c r="A186" s="301"/>
      <c r="B186" s="301"/>
      <c r="C186" s="301"/>
      <c r="D186" s="301"/>
      <c r="E186" s="301"/>
      <c r="F186" s="301"/>
      <c r="G186" s="330"/>
      <c r="H186" s="301"/>
    </row>
    <row r="187" ht="15.75" customHeight="1">
      <c r="A187" s="301"/>
      <c r="B187" s="301"/>
      <c r="C187" s="301"/>
      <c r="D187" s="301"/>
      <c r="E187" s="301"/>
      <c r="F187" s="301"/>
      <c r="G187" s="330"/>
      <c r="H187" s="301"/>
    </row>
    <row r="188" ht="15.75" customHeight="1">
      <c r="A188" s="301"/>
      <c r="B188" s="301"/>
      <c r="C188" s="301"/>
      <c r="D188" s="301"/>
      <c r="E188" s="301"/>
      <c r="F188" s="301"/>
      <c r="G188" s="330"/>
      <c r="H188" s="301"/>
    </row>
    <row r="189" ht="15.75" customHeight="1">
      <c r="A189" s="301"/>
      <c r="B189" s="301"/>
      <c r="C189" s="301"/>
      <c r="D189" s="301"/>
      <c r="E189" s="301"/>
      <c r="F189" s="301"/>
      <c r="G189" s="330"/>
      <c r="H189" s="301"/>
    </row>
    <row r="190" ht="15.75" customHeight="1">
      <c r="A190" s="301"/>
      <c r="B190" s="301"/>
      <c r="C190" s="301"/>
      <c r="D190" s="301"/>
      <c r="E190" s="301"/>
      <c r="F190" s="301"/>
      <c r="G190" s="330"/>
      <c r="H190" s="301"/>
    </row>
    <row r="191" ht="15.75" customHeight="1">
      <c r="A191" s="301"/>
      <c r="B191" s="301"/>
      <c r="C191" s="301"/>
      <c r="D191" s="301"/>
      <c r="E191" s="301"/>
      <c r="F191" s="301"/>
      <c r="G191" s="330"/>
      <c r="H191" s="301"/>
    </row>
    <row r="192" ht="15.75" customHeight="1">
      <c r="A192" s="301"/>
      <c r="B192" s="301"/>
      <c r="C192" s="301"/>
      <c r="D192" s="301"/>
      <c r="E192" s="301"/>
      <c r="F192" s="301"/>
      <c r="G192" s="330"/>
      <c r="H192" s="301"/>
    </row>
    <row r="193" ht="15.75" customHeight="1">
      <c r="A193" s="301"/>
      <c r="B193" s="301"/>
      <c r="C193" s="301"/>
      <c r="D193" s="301"/>
      <c r="E193" s="301"/>
      <c r="F193" s="301"/>
      <c r="G193" s="330"/>
      <c r="H193" s="301"/>
    </row>
    <row r="194" ht="15.75" customHeight="1">
      <c r="A194" s="301"/>
      <c r="B194" s="301"/>
      <c r="C194" s="301"/>
      <c r="D194" s="301"/>
      <c r="E194" s="301"/>
      <c r="F194" s="301"/>
      <c r="G194" s="330"/>
      <c r="H194" s="301"/>
    </row>
    <row r="195" ht="15.75" customHeight="1">
      <c r="A195" s="301"/>
      <c r="B195" s="301"/>
      <c r="C195" s="301"/>
      <c r="D195" s="301"/>
      <c r="E195" s="301"/>
      <c r="F195" s="301"/>
      <c r="G195" s="330"/>
      <c r="H195" s="301"/>
    </row>
    <row r="196" ht="15.75" customHeight="1">
      <c r="A196" s="301"/>
      <c r="B196" s="301"/>
      <c r="C196" s="301"/>
      <c r="D196" s="301"/>
      <c r="E196" s="301"/>
      <c r="F196" s="301"/>
      <c r="G196" s="330"/>
      <c r="H196" s="301"/>
    </row>
    <row r="197" ht="15.75" customHeight="1">
      <c r="A197" s="301"/>
      <c r="B197" s="301"/>
      <c r="C197" s="301"/>
      <c r="D197" s="301"/>
      <c r="E197" s="301"/>
      <c r="F197" s="301"/>
      <c r="G197" s="330"/>
      <c r="H197" s="301"/>
    </row>
    <row r="198" ht="15.75" customHeight="1">
      <c r="A198" s="301"/>
      <c r="B198" s="301"/>
      <c r="C198" s="301"/>
      <c r="D198" s="301"/>
      <c r="E198" s="301"/>
      <c r="F198" s="301"/>
      <c r="G198" s="330"/>
      <c r="H198" s="301"/>
    </row>
    <row r="199" ht="15.75" customHeight="1">
      <c r="A199" s="301"/>
      <c r="B199" s="301"/>
      <c r="C199" s="301"/>
      <c r="D199" s="301"/>
      <c r="E199" s="301"/>
      <c r="F199" s="301"/>
      <c r="G199" s="330"/>
      <c r="H199" s="301"/>
    </row>
    <row r="200" ht="15.75" customHeight="1">
      <c r="A200" s="301"/>
      <c r="B200" s="301"/>
      <c r="C200" s="301"/>
      <c r="D200" s="301"/>
      <c r="E200" s="301"/>
      <c r="F200" s="301"/>
      <c r="G200" s="330"/>
      <c r="H200" s="301"/>
    </row>
    <row r="201" ht="15.75" customHeight="1">
      <c r="A201" s="301"/>
      <c r="B201" s="301"/>
      <c r="C201" s="301"/>
      <c r="D201" s="301"/>
      <c r="E201" s="301"/>
      <c r="F201" s="301"/>
      <c r="G201" s="330"/>
      <c r="H201" s="301"/>
    </row>
    <row r="202" ht="15.75" customHeight="1">
      <c r="A202" s="301"/>
      <c r="B202" s="301"/>
      <c r="C202" s="301"/>
      <c r="D202" s="301"/>
      <c r="E202" s="301"/>
      <c r="F202" s="301"/>
      <c r="G202" s="330"/>
      <c r="H202" s="301"/>
    </row>
    <row r="203" ht="15.75" customHeight="1">
      <c r="A203" s="301"/>
      <c r="B203" s="301"/>
      <c r="C203" s="301"/>
      <c r="D203" s="301"/>
      <c r="E203" s="301"/>
      <c r="F203" s="301"/>
      <c r="G203" s="330"/>
      <c r="H203" s="301"/>
    </row>
    <row r="204" ht="15.75" customHeight="1">
      <c r="A204" s="301"/>
      <c r="B204" s="301"/>
      <c r="C204" s="301"/>
      <c r="D204" s="301"/>
      <c r="E204" s="301"/>
      <c r="F204" s="301"/>
      <c r="G204" s="330"/>
      <c r="H204" s="301"/>
    </row>
    <row r="205" ht="15.75" customHeight="1">
      <c r="A205" s="301"/>
      <c r="B205" s="301"/>
      <c r="C205" s="301"/>
      <c r="D205" s="301"/>
      <c r="E205" s="301"/>
      <c r="F205" s="301"/>
      <c r="G205" s="330"/>
      <c r="H205" s="301"/>
    </row>
    <row r="206" ht="15.75" customHeight="1">
      <c r="A206" s="301"/>
      <c r="B206" s="301"/>
      <c r="C206" s="301"/>
      <c r="D206" s="301"/>
      <c r="E206" s="301"/>
      <c r="F206" s="301"/>
      <c r="G206" s="330"/>
      <c r="H206" s="301"/>
    </row>
    <row r="207" ht="15.75" customHeight="1">
      <c r="A207" s="301"/>
      <c r="B207" s="301"/>
      <c r="C207" s="301"/>
      <c r="D207" s="301"/>
      <c r="E207" s="301"/>
      <c r="F207" s="301"/>
      <c r="G207" s="330"/>
      <c r="H207" s="301"/>
    </row>
    <row r="208" ht="15.75" customHeight="1">
      <c r="A208" s="301"/>
      <c r="B208" s="301"/>
      <c r="C208" s="301"/>
      <c r="D208" s="301"/>
      <c r="E208" s="301"/>
      <c r="F208" s="301"/>
      <c r="G208" s="330"/>
      <c r="H208" s="301"/>
    </row>
    <row r="209" ht="15.75" customHeight="1">
      <c r="A209" s="301"/>
      <c r="B209" s="301"/>
      <c r="C209" s="301"/>
      <c r="D209" s="301"/>
      <c r="E209" s="301"/>
      <c r="F209" s="301"/>
      <c r="G209" s="330"/>
      <c r="H209" s="301"/>
    </row>
    <row r="210" ht="15.75" customHeight="1">
      <c r="A210" s="301"/>
      <c r="B210" s="301"/>
      <c r="C210" s="301"/>
      <c r="D210" s="301"/>
      <c r="E210" s="301"/>
      <c r="F210" s="301"/>
      <c r="G210" s="330"/>
      <c r="H210" s="301"/>
    </row>
    <row r="211" ht="15.75" customHeight="1">
      <c r="A211" s="301"/>
      <c r="B211" s="301"/>
      <c r="C211" s="301"/>
      <c r="D211" s="301"/>
      <c r="E211" s="301"/>
      <c r="F211" s="301"/>
      <c r="G211" s="330"/>
      <c r="H211" s="301"/>
    </row>
    <row r="212" ht="15.75" customHeight="1">
      <c r="A212" s="301"/>
      <c r="B212" s="301"/>
      <c r="C212" s="301"/>
      <c r="D212" s="301"/>
      <c r="E212" s="301"/>
      <c r="F212" s="301"/>
      <c r="G212" s="330"/>
      <c r="H212" s="301"/>
    </row>
    <row r="213" ht="15.75" customHeight="1">
      <c r="A213" s="301"/>
      <c r="B213" s="301"/>
      <c r="C213" s="301"/>
      <c r="D213" s="301"/>
      <c r="E213" s="301"/>
      <c r="F213" s="301"/>
      <c r="G213" s="330"/>
      <c r="H213" s="301"/>
    </row>
    <row r="214" ht="15.75" customHeight="1">
      <c r="A214" s="301"/>
      <c r="B214" s="301"/>
      <c r="C214" s="301"/>
      <c r="D214" s="301"/>
      <c r="E214" s="301"/>
      <c r="F214" s="301"/>
      <c r="G214" s="330"/>
      <c r="H214" s="301"/>
    </row>
    <row r="215" ht="15.75" customHeight="1">
      <c r="A215" s="301"/>
      <c r="B215" s="301"/>
      <c r="C215" s="301"/>
      <c r="D215" s="301"/>
      <c r="E215" s="301"/>
      <c r="F215" s="301"/>
      <c r="G215" s="330"/>
      <c r="H215" s="301"/>
    </row>
    <row r="216" ht="15.75" customHeight="1">
      <c r="A216" s="301"/>
      <c r="B216" s="301"/>
      <c r="C216" s="301"/>
      <c r="D216" s="301"/>
      <c r="E216" s="301"/>
      <c r="F216" s="301"/>
      <c r="G216" s="330"/>
      <c r="H216" s="301"/>
    </row>
    <row r="217" ht="15.75" customHeight="1">
      <c r="A217" s="301"/>
      <c r="B217" s="301"/>
      <c r="C217" s="301"/>
      <c r="D217" s="301"/>
      <c r="E217" s="301"/>
      <c r="F217" s="301"/>
      <c r="G217" s="330"/>
      <c r="H217" s="301"/>
    </row>
    <row r="218" ht="15.75" customHeight="1">
      <c r="A218" s="301"/>
      <c r="B218" s="301"/>
      <c r="C218" s="301"/>
      <c r="D218" s="301"/>
      <c r="E218" s="301"/>
      <c r="F218" s="301"/>
      <c r="G218" s="330"/>
      <c r="H218" s="301"/>
    </row>
    <row r="219" ht="15.75" customHeight="1">
      <c r="A219" s="301"/>
      <c r="B219" s="301"/>
      <c r="C219" s="301"/>
      <c r="D219" s="301"/>
      <c r="E219" s="301"/>
      <c r="F219" s="301"/>
      <c r="G219" s="330"/>
      <c r="H219" s="301"/>
    </row>
    <row r="220" ht="15.75" customHeight="1">
      <c r="A220" s="301"/>
      <c r="B220" s="301"/>
      <c r="C220" s="301"/>
      <c r="D220" s="301"/>
      <c r="E220" s="301"/>
      <c r="F220" s="301"/>
      <c r="G220" s="330"/>
      <c r="H220" s="301"/>
    </row>
    <row r="221" ht="15.75" customHeight="1">
      <c r="A221" s="301"/>
      <c r="B221" s="301"/>
      <c r="C221" s="301"/>
      <c r="D221" s="301"/>
      <c r="E221" s="301"/>
      <c r="F221" s="301"/>
      <c r="G221" s="330"/>
      <c r="H221" s="301"/>
    </row>
    <row r="222" ht="15.75" customHeight="1">
      <c r="A222" s="301"/>
      <c r="B222" s="301"/>
      <c r="C222" s="301"/>
      <c r="D222" s="301"/>
      <c r="E222" s="301"/>
      <c r="F222" s="301"/>
      <c r="G222" s="330"/>
      <c r="H222" s="301"/>
    </row>
    <row r="223" ht="15.75" customHeight="1">
      <c r="A223" s="301"/>
      <c r="B223" s="301"/>
      <c r="C223" s="301"/>
      <c r="D223" s="301"/>
      <c r="E223" s="301"/>
      <c r="F223" s="301"/>
      <c r="G223" s="330"/>
      <c r="H223" s="301"/>
    </row>
    <row r="224" ht="15.75" customHeight="1">
      <c r="A224" s="301"/>
      <c r="B224" s="301"/>
      <c r="C224" s="301"/>
      <c r="D224" s="301"/>
      <c r="E224" s="301"/>
      <c r="F224" s="301"/>
      <c r="G224" s="330"/>
      <c r="H224" s="301"/>
    </row>
    <row r="225" ht="15.75" customHeight="1">
      <c r="A225" s="301"/>
      <c r="B225" s="301"/>
      <c r="C225" s="301"/>
      <c r="D225" s="301"/>
      <c r="E225" s="301"/>
      <c r="F225" s="301"/>
      <c r="G225" s="330"/>
      <c r="H225" s="301"/>
    </row>
    <row r="226" ht="15.75" customHeight="1">
      <c r="A226" s="301"/>
      <c r="B226" s="301"/>
      <c r="C226" s="301"/>
      <c r="D226" s="301"/>
      <c r="E226" s="301"/>
      <c r="F226" s="301"/>
      <c r="G226" s="330"/>
      <c r="H226" s="301"/>
    </row>
    <row r="227" ht="15.75" customHeight="1">
      <c r="A227" s="301"/>
      <c r="B227" s="301"/>
      <c r="C227" s="301"/>
      <c r="D227" s="301"/>
      <c r="E227" s="301"/>
      <c r="F227" s="301"/>
      <c r="G227" s="330"/>
      <c r="H227" s="301"/>
    </row>
    <row r="228" ht="15.75" customHeight="1">
      <c r="A228" s="301"/>
      <c r="B228" s="301"/>
      <c r="C228" s="301"/>
      <c r="D228" s="301"/>
      <c r="E228" s="301"/>
      <c r="F228" s="301"/>
      <c r="G228" s="330"/>
      <c r="H228" s="301"/>
    </row>
    <row r="229" ht="15.75" customHeight="1">
      <c r="A229" s="301"/>
      <c r="B229" s="301"/>
      <c r="C229" s="301"/>
      <c r="D229" s="301"/>
      <c r="E229" s="301"/>
      <c r="F229" s="301"/>
      <c r="G229" s="330"/>
      <c r="H229" s="301"/>
    </row>
    <row r="230" ht="15.75" customHeight="1">
      <c r="A230" s="301"/>
      <c r="B230" s="301"/>
      <c r="C230" s="301"/>
      <c r="D230" s="301"/>
      <c r="E230" s="301"/>
      <c r="F230" s="301"/>
      <c r="G230" s="330"/>
      <c r="H230" s="301"/>
    </row>
    <row r="231" ht="15.75" customHeight="1">
      <c r="A231" s="301"/>
      <c r="B231" s="301"/>
      <c r="C231" s="301"/>
      <c r="D231" s="301"/>
      <c r="E231" s="301"/>
      <c r="F231" s="301"/>
      <c r="G231" s="330"/>
      <c r="H231" s="301"/>
    </row>
    <row r="232" ht="15.75" customHeight="1">
      <c r="A232" s="301"/>
      <c r="B232" s="301"/>
      <c r="C232" s="301"/>
      <c r="D232" s="301"/>
      <c r="E232" s="301"/>
      <c r="F232" s="301"/>
      <c r="G232" s="330"/>
      <c r="H232" s="301"/>
    </row>
    <row r="233" ht="15.75" customHeight="1">
      <c r="A233" s="301"/>
      <c r="B233" s="301"/>
      <c r="C233" s="301"/>
      <c r="D233" s="301"/>
      <c r="E233" s="301"/>
      <c r="F233" s="301"/>
      <c r="G233" s="330"/>
      <c r="H233" s="301"/>
    </row>
    <row r="234" ht="15.75" customHeight="1">
      <c r="A234" s="301"/>
      <c r="B234" s="301"/>
      <c r="C234" s="301"/>
      <c r="D234" s="301"/>
      <c r="E234" s="301"/>
      <c r="F234" s="301"/>
      <c r="G234" s="330"/>
      <c r="H234" s="301"/>
    </row>
    <row r="235" ht="15.75" customHeight="1">
      <c r="A235" s="301"/>
      <c r="B235" s="301"/>
      <c r="C235" s="301"/>
      <c r="D235" s="301"/>
      <c r="E235" s="301"/>
      <c r="F235" s="301"/>
      <c r="G235" s="330"/>
      <c r="H235" s="301"/>
    </row>
    <row r="236" ht="15.75" customHeight="1">
      <c r="A236" s="301"/>
      <c r="B236" s="301"/>
      <c r="C236" s="301"/>
      <c r="D236" s="301"/>
      <c r="E236" s="301"/>
      <c r="F236" s="301"/>
      <c r="G236" s="330"/>
      <c r="H236" s="301"/>
    </row>
    <row r="237" ht="15.75" customHeight="1">
      <c r="A237" s="301"/>
      <c r="B237" s="301"/>
      <c r="C237" s="301"/>
      <c r="D237" s="301"/>
      <c r="E237" s="301"/>
      <c r="F237" s="301"/>
      <c r="G237" s="330"/>
      <c r="H237" s="301"/>
    </row>
    <row r="238" ht="15.75" customHeight="1">
      <c r="A238" s="301"/>
      <c r="B238" s="301"/>
      <c r="C238" s="301"/>
      <c r="D238" s="301"/>
      <c r="E238" s="301"/>
      <c r="F238" s="301"/>
      <c r="G238" s="330"/>
      <c r="H238" s="301"/>
    </row>
    <row r="239" ht="15.75" customHeight="1">
      <c r="A239" s="301"/>
      <c r="B239" s="301"/>
      <c r="C239" s="301"/>
      <c r="D239" s="301"/>
      <c r="E239" s="301"/>
      <c r="F239" s="301"/>
      <c r="G239" s="330"/>
      <c r="H239" s="301"/>
    </row>
    <row r="240" ht="15.75" customHeight="1">
      <c r="A240" s="301"/>
      <c r="B240" s="301"/>
      <c r="C240" s="301"/>
      <c r="D240" s="301"/>
      <c r="E240" s="301"/>
      <c r="F240" s="301"/>
      <c r="G240" s="330"/>
      <c r="H240" s="301"/>
    </row>
    <row r="241" ht="15.75" customHeight="1">
      <c r="A241" s="301"/>
      <c r="B241" s="301"/>
      <c r="C241" s="301"/>
      <c r="D241" s="301"/>
      <c r="E241" s="301"/>
      <c r="F241" s="301"/>
      <c r="G241" s="330"/>
      <c r="H241" s="301"/>
    </row>
    <row r="242" ht="15.75" customHeight="1">
      <c r="A242" s="301"/>
      <c r="B242" s="301"/>
      <c r="C242" s="301"/>
      <c r="D242" s="301"/>
      <c r="E242" s="301"/>
      <c r="F242" s="301"/>
      <c r="G242" s="330"/>
      <c r="H242" s="301"/>
    </row>
    <row r="243" ht="15.75" customHeight="1">
      <c r="A243" s="301"/>
      <c r="B243" s="301"/>
      <c r="C243" s="301"/>
      <c r="D243" s="301"/>
      <c r="E243" s="301"/>
      <c r="F243" s="301"/>
      <c r="G243" s="330"/>
      <c r="H243" s="301"/>
    </row>
    <row r="244" ht="15.75" customHeight="1">
      <c r="A244" s="301"/>
      <c r="B244" s="301"/>
      <c r="C244" s="301"/>
      <c r="D244" s="301"/>
      <c r="E244" s="301"/>
      <c r="F244" s="301"/>
      <c r="G244" s="330"/>
      <c r="H244" s="301"/>
    </row>
    <row r="245" ht="15.75" customHeight="1">
      <c r="A245" s="301"/>
      <c r="B245" s="301"/>
      <c r="C245" s="301"/>
      <c r="D245" s="301"/>
      <c r="E245" s="301"/>
      <c r="F245" s="301"/>
      <c r="G245" s="330"/>
      <c r="H245" s="301"/>
    </row>
    <row r="246" ht="15.75" customHeight="1">
      <c r="A246" s="301"/>
      <c r="B246" s="301"/>
      <c r="C246" s="301"/>
      <c r="D246" s="301"/>
      <c r="E246" s="301"/>
      <c r="F246" s="301"/>
      <c r="G246" s="330"/>
      <c r="H246" s="301"/>
    </row>
    <row r="247" ht="15.75" customHeight="1">
      <c r="A247" s="301"/>
      <c r="B247" s="301"/>
      <c r="C247" s="301"/>
      <c r="D247" s="301"/>
      <c r="E247" s="301"/>
      <c r="F247" s="301"/>
      <c r="G247" s="330"/>
      <c r="H247" s="301"/>
    </row>
    <row r="248" ht="15.75" customHeight="1">
      <c r="A248" s="301"/>
      <c r="B248" s="301"/>
      <c r="C248" s="301"/>
      <c r="D248" s="301"/>
      <c r="E248" s="301"/>
      <c r="F248" s="301"/>
      <c r="G248" s="330"/>
      <c r="H248" s="301"/>
    </row>
    <row r="249" ht="15.75" customHeight="1">
      <c r="A249" s="301"/>
      <c r="B249" s="301"/>
      <c r="C249" s="301"/>
      <c r="D249" s="301"/>
      <c r="E249" s="301"/>
      <c r="F249" s="301"/>
      <c r="G249" s="330"/>
      <c r="H249" s="301"/>
    </row>
    <row r="250" ht="15.75" customHeight="1">
      <c r="A250" s="301"/>
      <c r="B250" s="301"/>
      <c r="C250" s="301"/>
      <c r="D250" s="301"/>
      <c r="E250" s="301"/>
      <c r="F250" s="301"/>
      <c r="G250" s="330"/>
      <c r="H250" s="301"/>
    </row>
    <row r="251" ht="15.75" customHeight="1">
      <c r="A251" s="301"/>
      <c r="B251" s="301"/>
      <c r="C251" s="301"/>
      <c r="D251" s="301"/>
      <c r="E251" s="301"/>
      <c r="F251" s="301"/>
      <c r="G251" s="330"/>
      <c r="H251" s="301"/>
    </row>
    <row r="252" ht="15.75" customHeight="1">
      <c r="A252" s="301"/>
      <c r="B252" s="301"/>
      <c r="C252" s="301"/>
      <c r="D252" s="301"/>
      <c r="E252" s="301"/>
      <c r="F252" s="301"/>
      <c r="G252" s="330"/>
      <c r="H252" s="301"/>
    </row>
    <row r="253" ht="15.75" customHeight="1">
      <c r="A253" s="301"/>
      <c r="B253" s="301"/>
      <c r="C253" s="301"/>
      <c r="D253" s="301"/>
      <c r="E253" s="301"/>
      <c r="F253" s="301"/>
      <c r="G253" s="330"/>
      <c r="H253" s="301"/>
    </row>
    <row r="254" ht="15.75" customHeight="1">
      <c r="A254" s="301"/>
      <c r="B254" s="301"/>
      <c r="C254" s="301"/>
      <c r="D254" s="301"/>
      <c r="E254" s="301"/>
      <c r="F254" s="301"/>
      <c r="G254" s="330"/>
      <c r="H254" s="301"/>
    </row>
    <row r="255" ht="15.75" customHeight="1">
      <c r="A255" s="301"/>
      <c r="B255" s="301"/>
      <c r="C255" s="301"/>
      <c r="D255" s="301"/>
      <c r="E255" s="301"/>
      <c r="F255" s="301"/>
      <c r="G255" s="330"/>
      <c r="H255" s="301"/>
    </row>
    <row r="256" ht="15.75" customHeight="1">
      <c r="A256" s="301"/>
      <c r="B256" s="301"/>
      <c r="C256" s="301"/>
      <c r="D256" s="301"/>
      <c r="E256" s="301"/>
      <c r="F256" s="301"/>
      <c r="G256" s="330"/>
      <c r="H256" s="301"/>
    </row>
    <row r="257" ht="15.75" customHeight="1">
      <c r="A257" s="301"/>
      <c r="B257" s="301"/>
      <c r="C257" s="301"/>
      <c r="D257" s="301"/>
      <c r="E257" s="301"/>
      <c r="F257" s="301"/>
      <c r="G257" s="330"/>
      <c r="H257" s="301"/>
    </row>
    <row r="258" ht="15.75" customHeight="1">
      <c r="A258" s="301"/>
      <c r="B258" s="301"/>
      <c r="C258" s="301"/>
      <c r="D258" s="301"/>
      <c r="E258" s="301"/>
      <c r="F258" s="301"/>
      <c r="G258" s="330"/>
      <c r="H258" s="301"/>
    </row>
    <row r="259" ht="15.75" customHeight="1">
      <c r="A259" s="301"/>
      <c r="B259" s="301"/>
      <c r="C259" s="301"/>
      <c r="D259" s="301"/>
      <c r="E259" s="301"/>
      <c r="F259" s="301"/>
      <c r="G259" s="330"/>
      <c r="H259" s="301"/>
    </row>
    <row r="260" ht="15.75" customHeight="1">
      <c r="A260" s="301"/>
      <c r="B260" s="301"/>
      <c r="C260" s="301"/>
      <c r="D260" s="301"/>
      <c r="E260" s="301"/>
      <c r="F260" s="301"/>
      <c r="G260" s="330"/>
      <c r="H260" s="301"/>
    </row>
    <row r="261" ht="15.75" customHeight="1">
      <c r="A261" s="301"/>
      <c r="B261" s="301"/>
      <c r="C261" s="301"/>
      <c r="D261" s="301"/>
      <c r="E261" s="301"/>
      <c r="F261" s="301"/>
      <c r="G261" s="330"/>
      <c r="H261" s="301"/>
    </row>
    <row r="262" ht="15.75" customHeight="1">
      <c r="A262" s="301"/>
      <c r="B262" s="301"/>
      <c r="C262" s="301"/>
      <c r="D262" s="301"/>
      <c r="E262" s="301"/>
      <c r="F262" s="301"/>
      <c r="G262" s="330"/>
      <c r="H262" s="301"/>
    </row>
    <row r="263" ht="15.75" customHeight="1">
      <c r="A263" s="301"/>
      <c r="B263" s="301"/>
      <c r="C263" s="301"/>
      <c r="D263" s="301"/>
      <c r="E263" s="301"/>
      <c r="F263" s="301"/>
      <c r="G263" s="330"/>
      <c r="H263" s="301"/>
    </row>
    <row r="264" ht="15.75" customHeight="1">
      <c r="A264" s="301"/>
      <c r="B264" s="301"/>
      <c r="C264" s="301"/>
      <c r="D264" s="301"/>
      <c r="E264" s="301"/>
      <c r="F264" s="301"/>
      <c r="G264" s="330"/>
      <c r="H264" s="301"/>
    </row>
    <row r="265" ht="15.75" customHeight="1">
      <c r="A265" s="301"/>
      <c r="B265" s="301"/>
      <c r="C265" s="301"/>
      <c r="D265" s="301"/>
      <c r="E265" s="301"/>
      <c r="F265" s="301"/>
      <c r="G265" s="330"/>
      <c r="H265" s="301"/>
    </row>
    <row r="266" ht="15.75" customHeight="1">
      <c r="A266" s="301"/>
      <c r="B266" s="301"/>
      <c r="C266" s="301"/>
      <c r="D266" s="301"/>
      <c r="E266" s="301"/>
      <c r="F266" s="301"/>
      <c r="G266" s="330"/>
      <c r="H266" s="301"/>
    </row>
    <row r="267" ht="15.75" customHeight="1">
      <c r="A267" s="301"/>
      <c r="B267" s="301"/>
      <c r="C267" s="301"/>
      <c r="D267" s="301"/>
      <c r="E267" s="301"/>
      <c r="F267" s="301"/>
      <c r="G267" s="330"/>
      <c r="H267" s="301"/>
    </row>
    <row r="268" ht="15.75" customHeight="1">
      <c r="A268" s="301"/>
      <c r="B268" s="301"/>
      <c r="C268" s="301"/>
      <c r="D268" s="301"/>
      <c r="E268" s="301"/>
      <c r="F268" s="301"/>
      <c r="G268" s="330"/>
      <c r="H268" s="301"/>
    </row>
    <row r="269" ht="15.75" customHeight="1">
      <c r="A269" s="301"/>
      <c r="B269" s="301"/>
      <c r="C269" s="301"/>
      <c r="D269" s="301"/>
      <c r="E269" s="301"/>
      <c r="F269" s="301"/>
      <c r="G269" s="330"/>
      <c r="H269" s="301"/>
    </row>
    <row r="270" ht="15.75" customHeight="1">
      <c r="A270" s="301"/>
      <c r="B270" s="301"/>
      <c r="C270" s="301"/>
      <c r="D270" s="301"/>
      <c r="E270" s="301"/>
      <c r="F270" s="301"/>
      <c r="G270" s="330"/>
      <c r="H270" s="301"/>
    </row>
    <row r="271" ht="15.75" customHeight="1">
      <c r="A271" s="301"/>
      <c r="B271" s="301"/>
      <c r="C271" s="301"/>
      <c r="D271" s="301"/>
      <c r="E271" s="301"/>
      <c r="F271" s="301"/>
      <c r="G271" s="330"/>
      <c r="H271" s="301"/>
    </row>
    <row r="272" ht="15.75" customHeight="1">
      <c r="A272" s="301"/>
      <c r="B272" s="301"/>
      <c r="C272" s="301"/>
      <c r="D272" s="301"/>
      <c r="E272" s="301"/>
      <c r="F272" s="301"/>
      <c r="G272" s="330"/>
      <c r="H272" s="301"/>
    </row>
    <row r="273" ht="15.75" customHeight="1">
      <c r="A273" s="301"/>
      <c r="B273" s="301"/>
      <c r="C273" s="301"/>
      <c r="D273" s="301"/>
      <c r="E273" s="301"/>
      <c r="F273" s="301"/>
      <c r="G273" s="330"/>
      <c r="H273" s="301"/>
    </row>
    <row r="274" ht="15.75" customHeight="1">
      <c r="A274" s="301"/>
      <c r="B274" s="301"/>
      <c r="C274" s="301"/>
      <c r="D274" s="301"/>
      <c r="E274" s="301"/>
      <c r="F274" s="301"/>
      <c r="G274" s="330"/>
      <c r="H274" s="301"/>
    </row>
    <row r="275" ht="15.75" customHeight="1">
      <c r="A275" s="301"/>
      <c r="B275" s="301"/>
      <c r="C275" s="301"/>
      <c r="D275" s="301"/>
      <c r="E275" s="301"/>
      <c r="F275" s="301"/>
      <c r="G275" s="330"/>
      <c r="H275" s="301"/>
    </row>
    <row r="276" ht="15.75" customHeight="1">
      <c r="A276" s="301"/>
      <c r="B276" s="301"/>
      <c r="C276" s="301"/>
      <c r="D276" s="301"/>
      <c r="E276" s="301"/>
      <c r="F276" s="301"/>
      <c r="G276" s="330"/>
      <c r="H276" s="301"/>
    </row>
    <row r="277" ht="15.75" customHeight="1">
      <c r="A277" s="301"/>
      <c r="B277" s="301"/>
      <c r="C277" s="301"/>
      <c r="D277" s="301"/>
      <c r="E277" s="301"/>
      <c r="F277" s="301"/>
      <c r="G277" s="330"/>
      <c r="H277" s="301"/>
    </row>
    <row r="278" ht="15.75" customHeight="1">
      <c r="A278" s="301"/>
      <c r="B278" s="301"/>
      <c r="C278" s="301"/>
      <c r="D278" s="301"/>
      <c r="E278" s="301"/>
      <c r="F278" s="301"/>
      <c r="G278" s="330"/>
      <c r="H278" s="301"/>
    </row>
    <row r="279" ht="15.75" customHeight="1">
      <c r="A279" s="301"/>
      <c r="B279" s="301"/>
      <c r="C279" s="301"/>
      <c r="D279" s="301"/>
      <c r="E279" s="301"/>
      <c r="F279" s="301"/>
      <c r="G279" s="330"/>
      <c r="H279" s="301"/>
    </row>
    <row r="280" ht="15.75" customHeight="1">
      <c r="A280" s="301"/>
      <c r="B280" s="301"/>
      <c r="C280" s="301"/>
      <c r="D280" s="301"/>
      <c r="E280" s="301"/>
      <c r="F280" s="301"/>
      <c r="G280" s="330"/>
      <c r="H280" s="301"/>
    </row>
    <row r="281" ht="15.75" customHeight="1">
      <c r="A281" s="301"/>
      <c r="B281" s="301"/>
      <c r="C281" s="301"/>
      <c r="D281" s="301"/>
      <c r="E281" s="301"/>
      <c r="F281" s="301"/>
      <c r="G281" s="330"/>
      <c r="H281" s="301"/>
    </row>
    <row r="282" ht="15.75" customHeight="1">
      <c r="A282" s="301"/>
      <c r="B282" s="301"/>
      <c r="C282" s="301"/>
      <c r="D282" s="301"/>
      <c r="E282" s="301"/>
      <c r="F282" s="301"/>
      <c r="G282" s="330"/>
      <c r="H282" s="301"/>
    </row>
    <row r="283" ht="15.75" customHeight="1">
      <c r="A283" s="301"/>
      <c r="B283" s="301"/>
      <c r="C283" s="301"/>
      <c r="D283" s="301"/>
      <c r="E283" s="301"/>
      <c r="F283" s="301"/>
      <c r="G283" s="330"/>
      <c r="H283" s="301"/>
    </row>
    <row r="284" ht="15.75" customHeight="1">
      <c r="A284" s="301"/>
      <c r="B284" s="301"/>
      <c r="C284" s="301"/>
      <c r="D284" s="301"/>
      <c r="E284" s="301"/>
      <c r="F284" s="301"/>
      <c r="G284" s="330"/>
      <c r="H284" s="301"/>
    </row>
    <row r="285" ht="15.75" customHeight="1">
      <c r="A285" s="301"/>
      <c r="B285" s="301"/>
      <c r="C285" s="301"/>
      <c r="D285" s="301"/>
      <c r="E285" s="301"/>
      <c r="F285" s="301"/>
      <c r="G285" s="330"/>
      <c r="H285" s="301"/>
    </row>
    <row r="286" ht="15.75" customHeight="1">
      <c r="A286" s="301"/>
      <c r="B286" s="301"/>
      <c r="C286" s="301"/>
      <c r="D286" s="301"/>
      <c r="E286" s="301"/>
      <c r="F286" s="301"/>
      <c r="G286" s="330"/>
      <c r="H286" s="301"/>
    </row>
    <row r="287" ht="15.75" customHeight="1">
      <c r="A287" s="301"/>
      <c r="B287" s="301"/>
      <c r="C287" s="301"/>
      <c r="D287" s="301"/>
      <c r="E287" s="301"/>
      <c r="F287" s="301"/>
      <c r="G287" s="330"/>
      <c r="H287" s="301"/>
    </row>
    <row r="288" ht="15.75" customHeight="1">
      <c r="A288" s="301"/>
      <c r="B288" s="301"/>
      <c r="C288" s="301"/>
      <c r="D288" s="301"/>
      <c r="E288" s="301"/>
      <c r="F288" s="301"/>
      <c r="G288" s="330"/>
      <c r="H288" s="301"/>
    </row>
    <row r="289" ht="15.75" customHeight="1">
      <c r="A289" s="301"/>
      <c r="B289" s="301"/>
      <c r="C289" s="301"/>
      <c r="D289" s="301"/>
      <c r="E289" s="301"/>
      <c r="F289" s="301"/>
      <c r="G289" s="330"/>
      <c r="H289" s="301"/>
    </row>
    <row r="290" ht="15.75" customHeight="1">
      <c r="A290" s="301"/>
      <c r="B290" s="301"/>
      <c r="C290" s="301"/>
      <c r="D290" s="301"/>
      <c r="E290" s="301"/>
      <c r="F290" s="301"/>
      <c r="G290" s="330"/>
      <c r="H290" s="301"/>
    </row>
    <row r="291" ht="15.75" customHeight="1">
      <c r="A291" s="301"/>
      <c r="B291" s="301"/>
      <c r="C291" s="301"/>
      <c r="D291" s="301"/>
      <c r="E291" s="301"/>
      <c r="F291" s="301"/>
      <c r="G291" s="330"/>
      <c r="H291" s="301"/>
    </row>
    <row r="292" ht="15.75" customHeight="1">
      <c r="A292" s="301"/>
      <c r="B292" s="301"/>
      <c r="C292" s="301"/>
      <c r="D292" s="301"/>
      <c r="E292" s="301"/>
      <c r="F292" s="301"/>
      <c r="G292" s="330"/>
      <c r="H292" s="301"/>
    </row>
    <row r="293" ht="15.75" customHeight="1">
      <c r="A293" s="301"/>
      <c r="B293" s="301"/>
      <c r="C293" s="301"/>
      <c r="D293" s="301"/>
      <c r="E293" s="301"/>
      <c r="F293" s="301"/>
      <c r="G293" s="330"/>
      <c r="H293" s="301"/>
    </row>
    <row r="294" ht="15.75" customHeight="1">
      <c r="A294" s="301"/>
      <c r="B294" s="301"/>
      <c r="C294" s="301"/>
      <c r="D294" s="301"/>
      <c r="E294" s="301"/>
      <c r="F294" s="301"/>
      <c r="G294" s="330"/>
      <c r="H294" s="301"/>
    </row>
    <row r="295" ht="15.75" customHeight="1">
      <c r="A295" s="301"/>
      <c r="B295" s="301"/>
      <c r="C295" s="301"/>
      <c r="D295" s="301"/>
      <c r="E295" s="301"/>
      <c r="F295" s="301"/>
      <c r="G295" s="330"/>
      <c r="H295" s="301"/>
    </row>
    <row r="296" ht="15.75" customHeight="1">
      <c r="A296" s="301"/>
      <c r="B296" s="301"/>
      <c r="C296" s="301"/>
      <c r="D296" s="301"/>
      <c r="E296" s="301"/>
      <c r="F296" s="301"/>
      <c r="G296" s="330"/>
      <c r="H296" s="301"/>
    </row>
    <row r="297" ht="15.75" customHeight="1">
      <c r="A297" s="301"/>
      <c r="B297" s="301"/>
      <c r="C297" s="301"/>
      <c r="D297" s="301"/>
      <c r="E297" s="301"/>
      <c r="F297" s="301"/>
      <c r="G297" s="330"/>
      <c r="H297" s="301"/>
    </row>
    <row r="298" ht="15.75" customHeight="1">
      <c r="A298" s="301"/>
      <c r="B298" s="301"/>
      <c r="C298" s="301"/>
      <c r="D298" s="301"/>
      <c r="E298" s="301"/>
      <c r="F298" s="301"/>
      <c r="G298" s="330"/>
      <c r="H298" s="301"/>
    </row>
    <row r="299" ht="15.75" customHeight="1">
      <c r="A299" s="301"/>
      <c r="B299" s="301"/>
      <c r="C299" s="301"/>
      <c r="D299" s="301"/>
      <c r="E299" s="301"/>
      <c r="F299" s="301"/>
      <c r="G299" s="330"/>
      <c r="H299" s="301"/>
    </row>
    <row r="300" ht="15.75" customHeight="1">
      <c r="A300" s="301"/>
      <c r="B300" s="301"/>
      <c r="C300" s="301"/>
      <c r="D300" s="301"/>
      <c r="E300" s="301"/>
      <c r="F300" s="301"/>
      <c r="G300" s="330"/>
      <c r="H300" s="301"/>
    </row>
    <row r="301" ht="15.75" customHeight="1">
      <c r="A301" s="301"/>
      <c r="B301" s="301"/>
      <c r="C301" s="301"/>
      <c r="D301" s="301"/>
      <c r="E301" s="301"/>
      <c r="F301" s="301"/>
      <c r="G301" s="330"/>
      <c r="H301" s="301"/>
    </row>
    <row r="302" ht="15.75" customHeight="1">
      <c r="A302" s="301"/>
      <c r="B302" s="301"/>
      <c r="C302" s="301"/>
      <c r="D302" s="301"/>
      <c r="E302" s="301"/>
      <c r="F302" s="301"/>
      <c r="G302" s="330"/>
      <c r="H302" s="301"/>
    </row>
    <row r="303" ht="15.75" customHeight="1">
      <c r="A303" s="301"/>
      <c r="B303" s="301"/>
      <c r="C303" s="301"/>
      <c r="D303" s="301"/>
      <c r="E303" s="301"/>
      <c r="F303" s="301"/>
      <c r="G303" s="330"/>
      <c r="H303" s="301"/>
    </row>
    <row r="304" ht="15.75" customHeight="1">
      <c r="A304" s="301"/>
      <c r="B304" s="301"/>
      <c r="C304" s="301"/>
      <c r="D304" s="301"/>
      <c r="E304" s="301"/>
      <c r="F304" s="301"/>
      <c r="G304" s="330"/>
      <c r="H304" s="301"/>
    </row>
    <row r="305" ht="15.75" customHeight="1">
      <c r="A305" s="301"/>
      <c r="B305" s="301"/>
      <c r="C305" s="301"/>
      <c r="D305" s="301"/>
      <c r="E305" s="301"/>
      <c r="F305" s="301"/>
      <c r="G305" s="330"/>
      <c r="H305" s="301"/>
    </row>
    <row r="306" ht="15.75" customHeight="1">
      <c r="A306" s="301"/>
      <c r="B306" s="301"/>
      <c r="C306" s="301"/>
      <c r="D306" s="301"/>
      <c r="E306" s="301"/>
      <c r="F306" s="301"/>
      <c r="G306" s="330"/>
      <c r="H306" s="301"/>
    </row>
    <row r="307" ht="15.75" customHeight="1">
      <c r="A307" s="301"/>
      <c r="B307" s="301"/>
      <c r="C307" s="301"/>
      <c r="D307" s="301"/>
      <c r="E307" s="301"/>
      <c r="F307" s="301"/>
      <c r="G307" s="330"/>
      <c r="H307" s="301"/>
    </row>
    <row r="308" ht="15.75" customHeight="1">
      <c r="A308" s="301"/>
      <c r="B308" s="301"/>
      <c r="C308" s="301"/>
      <c r="D308" s="301"/>
      <c r="E308" s="301"/>
      <c r="F308" s="301"/>
      <c r="G308" s="330"/>
      <c r="H308" s="301"/>
    </row>
    <row r="309" ht="15.75" customHeight="1">
      <c r="A309" s="301"/>
      <c r="B309" s="301"/>
      <c r="C309" s="301"/>
      <c r="D309" s="301"/>
      <c r="E309" s="301"/>
      <c r="F309" s="301"/>
      <c r="G309" s="330"/>
      <c r="H309" s="301"/>
    </row>
    <row r="310" ht="15.75" customHeight="1">
      <c r="A310" s="301"/>
      <c r="B310" s="301"/>
      <c r="C310" s="301"/>
      <c r="D310" s="301"/>
      <c r="E310" s="301"/>
      <c r="F310" s="301"/>
      <c r="G310" s="330"/>
      <c r="H310" s="301"/>
    </row>
    <row r="311" ht="15.75" customHeight="1">
      <c r="A311" s="301"/>
      <c r="B311" s="301"/>
      <c r="C311" s="301"/>
      <c r="D311" s="301"/>
      <c r="E311" s="301"/>
      <c r="F311" s="301"/>
      <c r="G311" s="330"/>
      <c r="H311" s="301"/>
    </row>
    <row r="312" ht="15.75" customHeight="1">
      <c r="A312" s="301"/>
      <c r="B312" s="301"/>
      <c r="C312" s="301"/>
      <c r="D312" s="301"/>
      <c r="E312" s="301"/>
      <c r="F312" s="301"/>
      <c r="G312" s="330"/>
      <c r="H312" s="301"/>
    </row>
    <row r="313" ht="15.75" customHeight="1">
      <c r="A313" s="301"/>
      <c r="B313" s="301"/>
      <c r="C313" s="301"/>
      <c r="D313" s="301"/>
      <c r="E313" s="301"/>
      <c r="F313" s="301"/>
      <c r="G313" s="330"/>
      <c r="H313" s="301"/>
    </row>
    <row r="314" ht="15.75" customHeight="1">
      <c r="A314" s="301"/>
      <c r="B314" s="301"/>
      <c r="C314" s="301"/>
      <c r="D314" s="301"/>
      <c r="E314" s="301"/>
      <c r="F314" s="301"/>
      <c r="G314" s="330"/>
      <c r="H314" s="301"/>
    </row>
    <row r="315" ht="15.75" customHeight="1">
      <c r="A315" s="301"/>
      <c r="B315" s="301"/>
      <c r="C315" s="301"/>
      <c r="D315" s="301"/>
      <c r="E315" s="301"/>
      <c r="F315" s="301"/>
      <c r="G315" s="330"/>
      <c r="H315" s="301"/>
    </row>
    <row r="316" ht="15.75" customHeight="1">
      <c r="A316" s="301"/>
      <c r="B316" s="301"/>
      <c r="C316" s="301"/>
      <c r="D316" s="301"/>
      <c r="E316" s="301"/>
      <c r="F316" s="301"/>
      <c r="G316" s="330"/>
      <c r="H316" s="301"/>
    </row>
    <row r="317" ht="15.75" customHeight="1">
      <c r="A317" s="301"/>
      <c r="B317" s="301"/>
      <c r="C317" s="301"/>
      <c r="D317" s="301"/>
      <c r="E317" s="301"/>
      <c r="F317" s="301"/>
      <c r="G317" s="330"/>
      <c r="H317" s="301"/>
    </row>
    <row r="318" ht="15.75" customHeight="1">
      <c r="A318" s="301"/>
      <c r="B318" s="301"/>
      <c r="C318" s="301"/>
      <c r="D318" s="301"/>
      <c r="E318" s="301"/>
      <c r="F318" s="301"/>
      <c r="G318" s="330"/>
      <c r="H318" s="301"/>
    </row>
    <row r="319" ht="15.75" customHeight="1">
      <c r="A319" s="301"/>
      <c r="B319" s="301"/>
      <c r="C319" s="301"/>
      <c r="D319" s="301"/>
      <c r="E319" s="301"/>
      <c r="F319" s="301"/>
      <c r="G319" s="330"/>
      <c r="H319" s="301"/>
    </row>
    <row r="320" ht="15.75" customHeight="1">
      <c r="A320" s="301"/>
      <c r="B320" s="301"/>
      <c r="C320" s="301"/>
      <c r="D320" s="301"/>
      <c r="E320" s="301"/>
      <c r="F320" s="301"/>
      <c r="G320" s="330"/>
      <c r="H320" s="301"/>
    </row>
    <row r="321" ht="15.75" customHeight="1">
      <c r="A321" s="301"/>
      <c r="B321" s="301"/>
      <c r="C321" s="301"/>
      <c r="D321" s="301"/>
      <c r="E321" s="301"/>
      <c r="F321" s="301"/>
      <c r="G321" s="330"/>
      <c r="H321" s="301"/>
    </row>
    <row r="322" ht="15.75" customHeight="1">
      <c r="A322" s="301"/>
      <c r="B322" s="301"/>
      <c r="C322" s="301"/>
      <c r="D322" s="301"/>
      <c r="E322" s="301"/>
      <c r="F322" s="301"/>
      <c r="G322" s="330"/>
      <c r="H322" s="301"/>
    </row>
    <row r="323" ht="15.75" customHeight="1">
      <c r="A323" s="301"/>
      <c r="B323" s="301"/>
      <c r="C323" s="301"/>
      <c r="D323" s="301"/>
      <c r="E323" s="301"/>
      <c r="F323" s="301"/>
      <c r="G323" s="330"/>
      <c r="H323" s="301"/>
    </row>
    <row r="324" ht="15.75" customHeight="1">
      <c r="A324" s="301"/>
      <c r="B324" s="301"/>
      <c r="C324" s="301"/>
      <c r="D324" s="301"/>
      <c r="E324" s="301"/>
      <c r="F324" s="301"/>
      <c r="G324" s="330"/>
      <c r="H324" s="301"/>
    </row>
    <row r="325" ht="15.75" customHeight="1">
      <c r="A325" s="301"/>
      <c r="B325" s="301"/>
      <c r="C325" s="301"/>
      <c r="D325" s="301"/>
      <c r="E325" s="301"/>
      <c r="F325" s="301"/>
      <c r="G325" s="330"/>
      <c r="H325" s="301"/>
    </row>
    <row r="326" ht="15.75" customHeight="1">
      <c r="A326" s="301"/>
      <c r="B326" s="301"/>
      <c r="C326" s="301"/>
      <c r="D326" s="301"/>
      <c r="E326" s="301"/>
      <c r="F326" s="301"/>
      <c r="G326" s="330"/>
      <c r="H326" s="301"/>
    </row>
    <row r="327" ht="15.75" customHeight="1">
      <c r="A327" s="301"/>
      <c r="B327" s="301"/>
      <c r="C327" s="301"/>
      <c r="D327" s="301"/>
      <c r="E327" s="301"/>
      <c r="F327" s="301"/>
      <c r="G327" s="330"/>
      <c r="H327" s="301"/>
    </row>
    <row r="328" ht="15.75" customHeight="1">
      <c r="A328" s="301"/>
      <c r="B328" s="301"/>
      <c r="C328" s="301"/>
      <c r="D328" s="301"/>
      <c r="E328" s="301"/>
      <c r="F328" s="301"/>
      <c r="G328" s="330"/>
      <c r="H328" s="301"/>
    </row>
    <row r="329" ht="15.75" customHeight="1">
      <c r="A329" s="301"/>
      <c r="B329" s="301"/>
      <c r="C329" s="301"/>
      <c r="D329" s="301"/>
      <c r="E329" s="301"/>
      <c r="F329" s="301"/>
      <c r="G329" s="330"/>
      <c r="H329" s="301"/>
    </row>
    <row r="330" ht="15.75" customHeight="1">
      <c r="A330" s="301"/>
      <c r="B330" s="301"/>
      <c r="C330" s="301"/>
      <c r="D330" s="301"/>
      <c r="E330" s="301"/>
      <c r="F330" s="301"/>
      <c r="G330" s="330"/>
      <c r="H330" s="301"/>
    </row>
    <row r="331" ht="15.75" customHeight="1">
      <c r="A331" s="301"/>
      <c r="B331" s="301"/>
      <c r="C331" s="301"/>
      <c r="D331" s="301"/>
      <c r="E331" s="301"/>
      <c r="F331" s="301"/>
      <c r="G331" s="330"/>
      <c r="H331" s="301"/>
    </row>
    <row r="332" ht="15.75" customHeight="1">
      <c r="A332" s="301"/>
      <c r="B332" s="301"/>
      <c r="C332" s="301"/>
      <c r="D332" s="301"/>
      <c r="E332" s="301"/>
      <c r="F332" s="301"/>
      <c r="G332" s="330"/>
      <c r="H332" s="301"/>
    </row>
    <row r="333" ht="15.75" customHeight="1">
      <c r="A333" s="301"/>
      <c r="B333" s="301"/>
      <c r="C333" s="301"/>
      <c r="D333" s="301"/>
      <c r="E333" s="301"/>
      <c r="F333" s="301"/>
      <c r="G333" s="330"/>
      <c r="H333" s="301"/>
    </row>
    <row r="334" ht="15.75" customHeight="1">
      <c r="A334" s="301"/>
      <c r="B334" s="301"/>
      <c r="C334" s="301"/>
      <c r="D334" s="301"/>
      <c r="E334" s="301"/>
      <c r="F334" s="301"/>
      <c r="G334" s="330"/>
      <c r="H334" s="301"/>
    </row>
    <row r="335" ht="15.75" customHeight="1">
      <c r="A335" s="301"/>
      <c r="B335" s="301"/>
      <c r="C335" s="301"/>
      <c r="D335" s="301"/>
      <c r="E335" s="301"/>
      <c r="F335" s="301"/>
      <c r="G335" s="330"/>
      <c r="H335" s="301"/>
    </row>
    <row r="336" ht="15.75" customHeight="1">
      <c r="A336" s="301"/>
      <c r="B336" s="301"/>
      <c r="C336" s="301"/>
      <c r="D336" s="301"/>
      <c r="E336" s="301"/>
      <c r="F336" s="301"/>
      <c r="G336" s="330"/>
      <c r="H336" s="301"/>
    </row>
    <row r="337" ht="15.75" customHeight="1">
      <c r="A337" s="301"/>
      <c r="B337" s="301"/>
      <c r="C337" s="301"/>
      <c r="D337" s="301"/>
      <c r="E337" s="301"/>
      <c r="F337" s="301"/>
      <c r="G337" s="330"/>
      <c r="H337" s="301"/>
    </row>
    <row r="338" ht="15.75" customHeight="1">
      <c r="A338" s="301"/>
      <c r="B338" s="301"/>
      <c r="C338" s="301"/>
      <c r="D338" s="301"/>
      <c r="E338" s="301"/>
      <c r="F338" s="301"/>
      <c r="G338" s="330"/>
      <c r="H338" s="301"/>
    </row>
    <row r="339" ht="15.75" customHeight="1">
      <c r="A339" s="301"/>
      <c r="B339" s="301"/>
      <c r="C339" s="301"/>
      <c r="D339" s="301"/>
      <c r="E339" s="301"/>
      <c r="F339" s="301"/>
      <c r="G339" s="330"/>
      <c r="H339" s="301"/>
    </row>
    <row r="340" ht="15.75" customHeight="1">
      <c r="A340" s="301"/>
      <c r="B340" s="301"/>
      <c r="C340" s="301"/>
      <c r="D340" s="301"/>
      <c r="E340" s="301"/>
      <c r="F340" s="301"/>
      <c r="G340" s="330"/>
      <c r="H340" s="301"/>
    </row>
    <row r="341" ht="15.75" customHeight="1">
      <c r="A341" s="301"/>
      <c r="B341" s="301"/>
      <c r="C341" s="301"/>
      <c r="D341" s="301"/>
      <c r="E341" s="301"/>
      <c r="F341" s="301"/>
      <c r="G341" s="330"/>
      <c r="H341" s="301"/>
    </row>
    <row r="342" ht="15.75" customHeight="1">
      <c r="A342" s="301"/>
      <c r="B342" s="301"/>
      <c r="C342" s="301"/>
      <c r="D342" s="301"/>
      <c r="E342" s="301"/>
      <c r="F342" s="301"/>
      <c r="G342" s="330"/>
      <c r="H342" s="301"/>
    </row>
    <row r="343" ht="15.75" customHeight="1">
      <c r="A343" s="301"/>
      <c r="B343" s="301"/>
      <c r="C343" s="301"/>
      <c r="D343" s="301"/>
      <c r="E343" s="301"/>
      <c r="F343" s="301"/>
      <c r="G343" s="330"/>
      <c r="H343" s="301"/>
    </row>
    <row r="344" ht="15.75" customHeight="1">
      <c r="A344" s="301"/>
      <c r="B344" s="301"/>
      <c r="C344" s="301"/>
      <c r="D344" s="301"/>
      <c r="E344" s="301"/>
      <c r="F344" s="301"/>
      <c r="G344" s="330"/>
      <c r="H344" s="301"/>
    </row>
    <row r="345" ht="15.75" customHeight="1">
      <c r="A345" s="301"/>
      <c r="B345" s="301"/>
      <c r="C345" s="301"/>
      <c r="D345" s="301"/>
      <c r="E345" s="301"/>
      <c r="F345" s="301"/>
      <c r="G345" s="330"/>
      <c r="H345" s="301"/>
    </row>
    <row r="346" ht="15.75" customHeight="1">
      <c r="A346" s="301"/>
      <c r="B346" s="301"/>
      <c r="C346" s="301"/>
      <c r="D346" s="301"/>
      <c r="E346" s="301"/>
      <c r="F346" s="301"/>
      <c r="G346" s="330"/>
      <c r="H346" s="301"/>
    </row>
    <row r="347" ht="15.75" customHeight="1">
      <c r="A347" s="301"/>
      <c r="B347" s="301"/>
      <c r="C347" s="301"/>
      <c r="D347" s="301"/>
      <c r="E347" s="301"/>
      <c r="F347" s="301"/>
      <c r="G347" s="330"/>
      <c r="H347" s="301"/>
    </row>
    <row r="348" ht="15.75" customHeight="1">
      <c r="A348" s="301"/>
      <c r="B348" s="301"/>
      <c r="C348" s="301"/>
      <c r="D348" s="301"/>
      <c r="E348" s="301"/>
      <c r="F348" s="301"/>
      <c r="G348" s="330"/>
      <c r="H348" s="301"/>
    </row>
    <row r="349" ht="15.75" customHeight="1">
      <c r="A349" s="301"/>
      <c r="B349" s="301"/>
      <c r="C349" s="301"/>
      <c r="D349" s="301"/>
      <c r="E349" s="301"/>
      <c r="F349" s="301"/>
      <c r="G349" s="330"/>
      <c r="H349" s="301"/>
    </row>
    <row r="350" ht="15.75" customHeight="1">
      <c r="A350" s="301"/>
      <c r="B350" s="301"/>
      <c r="C350" s="301"/>
      <c r="D350" s="301"/>
      <c r="E350" s="301"/>
      <c r="F350" s="301"/>
      <c r="G350" s="330"/>
      <c r="H350" s="301"/>
    </row>
    <row r="351" ht="15.75" customHeight="1">
      <c r="A351" s="301"/>
      <c r="B351" s="301"/>
      <c r="C351" s="301"/>
      <c r="D351" s="301"/>
      <c r="E351" s="301"/>
      <c r="F351" s="301"/>
      <c r="G351" s="330"/>
      <c r="H351" s="301"/>
    </row>
    <row r="352" ht="15.75" customHeight="1">
      <c r="A352" s="301"/>
      <c r="B352" s="301"/>
      <c r="C352" s="301"/>
      <c r="D352" s="301"/>
      <c r="E352" s="301"/>
      <c r="F352" s="301"/>
      <c r="G352" s="330"/>
      <c r="H352" s="301"/>
    </row>
    <row r="353" ht="15.75" customHeight="1">
      <c r="A353" s="301"/>
      <c r="B353" s="301"/>
      <c r="C353" s="301"/>
      <c r="D353" s="301"/>
      <c r="E353" s="301"/>
      <c r="F353" s="301"/>
      <c r="G353" s="330"/>
      <c r="H353" s="301"/>
    </row>
    <row r="354" ht="15.75" customHeight="1">
      <c r="A354" s="301"/>
      <c r="B354" s="301"/>
      <c r="C354" s="301"/>
      <c r="D354" s="301"/>
      <c r="E354" s="301"/>
      <c r="F354" s="301"/>
      <c r="G354" s="330"/>
      <c r="H354" s="301"/>
    </row>
    <row r="355" ht="15.75" customHeight="1">
      <c r="A355" s="301"/>
      <c r="B355" s="301"/>
      <c r="C355" s="301"/>
      <c r="D355" s="301"/>
      <c r="E355" s="301"/>
      <c r="F355" s="301"/>
      <c r="G355" s="330"/>
      <c r="H355" s="301"/>
    </row>
    <row r="356" ht="15.75" customHeight="1">
      <c r="A356" s="301"/>
      <c r="B356" s="301"/>
      <c r="C356" s="301"/>
      <c r="D356" s="301"/>
      <c r="E356" s="301"/>
      <c r="F356" s="301"/>
      <c r="G356" s="330"/>
      <c r="H356" s="301"/>
    </row>
    <row r="357" ht="15.75" customHeight="1">
      <c r="A357" s="301"/>
      <c r="B357" s="301"/>
      <c r="C357" s="301"/>
      <c r="D357" s="301"/>
      <c r="E357" s="301"/>
      <c r="F357" s="301"/>
      <c r="G357" s="330"/>
      <c r="H357" s="301"/>
    </row>
    <row r="358" ht="15.75" customHeight="1">
      <c r="A358" s="301"/>
      <c r="B358" s="301"/>
      <c r="C358" s="301"/>
      <c r="D358" s="301"/>
      <c r="E358" s="301"/>
      <c r="F358" s="301"/>
      <c r="G358" s="330"/>
      <c r="H358" s="301"/>
    </row>
    <row r="359" ht="15.75" customHeight="1">
      <c r="A359" s="301"/>
      <c r="B359" s="301"/>
      <c r="C359" s="301"/>
      <c r="D359" s="301"/>
      <c r="E359" s="301"/>
      <c r="F359" s="301"/>
      <c r="G359" s="330"/>
      <c r="H359" s="301"/>
    </row>
    <row r="360" ht="15.75" customHeight="1">
      <c r="A360" s="301"/>
      <c r="B360" s="301"/>
      <c r="C360" s="301"/>
      <c r="D360" s="301"/>
      <c r="E360" s="301"/>
      <c r="F360" s="301"/>
      <c r="G360" s="330"/>
      <c r="H360" s="301"/>
    </row>
    <row r="361" ht="15.75" customHeight="1">
      <c r="A361" s="301"/>
      <c r="B361" s="301"/>
      <c r="C361" s="301"/>
      <c r="D361" s="301"/>
      <c r="E361" s="301"/>
      <c r="F361" s="301"/>
      <c r="G361" s="330"/>
      <c r="H361" s="301"/>
    </row>
    <row r="362" ht="15.75" customHeight="1">
      <c r="A362" s="301"/>
      <c r="B362" s="301"/>
      <c r="C362" s="301"/>
      <c r="D362" s="301"/>
      <c r="E362" s="301"/>
      <c r="F362" s="301"/>
      <c r="G362" s="330"/>
      <c r="H362" s="301"/>
    </row>
    <row r="363" ht="15.75" customHeight="1">
      <c r="A363" s="301"/>
      <c r="B363" s="301"/>
      <c r="C363" s="301"/>
      <c r="D363" s="301"/>
      <c r="E363" s="301"/>
      <c r="F363" s="301"/>
      <c r="G363" s="330"/>
      <c r="H363" s="301"/>
    </row>
    <row r="364" ht="15.75" customHeight="1">
      <c r="A364" s="301"/>
      <c r="B364" s="301"/>
      <c r="C364" s="301"/>
      <c r="D364" s="301"/>
      <c r="E364" s="301"/>
      <c r="F364" s="301"/>
      <c r="G364" s="330"/>
      <c r="H364" s="301"/>
    </row>
    <row r="365" ht="15.75" customHeight="1">
      <c r="A365" s="301"/>
      <c r="B365" s="301"/>
      <c r="C365" s="301"/>
      <c r="D365" s="301"/>
      <c r="E365" s="301"/>
      <c r="F365" s="301"/>
      <c r="G365" s="330"/>
      <c r="H365" s="301"/>
    </row>
    <row r="366" ht="15.75" customHeight="1">
      <c r="A366" s="301"/>
      <c r="B366" s="301"/>
      <c r="C366" s="301"/>
      <c r="D366" s="301"/>
      <c r="E366" s="301"/>
      <c r="F366" s="301"/>
      <c r="G366" s="330"/>
      <c r="H366" s="301"/>
    </row>
    <row r="367" ht="15.75" customHeight="1">
      <c r="A367" s="301"/>
      <c r="B367" s="301"/>
      <c r="C367" s="301"/>
      <c r="D367" s="301"/>
      <c r="E367" s="301"/>
      <c r="F367" s="301"/>
      <c r="G367" s="330"/>
      <c r="H367" s="301"/>
    </row>
    <row r="368" ht="15.75" customHeight="1">
      <c r="A368" s="301"/>
      <c r="B368" s="301"/>
      <c r="C368" s="301"/>
      <c r="D368" s="301"/>
      <c r="E368" s="301"/>
      <c r="F368" s="301"/>
      <c r="G368" s="330"/>
      <c r="H368" s="301"/>
    </row>
    <row r="369" ht="15.75" customHeight="1">
      <c r="A369" s="301"/>
      <c r="B369" s="301"/>
      <c r="C369" s="301"/>
      <c r="D369" s="301"/>
      <c r="E369" s="301"/>
      <c r="F369" s="301"/>
      <c r="G369" s="330"/>
      <c r="H369" s="301"/>
    </row>
    <row r="370" ht="15.75" customHeight="1">
      <c r="A370" s="301"/>
      <c r="B370" s="301"/>
      <c r="C370" s="301"/>
      <c r="D370" s="301"/>
      <c r="E370" s="301"/>
      <c r="F370" s="301"/>
      <c r="G370" s="330"/>
      <c r="H370" s="301"/>
    </row>
    <row r="371" ht="15.75" customHeight="1">
      <c r="A371" s="301"/>
      <c r="B371" s="301"/>
      <c r="C371" s="301"/>
      <c r="D371" s="301"/>
      <c r="E371" s="301"/>
      <c r="F371" s="301"/>
      <c r="G371" s="330"/>
      <c r="H371" s="301"/>
    </row>
    <row r="372" ht="15.75" customHeight="1">
      <c r="A372" s="301"/>
      <c r="B372" s="301"/>
      <c r="C372" s="301"/>
      <c r="D372" s="301"/>
      <c r="E372" s="301"/>
      <c r="F372" s="301"/>
      <c r="G372" s="330"/>
      <c r="H372" s="301"/>
    </row>
    <row r="373" ht="15.75" customHeight="1">
      <c r="A373" s="301"/>
      <c r="B373" s="301"/>
      <c r="C373" s="301"/>
      <c r="D373" s="301"/>
      <c r="E373" s="301"/>
      <c r="F373" s="301"/>
      <c r="G373" s="330"/>
      <c r="H373" s="301"/>
    </row>
    <row r="374" ht="15.75" customHeight="1">
      <c r="A374" s="301"/>
      <c r="B374" s="301"/>
      <c r="C374" s="301"/>
      <c r="D374" s="301"/>
      <c r="E374" s="301"/>
      <c r="F374" s="301"/>
      <c r="G374" s="330"/>
      <c r="H374" s="301"/>
    </row>
    <row r="375" ht="15.75" customHeight="1">
      <c r="A375" s="301"/>
      <c r="B375" s="301"/>
      <c r="C375" s="301"/>
      <c r="D375" s="301"/>
      <c r="E375" s="301"/>
      <c r="F375" s="301"/>
      <c r="G375" s="330"/>
      <c r="H375" s="301"/>
    </row>
    <row r="376" ht="15.75" customHeight="1">
      <c r="A376" s="301"/>
      <c r="B376" s="301"/>
      <c r="C376" s="301"/>
      <c r="D376" s="301"/>
      <c r="E376" s="301"/>
      <c r="F376" s="301"/>
      <c r="G376" s="330"/>
      <c r="H376" s="301"/>
    </row>
    <row r="377" ht="15.75" customHeight="1">
      <c r="A377" s="301"/>
      <c r="B377" s="301"/>
      <c r="C377" s="301"/>
      <c r="D377" s="301"/>
      <c r="E377" s="301"/>
      <c r="F377" s="301"/>
      <c r="G377" s="330"/>
      <c r="H377" s="301"/>
    </row>
    <row r="378" ht="15.75" customHeight="1">
      <c r="A378" s="301"/>
      <c r="B378" s="301"/>
      <c r="C378" s="301"/>
      <c r="D378" s="301"/>
      <c r="E378" s="301"/>
      <c r="F378" s="301"/>
      <c r="G378" s="330"/>
      <c r="H378" s="301"/>
    </row>
    <row r="379" ht="15.75" customHeight="1">
      <c r="A379" s="301"/>
      <c r="B379" s="301"/>
      <c r="C379" s="301"/>
      <c r="D379" s="301"/>
      <c r="E379" s="301"/>
      <c r="F379" s="301"/>
      <c r="G379" s="330"/>
      <c r="H379" s="301"/>
    </row>
    <row r="380" ht="15.75" customHeight="1">
      <c r="A380" s="301"/>
      <c r="B380" s="301"/>
      <c r="C380" s="301"/>
      <c r="D380" s="301"/>
      <c r="E380" s="301"/>
      <c r="F380" s="301"/>
      <c r="G380" s="330"/>
      <c r="H380" s="301"/>
    </row>
    <row r="381" ht="15.75" customHeight="1">
      <c r="A381" s="301"/>
      <c r="B381" s="301"/>
      <c r="C381" s="301"/>
      <c r="D381" s="301"/>
      <c r="E381" s="301"/>
      <c r="F381" s="301"/>
      <c r="G381" s="330"/>
      <c r="H381" s="301"/>
    </row>
    <row r="382" ht="15.75" customHeight="1">
      <c r="A382" s="301"/>
      <c r="B382" s="301"/>
      <c r="C382" s="301"/>
      <c r="D382" s="301"/>
      <c r="E382" s="301"/>
      <c r="F382" s="301"/>
      <c r="G382" s="330"/>
      <c r="H382" s="301"/>
    </row>
    <row r="383" ht="15.75" customHeight="1">
      <c r="A383" s="301"/>
      <c r="B383" s="301"/>
      <c r="C383" s="301"/>
      <c r="D383" s="301"/>
      <c r="E383" s="301"/>
      <c r="F383" s="301"/>
      <c r="G383" s="330"/>
      <c r="H383" s="301"/>
    </row>
    <row r="384" ht="15.75" customHeight="1">
      <c r="A384" s="301"/>
      <c r="B384" s="301"/>
      <c r="C384" s="301"/>
      <c r="D384" s="301"/>
      <c r="E384" s="301"/>
      <c r="F384" s="301"/>
      <c r="G384" s="330"/>
      <c r="H384" s="301"/>
    </row>
    <row r="385" ht="15.75" customHeight="1">
      <c r="A385" s="301"/>
      <c r="B385" s="301"/>
      <c r="C385" s="301"/>
      <c r="D385" s="301"/>
      <c r="E385" s="301"/>
      <c r="F385" s="301"/>
      <c r="G385" s="330"/>
      <c r="H385" s="301"/>
    </row>
    <row r="386" ht="15.75" customHeight="1">
      <c r="A386" s="301"/>
      <c r="B386" s="301"/>
      <c r="C386" s="301"/>
      <c r="D386" s="301"/>
      <c r="E386" s="301"/>
      <c r="F386" s="301"/>
      <c r="G386" s="330"/>
      <c r="H386" s="301"/>
    </row>
    <row r="387" ht="15.75" customHeight="1">
      <c r="A387" s="301"/>
      <c r="B387" s="301"/>
      <c r="C387" s="301"/>
      <c r="D387" s="301"/>
      <c r="E387" s="301"/>
      <c r="F387" s="301"/>
      <c r="G387" s="330"/>
      <c r="H387" s="301"/>
    </row>
    <row r="388" ht="15.75" customHeight="1">
      <c r="A388" s="301"/>
      <c r="B388" s="301"/>
      <c r="C388" s="301"/>
      <c r="D388" s="301"/>
      <c r="E388" s="301"/>
      <c r="F388" s="301"/>
      <c r="G388" s="330"/>
      <c r="H388" s="301"/>
    </row>
    <row r="389" ht="15.75" customHeight="1">
      <c r="A389" s="301"/>
      <c r="B389" s="301"/>
      <c r="C389" s="301"/>
      <c r="D389" s="301"/>
      <c r="E389" s="301"/>
      <c r="F389" s="301"/>
      <c r="G389" s="330"/>
      <c r="H389" s="301"/>
    </row>
    <row r="390" ht="15.75" customHeight="1">
      <c r="A390" s="301"/>
      <c r="B390" s="301"/>
      <c r="C390" s="301"/>
      <c r="D390" s="301"/>
      <c r="E390" s="301"/>
      <c r="F390" s="301"/>
      <c r="G390" s="330"/>
      <c r="H390" s="301"/>
    </row>
    <row r="391" ht="15.75" customHeight="1">
      <c r="A391" s="301"/>
      <c r="B391" s="301"/>
      <c r="C391" s="301"/>
      <c r="D391" s="301"/>
      <c r="E391" s="301"/>
      <c r="F391" s="301"/>
      <c r="G391" s="330"/>
      <c r="H391" s="301"/>
    </row>
    <row r="392" ht="15.75" customHeight="1">
      <c r="A392" s="301"/>
      <c r="B392" s="301"/>
      <c r="C392" s="301"/>
      <c r="D392" s="301"/>
      <c r="E392" s="301"/>
      <c r="F392" s="301"/>
      <c r="G392" s="330"/>
      <c r="H392" s="301"/>
    </row>
    <row r="393" ht="15.75" customHeight="1">
      <c r="A393" s="301"/>
      <c r="B393" s="301"/>
      <c r="C393" s="301"/>
      <c r="D393" s="301"/>
      <c r="E393" s="301"/>
      <c r="F393" s="301"/>
      <c r="G393" s="330"/>
      <c r="H393" s="301"/>
    </row>
    <row r="394" ht="15.75" customHeight="1">
      <c r="A394" s="301"/>
      <c r="B394" s="301"/>
      <c r="C394" s="301"/>
      <c r="D394" s="301"/>
      <c r="E394" s="301"/>
      <c r="F394" s="301"/>
      <c r="G394" s="330"/>
      <c r="H394" s="301"/>
    </row>
    <row r="395" ht="15.75" customHeight="1">
      <c r="A395" s="301"/>
      <c r="B395" s="301"/>
      <c r="C395" s="301"/>
      <c r="D395" s="301"/>
      <c r="E395" s="301"/>
      <c r="F395" s="301"/>
      <c r="G395" s="330"/>
      <c r="H395" s="301"/>
    </row>
    <row r="396" ht="15.75" customHeight="1">
      <c r="A396" s="301"/>
      <c r="B396" s="301"/>
      <c r="C396" s="301"/>
      <c r="D396" s="301"/>
      <c r="E396" s="301"/>
      <c r="F396" s="301"/>
      <c r="G396" s="330"/>
      <c r="H396" s="301"/>
    </row>
    <row r="397" ht="15.75" customHeight="1">
      <c r="A397" s="301"/>
      <c r="B397" s="301"/>
      <c r="C397" s="301"/>
      <c r="D397" s="301"/>
      <c r="E397" s="301"/>
      <c r="F397" s="301"/>
      <c r="G397" s="330"/>
      <c r="H397" s="301"/>
    </row>
    <row r="398" ht="15.75" customHeight="1">
      <c r="A398" s="301"/>
      <c r="B398" s="301"/>
      <c r="C398" s="301"/>
      <c r="D398" s="301"/>
      <c r="E398" s="301"/>
      <c r="F398" s="301"/>
      <c r="G398" s="330"/>
      <c r="H398" s="301"/>
    </row>
    <row r="399" ht="15.75" customHeight="1">
      <c r="A399" s="301"/>
      <c r="B399" s="301"/>
      <c r="C399" s="301"/>
      <c r="D399" s="301"/>
      <c r="E399" s="301"/>
      <c r="F399" s="301"/>
      <c r="G399" s="330"/>
      <c r="H399" s="301"/>
    </row>
    <row r="400" ht="15.75" customHeight="1">
      <c r="A400" s="301"/>
      <c r="B400" s="301"/>
      <c r="C400" s="301"/>
      <c r="D400" s="301"/>
      <c r="E400" s="301"/>
      <c r="F400" s="301"/>
      <c r="G400" s="330"/>
      <c r="H400" s="301"/>
    </row>
    <row r="401" ht="15.75" customHeight="1">
      <c r="A401" s="301"/>
      <c r="B401" s="301"/>
      <c r="C401" s="301"/>
      <c r="D401" s="301"/>
      <c r="E401" s="301"/>
      <c r="F401" s="301"/>
      <c r="G401" s="330"/>
      <c r="H401" s="301"/>
    </row>
    <row r="402" ht="15.75" customHeight="1">
      <c r="A402" s="301"/>
      <c r="B402" s="301"/>
      <c r="C402" s="301"/>
      <c r="D402" s="301"/>
      <c r="E402" s="301"/>
      <c r="F402" s="301"/>
      <c r="G402" s="330"/>
      <c r="H402" s="301"/>
    </row>
    <row r="403" ht="15.75" customHeight="1">
      <c r="A403" s="301"/>
      <c r="B403" s="301"/>
      <c r="C403" s="301"/>
      <c r="D403" s="301"/>
      <c r="E403" s="301"/>
      <c r="F403" s="301"/>
      <c r="G403" s="330"/>
      <c r="H403" s="301"/>
    </row>
    <row r="404" ht="15.75" customHeight="1">
      <c r="A404" s="301"/>
      <c r="B404" s="301"/>
      <c r="C404" s="301"/>
      <c r="D404" s="301"/>
      <c r="E404" s="301"/>
      <c r="F404" s="301"/>
      <c r="G404" s="330"/>
      <c r="H404" s="301"/>
    </row>
    <row r="405" ht="15.75" customHeight="1">
      <c r="A405" s="301"/>
      <c r="B405" s="301"/>
      <c r="C405" s="301"/>
      <c r="D405" s="301"/>
      <c r="E405" s="301"/>
      <c r="F405" s="301"/>
      <c r="G405" s="330"/>
      <c r="H405" s="301"/>
    </row>
    <row r="406" ht="15.75" customHeight="1">
      <c r="A406" s="301"/>
      <c r="B406" s="301"/>
      <c r="C406" s="301"/>
      <c r="D406" s="301"/>
      <c r="E406" s="301"/>
      <c r="F406" s="301"/>
      <c r="G406" s="330"/>
      <c r="H406" s="301"/>
    </row>
    <row r="407" ht="15.75" customHeight="1">
      <c r="A407" s="301"/>
      <c r="B407" s="301"/>
      <c r="C407" s="301"/>
      <c r="D407" s="301"/>
      <c r="E407" s="301"/>
      <c r="F407" s="301"/>
      <c r="G407" s="330"/>
      <c r="H407" s="301"/>
    </row>
    <row r="408" ht="15.75" customHeight="1">
      <c r="A408" s="301"/>
      <c r="B408" s="301"/>
      <c r="C408" s="301"/>
      <c r="D408" s="301"/>
      <c r="E408" s="301"/>
      <c r="F408" s="301"/>
      <c r="G408" s="330"/>
      <c r="H408" s="301"/>
    </row>
    <row r="409" ht="15.75" customHeight="1">
      <c r="A409" s="301"/>
      <c r="B409" s="301"/>
      <c r="C409" s="301"/>
      <c r="D409" s="301"/>
      <c r="E409" s="301"/>
      <c r="F409" s="301"/>
      <c r="G409" s="330"/>
      <c r="H409" s="301"/>
    </row>
    <row r="410" ht="15.75" customHeight="1">
      <c r="A410" s="301"/>
      <c r="B410" s="301"/>
      <c r="C410" s="301"/>
      <c r="D410" s="301"/>
      <c r="E410" s="301"/>
      <c r="F410" s="301"/>
      <c r="G410" s="330"/>
      <c r="H410" s="301"/>
    </row>
    <row r="411" ht="15.75" customHeight="1">
      <c r="A411" s="301"/>
      <c r="B411" s="301"/>
      <c r="C411" s="301"/>
      <c r="D411" s="301"/>
      <c r="E411" s="301"/>
      <c r="F411" s="301"/>
      <c r="G411" s="330"/>
      <c r="H411" s="301"/>
    </row>
    <row r="412" ht="15.75" customHeight="1">
      <c r="A412" s="301"/>
      <c r="B412" s="301"/>
      <c r="C412" s="301"/>
      <c r="D412" s="301"/>
      <c r="E412" s="301"/>
      <c r="F412" s="301"/>
      <c r="G412" s="330"/>
      <c r="H412" s="301"/>
    </row>
    <row r="413" ht="15.75" customHeight="1">
      <c r="A413" s="301"/>
      <c r="B413" s="301"/>
      <c r="C413" s="301"/>
      <c r="D413" s="301"/>
      <c r="E413" s="301"/>
      <c r="F413" s="301"/>
      <c r="G413" s="330"/>
      <c r="H413" s="301"/>
    </row>
    <row r="414" ht="15.75" customHeight="1">
      <c r="A414" s="301"/>
      <c r="B414" s="301"/>
      <c r="C414" s="301"/>
      <c r="D414" s="301"/>
      <c r="E414" s="301"/>
      <c r="F414" s="301"/>
      <c r="G414" s="330"/>
      <c r="H414" s="301"/>
    </row>
    <row r="415" ht="15.75" customHeight="1">
      <c r="A415" s="301"/>
      <c r="B415" s="301"/>
      <c r="C415" s="301"/>
      <c r="D415" s="301"/>
      <c r="E415" s="301"/>
      <c r="F415" s="301"/>
      <c r="G415" s="330"/>
      <c r="H415" s="301"/>
    </row>
    <row r="416" ht="15.75" customHeight="1">
      <c r="A416" s="301"/>
      <c r="B416" s="301"/>
      <c r="C416" s="301"/>
      <c r="D416" s="301"/>
      <c r="E416" s="301"/>
      <c r="F416" s="301"/>
      <c r="G416" s="330"/>
      <c r="H416" s="301"/>
    </row>
    <row r="417" ht="15.75" customHeight="1">
      <c r="A417" s="301"/>
      <c r="B417" s="301"/>
      <c r="C417" s="301"/>
      <c r="D417" s="301"/>
      <c r="E417" s="301"/>
      <c r="F417" s="301"/>
      <c r="G417" s="330"/>
      <c r="H417" s="301"/>
    </row>
    <row r="418" ht="15.75" customHeight="1">
      <c r="A418" s="301"/>
      <c r="B418" s="301"/>
      <c r="C418" s="301"/>
      <c r="D418" s="301"/>
      <c r="E418" s="301"/>
      <c r="F418" s="301"/>
      <c r="G418" s="330"/>
      <c r="H418" s="301"/>
    </row>
    <row r="419" ht="15.75" customHeight="1">
      <c r="A419" s="301"/>
      <c r="B419" s="301"/>
      <c r="C419" s="301"/>
      <c r="D419" s="301"/>
      <c r="E419" s="301"/>
      <c r="F419" s="301"/>
      <c r="G419" s="330"/>
      <c r="H419" s="301"/>
    </row>
    <row r="420" ht="15.75" customHeight="1">
      <c r="A420" s="301"/>
      <c r="B420" s="301"/>
      <c r="C420" s="301"/>
      <c r="D420" s="301"/>
      <c r="E420" s="301"/>
      <c r="F420" s="301"/>
      <c r="G420" s="330"/>
      <c r="H420" s="301"/>
    </row>
    <row r="421" ht="15.75" customHeight="1">
      <c r="A421" s="301"/>
      <c r="B421" s="301"/>
      <c r="C421" s="301"/>
      <c r="D421" s="301"/>
      <c r="E421" s="301"/>
      <c r="F421" s="301"/>
      <c r="G421" s="330"/>
      <c r="H421" s="301"/>
    </row>
    <row r="422" ht="15.75" customHeight="1">
      <c r="A422" s="301"/>
      <c r="B422" s="301"/>
      <c r="C422" s="301"/>
      <c r="D422" s="301"/>
      <c r="E422" s="301"/>
      <c r="F422" s="301"/>
      <c r="G422" s="330"/>
      <c r="H422" s="301"/>
    </row>
    <row r="423" ht="15.75" customHeight="1">
      <c r="A423" s="301"/>
      <c r="B423" s="301"/>
      <c r="C423" s="301"/>
      <c r="D423" s="301"/>
      <c r="E423" s="301"/>
      <c r="F423" s="301"/>
      <c r="G423" s="330"/>
      <c r="H423" s="301"/>
    </row>
    <row r="424" ht="15.75" customHeight="1">
      <c r="A424" s="301"/>
      <c r="B424" s="301"/>
      <c r="C424" s="301"/>
      <c r="D424" s="301"/>
      <c r="E424" s="301"/>
      <c r="F424" s="301"/>
      <c r="G424" s="330"/>
      <c r="H424" s="301"/>
    </row>
    <row r="425" ht="15.75" customHeight="1">
      <c r="A425" s="301"/>
      <c r="B425" s="301"/>
      <c r="C425" s="301"/>
      <c r="D425" s="301"/>
      <c r="E425" s="301"/>
      <c r="F425" s="301"/>
      <c r="G425" s="330"/>
      <c r="H425" s="301"/>
    </row>
    <row r="426" ht="15.75" customHeight="1">
      <c r="A426" s="301"/>
      <c r="B426" s="301"/>
      <c r="C426" s="301"/>
      <c r="D426" s="301"/>
      <c r="E426" s="301"/>
      <c r="F426" s="301"/>
      <c r="G426" s="330"/>
      <c r="H426" s="301"/>
    </row>
    <row r="427" ht="15.75" customHeight="1">
      <c r="A427" s="301"/>
      <c r="B427" s="301"/>
      <c r="C427" s="301"/>
      <c r="D427" s="301"/>
      <c r="E427" s="301"/>
      <c r="F427" s="301"/>
      <c r="G427" s="330"/>
      <c r="H427" s="301"/>
    </row>
    <row r="428" ht="15.75" customHeight="1">
      <c r="A428" s="301"/>
      <c r="B428" s="301"/>
      <c r="C428" s="301"/>
      <c r="D428" s="301"/>
      <c r="E428" s="301"/>
      <c r="F428" s="301"/>
      <c r="G428" s="330"/>
      <c r="H428" s="301"/>
    </row>
    <row r="429" ht="15.75" customHeight="1">
      <c r="A429" s="301"/>
      <c r="B429" s="301"/>
      <c r="C429" s="301"/>
      <c r="D429" s="301"/>
      <c r="E429" s="301"/>
      <c r="F429" s="301"/>
      <c r="G429" s="330"/>
      <c r="H429" s="301"/>
    </row>
    <row r="430" ht="15.75" customHeight="1">
      <c r="A430" s="301"/>
      <c r="B430" s="301"/>
      <c r="C430" s="301"/>
      <c r="D430" s="301"/>
      <c r="E430" s="301"/>
      <c r="F430" s="301"/>
      <c r="G430" s="330"/>
      <c r="H430" s="301"/>
    </row>
    <row r="431" ht="15.75" customHeight="1">
      <c r="A431" s="301"/>
      <c r="B431" s="301"/>
      <c r="C431" s="301"/>
      <c r="D431" s="301"/>
      <c r="E431" s="301"/>
      <c r="F431" s="301"/>
      <c r="G431" s="330"/>
      <c r="H431" s="301"/>
    </row>
    <row r="432" ht="15.75" customHeight="1">
      <c r="A432" s="301"/>
      <c r="B432" s="301"/>
      <c r="C432" s="301"/>
      <c r="D432" s="301"/>
      <c r="E432" s="301"/>
      <c r="F432" s="301"/>
      <c r="G432" s="330"/>
      <c r="H432" s="301"/>
    </row>
    <row r="433" ht="15.75" customHeight="1">
      <c r="A433" s="301"/>
      <c r="B433" s="301"/>
      <c r="C433" s="301"/>
      <c r="D433" s="301"/>
      <c r="E433" s="301"/>
      <c r="F433" s="301"/>
      <c r="G433" s="330"/>
      <c r="H433" s="301"/>
    </row>
    <row r="434" ht="15.75" customHeight="1">
      <c r="A434" s="301"/>
      <c r="B434" s="301"/>
      <c r="C434" s="301"/>
      <c r="D434" s="301"/>
      <c r="E434" s="301"/>
      <c r="F434" s="301"/>
      <c r="G434" s="330"/>
      <c r="H434" s="301"/>
    </row>
    <row r="435" ht="15.75" customHeight="1">
      <c r="A435" s="301"/>
      <c r="B435" s="301"/>
      <c r="C435" s="301"/>
      <c r="D435" s="301"/>
      <c r="E435" s="301"/>
      <c r="F435" s="301"/>
      <c r="G435" s="330"/>
      <c r="H435" s="301"/>
    </row>
    <row r="436" ht="15.75" customHeight="1">
      <c r="A436" s="301"/>
      <c r="B436" s="301"/>
      <c r="C436" s="301"/>
      <c r="D436" s="301"/>
      <c r="E436" s="301"/>
      <c r="F436" s="301"/>
      <c r="G436" s="330"/>
      <c r="H436" s="301"/>
    </row>
    <row r="437" ht="15.75" customHeight="1">
      <c r="A437" s="301"/>
      <c r="B437" s="301"/>
      <c r="C437" s="301"/>
      <c r="D437" s="301"/>
      <c r="E437" s="301"/>
      <c r="F437" s="301"/>
      <c r="G437" s="330"/>
      <c r="H437" s="301"/>
    </row>
    <row r="438" ht="15.75" customHeight="1">
      <c r="A438" s="301"/>
      <c r="B438" s="301"/>
      <c r="C438" s="301"/>
      <c r="D438" s="301"/>
      <c r="E438" s="301"/>
      <c r="F438" s="301"/>
      <c r="G438" s="330"/>
      <c r="H438" s="301"/>
    </row>
    <row r="439" ht="15.75" customHeight="1">
      <c r="A439" s="301"/>
      <c r="B439" s="301"/>
      <c r="C439" s="301"/>
      <c r="D439" s="301"/>
      <c r="E439" s="301"/>
      <c r="F439" s="301"/>
      <c r="G439" s="330"/>
      <c r="H439" s="301"/>
    </row>
    <row r="440" ht="15.75" customHeight="1">
      <c r="A440" s="301"/>
      <c r="B440" s="301"/>
      <c r="C440" s="301"/>
      <c r="D440" s="301"/>
      <c r="E440" s="301"/>
      <c r="F440" s="301"/>
      <c r="G440" s="330"/>
      <c r="H440" s="301"/>
    </row>
    <row r="441" ht="15.75" customHeight="1">
      <c r="A441" s="301"/>
      <c r="B441" s="301"/>
      <c r="C441" s="301"/>
      <c r="D441" s="301"/>
      <c r="E441" s="301"/>
      <c r="F441" s="301"/>
      <c r="G441" s="330"/>
      <c r="H441" s="301"/>
    </row>
    <row r="442" ht="15.75" customHeight="1">
      <c r="A442" s="301"/>
      <c r="B442" s="301"/>
      <c r="C442" s="301"/>
      <c r="D442" s="301"/>
      <c r="E442" s="301"/>
      <c r="F442" s="301"/>
      <c r="G442" s="330"/>
      <c r="H442" s="301"/>
    </row>
    <row r="443" ht="15.75" customHeight="1">
      <c r="A443" s="301"/>
      <c r="B443" s="301"/>
      <c r="C443" s="301"/>
      <c r="D443" s="301"/>
      <c r="E443" s="301"/>
      <c r="F443" s="301"/>
      <c r="G443" s="330"/>
      <c r="H443" s="301"/>
    </row>
    <row r="444" ht="15.75" customHeight="1">
      <c r="A444" s="301"/>
      <c r="B444" s="301"/>
      <c r="C444" s="301"/>
      <c r="D444" s="301"/>
      <c r="E444" s="301"/>
      <c r="F444" s="301"/>
      <c r="G444" s="330"/>
      <c r="H444" s="301"/>
    </row>
    <row r="445" ht="15.75" customHeight="1">
      <c r="A445" s="301"/>
      <c r="B445" s="301"/>
      <c r="C445" s="301"/>
      <c r="D445" s="301"/>
      <c r="E445" s="301"/>
      <c r="F445" s="301"/>
      <c r="G445" s="330"/>
      <c r="H445" s="301"/>
    </row>
    <row r="446" ht="15.75" customHeight="1">
      <c r="A446" s="301"/>
      <c r="B446" s="301"/>
      <c r="C446" s="301"/>
      <c r="D446" s="301"/>
      <c r="E446" s="301"/>
      <c r="F446" s="301"/>
      <c r="G446" s="330"/>
      <c r="H446" s="301"/>
    </row>
    <row r="447" ht="15.75" customHeight="1">
      <c r="A447" s="301"/>
      <c r="B447" s="301"/>
      <c r="C447" s="301"/>
      <c r="D447" s="301"/>
      <c r="E447" s="301"/>
      <c r="F447" s="301"/>
      <c r="G447" s="330"/>
      <c r="H447" s="301"/>
    </row>
    <row r="448" ht="15.75" customHeight="1">
      <c r="A448" s="301"/>
      <c r="B448" s="301"/>
      <c r="C448" s="301"/>
      <c r="D448" s="301"/>
      <c r="E448" s="301"/>
      <c r="F448" s="301"/>
      <c r="G448" s="330"/>
      <c r="H448" s="301"/>
    </row>
    <row r="449" ht="15.75" customHeight="1">
      <c r="A449" s="301"/>
      <c r="B449" s="301"/>
      <c r="C449" s="301"/>
      <c r="D449" s="301"/>
      <c r="E449" s="301"/>
      <c r="F449" s="301"/>
      <c r="G449" s="330"/>
      <c r="H449" s="301"/>
    </row>
    <row r="450" ht="15.75" customHeight="1">
      <c r="A450" s="301"/>
      <c r="B450" s="301"/>
      <c r="C450" s="301"/>
      <c r="D450" s="301"/>
      <c r="E450" s="301"/>
      <c r="F450" s="301"/>
      <c r="G450" s="330"/>
      <c r="H450" s="301"/>
    </row>
    <row r="451" ht="15.75" customHeight="1">
      <c r="A451" s="301"/>
      <c r="B451" s="301"/>
      <c r="C451" s="301"/>
      <c r="D451" s="301"/>
      <c r="E451" s="301"/>
      <c r="F451" s="301"/>
      <c r="G451" s="330"/>
      <c r="H451" s="301"/>
    </row>
    <row r="452" ht="15.75" customHeight="1">
      <c r="A452" s="301"/>
      <c r="B452" s="301"/>
      <c r="C452" s="301"/>
      <c r="D452" s="301"/>
      <c r="E452" s="301"/>
      <c r="F452" s="301"/>
      <c r="G452" s="330"/>
      <c r="H452" s="301"/>
    </row>
    <row r="453" ht="15.75" customHeight="1">
      <c r="A453" s="301"/>
      <c r="B453" s="301"/>
      <c r="C453" s="301"/>
      <c r="D453" s="301"/>
      <c r="E453" s="301"/>
      <c r="F453" s="301"/>
      <c r="G453" s="330"/>
      <c r="H453" s="301"/>
    </row>
    <row r="454" ht="15.75" customHeight="1">
      <c r="A454" s="301"/>
      <c r="B454" s="301"/>
      <c r="C454" s="301"/>
      <c r="D454" s="301"/>
      <c r="E454" s="301"/>
      <c r="F454" s="301"/>
      <c r="G454" s="330"/>
      <c r="H454" s="301"/>
    </row>
    <row r="455" ht="15.75" customHeight="1">
      <c r="A455" s="301"/>
      <c r="B455" s="301"/>
      <c r="C455" s="301"/>
      <c r="D455" s="301"/>
      <c r="E455" s="301"/>
      <c r="F455" s="301"/>
      <c r="G455" s="330"/>
      <c r="H455" s="301"/>
    </row>
    <row r="456" ht="15.75" customHeight="1">
      <c r="A456" s="301"/>
      <c r="B456" s="301"/>
      <c r="C456" s="301"/>
      <c r="D456" s="301"/>
      <c r="E456" s="301"/>
      <c r="F456" s="301"/>
      <c r="G456" s="330"/>
      <c r="H456" s="301"/>
    </row>
    <row r="457" ht="15.75" customHeight="1">
      <c r="A457" s="301"/>
      <c r="B457" s="301"/>
      <c r="C457" s="301"/>
      <c r="D457" s="301"/>
      <c r="E457" s="301"/>
      <c r="F457" s="301"/>
      <c r="G457" s="330"/>
      <c r="H457" s="301"/>
    </row>
    <row r="458" ht="15.75" customHeight="1">
      <c r="A458" s="301"/>
      <c r="B458" s="301"/>
      <c r="C458" s="301"/>
      <c r="D458" s="301"/>
      <c r="E458" s="301"/>
      <c r="F458" s="301"/>
      <c r="G458" s="330"/>
      <c r="H458" s="301"/>
    </row>
    <row r="459" ht="15.75" customHeight="1">
      <c r="A459" s="301"/>
      <c r="B459" s="301"/>
      <c r="C459" s="301"/>
      <c r="D459" s="301"/>
      <c r="E459" s="301"/>
      <c r="F459" s="301"/>
      <c r="G459" s="330"/>
      <c r="H459" s="301"/>
    </row>
    <row r="460" ht="15.75" customHeight="1">
      <c r="A460" s="301"/>
      <c r="B460" s="301"/>
      <c r="C460" s="301"/>
      <c r="D460" s="301"/>
      <c r="E460" s="301"/>
      <c r="F460" s="301"/>
      <c r="G460" s="330"/>
      <c r="H460" s="301"/>
    </row>
    <row r="461" ht="15.75" customHeight="1">
      <c r="A461" s="301"/>
      <c r="B461" s="301"/>
      <c r="C461" s="301"/>
      <c r="D461" s="301"/>
      <c r="E461" s="301"/>
      <c r="F461" s="301"/>
      <c r="G461" s="330"/>
      <c r="H461" s="301"/>
    </row>
    <row r="462" ht="15.75" customHeight="1">
      <c r="A462" s="301"/>
      <c r="B462" s="301"/>
      <c r="C462" s="301"/>
      <c r="D462" s="301"/>
      <c r="E462" s="301"/>
      <c r="F462" s="301"/>
      <c r="G462" s="330"/>
      <c r="H462" s="301"/>
    </row>
    <row r="463" ht="15.75" customHeight="1">
      <c r="A463" s="301"/>
      <c r="B463" s="301"/>
      <c r="C463" s="301"/>
      <c r="D463" s="301"/>
      <c r="E463" s="301"/>
      <c r="F463" s="301"/>
      <c r="G463" s="330"/>
      <c r="H463" s="301"/>
    </row>
    <row r="464" ht="15.75" customHeight="1">
      <c r="A464" s="301"/>
      <c r="B464" s="301"/>
      <c r="C464" s="301"/>
      <c r="D464" s="301"/>
      <c r="E464" s="301"/>
      <c r="F464" s="301"/>
      <c r="G464" s="330"/>
      <c r="H464" s="301"/>
    </row>
    <row r="465" ht="15.75" customHeight="1">
      <c r="A465" s="301"/>
      <c r="B465" s="301"/>
      <c r="C465" s="301"/>
      <c r="D465" s="301"/>
      <c r="E465" s="301"/>
      <c r="F465" s="301"/>
      <c r="G465" s="330"/>
      <c r="H465" s="301"/>
    </row>
    <row r="466" ht="15.75" customHeight="1">
      <c r="A466" s="301"/>
      <c r="B466" s="301"/>
      <c r="C466" s="301"/>
      <c r="D466" s="301"/>
      <c r="E466" s="301"/>
      <c r="F466" s="301"/>
      <c r="G466" s="330"/>
      <c r="H466" s="301"/>
    </row>
    <row r="467" ht="15.75" customHeight="1">
      <c r="A467" s="301"/>
      <c r="B467" s="301"/>
      <c r="C467" s="301"/>
      <c r="D467" s="301"/>
      <c r="E467" s="301"/>
      <c r="F467" s="301"/>
      <c r="G467" s="330"/>
      <c r="H467" s="301"/>
    </row>
    <row r="468" ht="15.75" customHeight="1">
      <c r="A468" s="301"/>
      <c r="B468" s="301"/>
      <c r="C468" s="301"/>
      <c r="D468" s="301"/>
      <c r="E468" s="301"/>
      <c r="F468" s="301"/>
      <c r="G468" s="330"/>
      <c r="H468" s="301"/>
    </row>
    <row r="469" ht="15.75" customHeight="1">
      <c r="A469" s="301"/>
      <c r="B469" s="301"/>
      <c r="C469" s="301"/>
      <c r="D469" s="301"/>
      <c r="E469" s="301"/>
      <c r="F469" s="301"/>
      <c r="G469" s="330"/>
      <c r="H469" s="301"/>
    </row>
    <row r="470" ht="15.75" customHeight="1">
      <c r="A470" s="301"/>
      <c r="B470" s="301"/>
      <c r="C470" s="301"/>
      <c r="D470" s="301"/>
      <c r="E470" s="301"/>
      <c r="F470" s="301"/>
      <c r="G470" s="330"/>
      <c r="H470" s="301"/>
    </row>
    <row r="471" ht="15.75" customHeight="1">
      <c r="A471" s="301"/>
      <c r="B471" s="301"/>
      <c r="C471" s="301"/>
      <c r="D471" s="301"/>
      <c r="E471" s="301"/>
      <c r="F471" s="301"/>
      <c r="G471" s="330"/>
      <c r="H471" s="301"/>
    </row>
    <row r="472" ht="15.75" customHeight="1">
      <c r="A472" s="301"/>
      <c r="B472" s="301"/>
      <c r="C472" s="301"/>
      <c r="D472" s="301"/>
      <c r="E472" s="301"/>
      <c r="F472" s="301"/>
      <c r="G472" s="330"/>
      <c r="H472" s="301"/>
    </row>
    <row r="473" ht="15.75" customHeight="1">
      <c r="A473" s="301"/>
      <c r="B473" s="301"/>
      <c r="C473" s="301"/>
      <c r="D473" s="301"/>
      <c r="E473" s="301"/>
      <c r="F473" s="301"/>
      <c r="G473" s="330"/>
      <c r="H473" s="301"/>
    </row>
    <row r="474" ht="15.75" customHeight="1">
      <c r="A474" s="301"/>
      <c r="B474" s="301"/>
      <c r="C474" s="301"/>
      <c r="D474" s="301"/>
      <c r="E474" s="301"/>
      <c r="F474" s="301"/>
      <c r="G474" s="330"/>
      <c r="H474" s="301"/>
    </row>
    <row r="475" ht="15.75" customHeight="1">
      <c r="A475" s="301"/>
      <c r="B475" s="301"/>
      <c r="C475" s="301"/>
      <c r="D475" s="301"/>
      <c r="E475" s="301"/>
      <c r="F475" s="301"/>
      <c r="G475" s="330"/>
      <c r="H475" s="301"/>
    </row>
    <row r="476" ht="15.75" customHeight="1">
      <c r="A476" s="301"/>
      <c r="B476" s="301"/>
      <c r="C476" s="301"/>
      <c r="D476" s="301"/>
      <c r="E476" s="301"/>
      <c r="F476" s="301"/>
      <c r="G476" s="330"/>
      <c r="H476" s="301"/>
    </row>
    <row r="477" ht="15.75" customHeight="1">
      <c r="A477" s="301"/>
      <c r="B477" s="301"/>
      <c r="C477" s="301"/>
      <c r="D477" s="301"/>
      <c r="E477" s="301"/>
      <c r="F477" s="301"/>
      <c r="G477" s="330"/>
      <c r="H477" s="301"/>
    </row>
    <row r="478" ht="15.75" customHeight="1">
      <c r="A478" s="301"/>
      <c r="B478" s="301"/>
      <c r="C478" s="301"/>
      <c r="D478" s="301"/>
      <c r="E478" s="301"/>
      <c r="F478" s="301"/>
      <c r="G478" s="330"/>
      <c r="H478" s="301"/>
    </row>
    <row r="479" ht="15.75" customHeight="1">
      <c r="A479" s="301"/>
      <c r="B479" s="301"/>
      <c r="C479" s="301"/>
      <c r="D479" s="301"/>
      <c r="E479" s="301"/>
      <c r="F479" s="301"/>
      <c r="G479" s="330"/>
      <c r="H479" s="301"/>
    </row>
    <row r="480" ht="15.75" customHeight="1">
      <c r="A480" s="301"/>
      <c r="B480" s="301"/>
      <c r="C480" s="301"/>
      <c r="D480" s="301"/>
      <c r="E480" s="301"/>
      <c r="F480" s="301"/>
      <c r="G480" s="330"/>
      <c r="H480" s="301"/>
    </row>
    <row r="481" ht="15.75" customHeight="1">
      <c r="A481" s="301"/>
      <c r="B481" s="301"/>
      <c r="C481" s="301"/>
      <c r="D481" s="301"/>
      <c r="E481" s="301"/>
      <c r="F481" s="301"/>
      <c r="G481" s="330"/>
      <c r="H481" s="301"/>
    </row>
    <row r="482" ht="15.75" customHeight="1">
      <c r="A482" s="301"/>
      <c r="B482" s="301"/>
      <c r="C482" s="301"/>
      <c r="D482" s="301"/>
      <c r="E482" s="301"/>
      <c r="F482" s="301"/>
      <c r="G482" s="330"/>
      <c r="H482" s="301"/>
    </row>
    <row r="483" ht="15.75" customHeight="1">
      <c r="A483" s="301"/>
      <c r="B483" s="301"/>
      <c r="C483" s="301"/>
      <c r="D483" s="301"/>
      <c r="E483" s="301"/>
      <c r="F483" s="301"/>
      <c r="G483" s="330"/>
      <c r="H483" s="301"/>
    </row>
    <row r="484" ht="15.75" customHeight="1">
      <c r="A484" s="301"/>
      <c r="B484" s="301"/>
      <c r="C484" s="301"/>
      <c r="D484" s="301"/>
      <c r="E484" s="301"/>
      <c r="F484" s="301"/>
      <c r="G484" s="330"/>
      <c r="H484" s="301"/>
    </row>
    <row r="485" ht="15.75" customHeight="1">
      <c r="A485" s="301"/>
      <c r="B485" s="301"/>
      <c r="C485" s="301"/>
      <c r="D485" s="301"/>
      <c r="E485" s="301"/>
      <c r="F485" s="301"/>
      <c r="G485" s="330"/>
      <c r="H485" s="301"/>
    </row>
    <row r="486" ht="15.75" customHeight="1">
      <c r="A486" s="301"/>
      <c r="B486" s="301"/>
      <c r="C486" s="301"/>
      <c r="D486" s="301"/>
      <c r="E486" s="301"/>
      <c r="F486" s="301"/>
      <c r="G486" s="330"/>
      <c r="H486" s="301"/>
    </row>
    <row r="487" ht="15.75" customHeight="1">
      <c r="A487" s="301"/>
      <c r="B487" s="301"/>
      <c r="C487" s="301"/>
      <c r="D487" s="301"/>
      <c r="E487" s="301"/>
      <c r="F487" s="301"/>
      <c r="G487" s="330"/>
      <c r="H487" s="301"/>
    </row>
    <row r="488" ht="15.75" customHeight="1">
      <c r="A488" s="301"/>
      <c r="B488" s="301"/>
      <c r="C488" s="301"/>
      <c r="D488" s="301"/>
      <c r="E488" s="301"/>
      <c r="F488" s="301"/>
      <c r="G488" s="330"/>
      <c r="H488" s="301"/>
    </row>
    <row r="489" ht="15.75" customHeight="1">
      <c r="A489" s="301"/>
      <c r="B489" s="301"/>
      <c r="C489" s="301"/>
      <c r="D489" s="301"/>
      <c r="E489" s="301"/>
      <c r="F489" s="301"/>
      <c r="G489" s="330"/>
      <c r="H489" s="301"/>
    </row>
    <row r="490" ht="15.75" customHeight="1">
      <c r="A490" s="301"/>
      <c r="B490" s="301"/>
      <c r="C490" s="301"/>
      <c r="D490" s="301"/>
      <c r="E490" s="301"/>
      <c r="F490" s="301"/>
      <c r="G490" s="330"/>
      <c r="H490" s="301"/>
    </row>
    <row r="491" ht="15.75" customHeight="1">
      <c r="A491" s="301"/>
      <c r="B491" s="301"/>
      <c r="C491" s="301"/>
      <c r="D491" s="301"/>
      <c r="E491" s="301"/>
      <c r="F491" s="301"/>
      <c r="G491" s="330"/>
      <c r="H491" s="301"/>
    </row>
    <row r="492" ht="15.75" customHeight="1">
      <c r="A492" s="301"/>
      <c r="B492" s="301"/>
      <c r="C492" s="301"/>
      <c r="D492" s="301"/>
      <c r="E492" s="301"/>
      <c r="F492" s="301"/>
      <c r="G492" s="330"/>
      <c r="H492" s="301"/>
    </row>
    <row r="493" ht="15.75" customHeight="1">
      <c r="A493" s="301"/>
      <c r="B493" s="301"/>
      <c r="C493" s="301"/>
      <c r="D493" s="301"/>
      <c r="E493" s="301"/>
      <c r="F493" s="301"/>
      <c r="G493" s="330"/>
      <c r="H493" s="301"/>
    </row>
    <row r="494" ht="15.75" customHeight="1">
      <c r="A494" s="301"/>
      <c r="B494" s="301"/>
      <c r="C494" s="301"/>
      <c r="D494" s="301"/>
      <c r="E494" s="301"/>
      <c r="F494" s="301"/>
      <c r="G494" s="330"/>
      <c r="H494" s="301"/>
    </row>
    <row r="495" ht="15.75" customHeight="1">
      <c r="A495" s="301"/>
      <c r="B495" s="301"/>
      <c r="C495" s="301"/>
      <c r="D495" s="301"/>
      <c r="E495" s="301"/>
      <c r="F495" s="301"/>
      <c r="G495" s="330"/>
      <c r="H495" s="301"/>
    </row>
    <row r="496" ht="15.75" customHeight="1">
      <c r="A496" s="301"/>
      <c r="B496" s="301"/>
      <c r="C496" s="301"/>
      <c r="D496" s="301"/>
      <c r="E496" s="301"/>
      <c r="F496" s="301"/>
      <c r="G496" s="330"/>
      <c r="H496" s="301"/>
    </row>
    <row r="497" ht="15.75" customHeight="1">
      <c r="A497" s="301"/>
      <c r="B497" s="301"/>
      <c r="C497" s="301"/>
      <c r="D497" s="301"/>
      <c r="E497" s="301"/>
      <c r="F497" s="301"/>
      <c r="G497" s="330"/>
      <c r="H497" s="301"/>
    </row>
    <row r="498" ht="15.75" customHeight="1">
      <c r="A498" s="301"/>
      <c r="B498" s="301"/>
      <c r="C498" s="301"/>
      <c r="D498" s="301"/>
      <c r="E498" s="301"/>
      <c r="F498" s="301"/>
      <c r="G498" s="330"/>
      <c r="H498" s="301"/>
    </row>
    <row r="499" ht="15.75" customHeight="1">
      <c r="A499" s="301"/>
      <c r="B499" s="301"/>
      <c r="C499" s="301"/>
      <c r="D499" s="301"/>
      <c r="E499" s="301"/>
      <c r="F499" s="301"/>
      <c r="G499" s="330"/>
      <c r="H499" s="301"/>
    </row>
    <row r="500" ht="15.75" customHeight="1">
      <c r="A500" s="301"/>
      <c r="B500" s="301"/>
      <c r="C500" s="301"/>
      <c r="D500" s="301"/>
      <c r="E500" s="301"/>
      <c r="F500" s="301"/>
      <c r="G500" s="330"/>
      <c r="H500" s="301"/>
    </row>
    <row r="501" ht="15.75" customHeight="1">
      <c r="A501" s="301"/>
      <c r="B501" s="301"/>
      <c r="C501" s="301"/>
      <c r="D501" s="301"/>
      <c r="E501" s="301"/>
      <c r="F501" s="301"/>
      <c r="G501" s="330"/>
      <c r="H501" s="301"/>
    </row>
    <row r="502" ht="15.75" customHeight="1">
      <c r="A502" s="301"/>
      <c r="B502" s="301"/>
      <c r="C502" s="301"/>
      <c r="D502" s="301"/>
      <c r="E502" s="301"/>
      <c r="F502" s="301"/>
      <c r="G502" s="330"/>
      <c r="H502" s="301"/>
    </row>
    <row r="503" ht="15.75" customHeight="1">
      <c r="A503" s="301"/>
      <c r="B503" s="301"/>
      <c r="C503" s="301"/>
      <c r="D503" s="301"/>
      <c r="E503" s="301"/>
      <c r="F503" s="301"/>
      <c r="G503" s="330"/>
      <c r="H503" s="301"/>
    </row>
    <row r="504" ht="15.75" customHeight="1">
      <c r="A504" s="301"/>
      <c r="B504" s="301"/>
      <c r="C504" s="301"/>
      <c r="D504" s="301"/>
      <c r="E504" s="301"/>
      <c r="F504" s="301"/>
      <c r="G504" s="330"/>
      <c r="H504" s="301"/>
    </row>
    <row r="505" ht="15.75" customHeight="1">
      <c r="A505" s="301"/>
      <c r="B505" s="301"/>
      <c r="C505" s="301"/>
      <c r="D505" s="301"/>
      <c r="E505" s="301"/>
      <c r="F505" s="301"/>
      <c r="G505" s="330"/>
      <c r="H505" s="301"/>
    </row>
    <row r="506" ht="15.75" customHeight="1">
      <c r="A506" s="301"/>
      <c r="B506" s="301"/>
      <c r="C506" s="301"/>
      <c r="D506" s="301"/>
      <c r="E506" s="301"/>
      <c r="F506" s="301"/>
      <c r="G506" s="330"/>
      <c r="H506" s="301"/>
    </row>
    <row r="507" ht="15.75" customHeight="1">
      <c r="A507" s="301"/>
      <c r="B507" s="301"/>
      <c r="C507" s="301"/>
      <c r="D507" s="301"/>
      <c r="E507" s="301"/>
      <c r="F507" s="301"/>
      <c r="G507" s="330"/>
      <c r="H507" s="301"/>
    </row>
    <row r="508" ht="15.75" customHeight="1">
      <c r="A508" s="301"/>
      <c r="B508" s="301"/>
      <c r="C508" s="301"/>
      <c r="D508" s="301"/>
      <c r="E508" s="301"/>
      <c r="F508" s="301"/>
      <c r="G508" s="330"/>
      <c r="H508" s="301"/>
    </row>
    <row r="509" ht="15.75" customHeight="1">
      <c r="A509" s="301"/>
      <c r="B509" s="301"/>
      <c r="C509" s="301"/>
      <c r="D509" s="301"/>
      <c r="E509" s="301"/>
      <c r="F509" s="301"/>
      <c r="G509" s="330"/>
      <c r="H509" s="301"/>
    </row>
    <row r="510" ht="15.75" customHeight="1">
      <c r="A510" s="301"/>
      <c r="B510" s="301"/>
      <c r="C510" s="301"/>
      <c r="D510" s="301"/>
      <c r="E510" s="301"/>
      <c r="F510" s="301"/>
      <c r="G510" s="330"/>
      <c r="H510" s="301"/>
    </row>
    <row r="511" ht="15.75" customHeight="1">
      <c r="A511" s="301"/>
      <c r="B511" s="301"/>
      <c r="C511" s="301"/>
      <c r="D511" s="301"/>
      <c r="E511" s="301"/>
      <c r="F511" s="301"/>
      <c r="G511" s="330"/>
      <c r="H511" s="301"/>
    </row>
    <row r="512" ht="15.75" customHeight="1">
      <c r="A512" s="301"/>
      <c r="B512" s="301"/>
      <c r="C512" s="301"/>
      <c r="D512" s="301"/>
      <c r="E512" s="301"/>
      <c r="F512" s="301"/>
      <c r="G512" s="330"/>
      <c r="H512" s="301"/>
    </row>
    <row r="513" ht="15.75" customHeight="1">
      <c r="A513" s="301"/>
      <c r="B513" s="301"/>
      <c r="C513" s="301"/>
      <c r="D513" s="301"/>
      <c r="E513" s="301"/>
      <c r="F513" s="301"/>
      <c r="G513" s="330"/>
      <c r="H513" s="301"/>
    </row>
    <row r="514" ht="15.75" customHeight="1">
      <c r="A514" s="301"/>
      <c r="B514" s="301"/>
      <c r="C514" s="301"/>
      <c r="D514" s="301"/>
      <c r="E514" s="301"/>
      <c r="F514" s="301"/>
      <c r="G514" s="330"/>
      <c r="H514" s="301"/>
    </row>
    <row r="515" ht="15.75" customHeight="1">
      <c r="A515" s="301"/>
      <c r="B515" s="301"/>
      <c r="C515" s="301"/>
      <c r="D515" s="301"/>
      <c r="E515" s="301"/>
      <c r="F515" s="301"/>
      <c r="G515" s="330"/>
      <c r="H515" s="301"/>
    </row>
    <row r="516" ht="15.75" customHeight="1">
      <c r="A516" s="301"/>
      <c r="B516" s="301"/>
      <c r="C516" s="301"/>
      <c r="D516" s="301"/>
      <c r="E516" s="301"/>
      <c r="F516" s="301"/>
      <c r="G516" s="330"/>
      <c r="H516" s="301"/>
    </row>
    <row r="517" ht="15.75" customHeight="1">
      <c r="A517" s="301"/>
      <c r="B517" s="301"/>
      <c r="C517" s="301"/>
      <c r="D517" s="301"/>
      <c r="E517" s="301"/>
      <c r="F517" s="301"/>
      <c r="G517" s="330"/>
      <c r="H517" s="301"/>
    </row>
    <row r="518" ht="15.75" customHeight="1">
      <c r="A518" s="301"/>
      <c r="B518" s="301"/>
      <c r="C518" s="301"/>
      <c r="D518" s="301"/>
      <c r="E518" s="301"/>
      <c r="F518" s="301"/>
      <c r="G518" s="330"/>
      <c r="H518" s="301"/>
    </row>
    <row r="519" ht="15.75" customHeight="1">
      <c r="A519" s="301"/>
      <c r="B519" s="301"/>
      <c r="C519" s="301"/>
      <c r="D519" s="301"/>
      <c r="E519" s="301"/>
      <c r="F519" s="301"/>
      <c r="G519" s="330"/>
      <c r="H519" s="301"/>
    </row>
    <row r="520" ht="15.75" customHeight="1">
      <c r="A520" s="301"/>
      <c r="B520" s="301"/>
      <c r="C520" s="301"/>
      <c r="D520" s="301"/>
      <c r="E520" s="301"/>
      <c r="F520" s="301"/>
      <c r="G520" s="330"/>
      <c r="H520" s="301"/>
    </row>
    <row r="521" ht="15.75" customHeight="1">
      <c r="A521" s="301"/>
      <c r="B521" s="301"/>
      <c r="C521" s="301"/>
      <c r="D521" s="301"/>
      <c r="E521" s="301"/>
      <c r="F521" s="301"/>
      <c r="G521" s="330"/>
      <c r="H521" s="301"/>
    </row>
    <row r="522" ht="15.75" customHeight="1">
      <c r="A522" s="301"/>
      <c r="B522" s="301"/>
      <c r="C522" s="301"/>
      <c r="D522" s="301"/>
      <c r="E522" s="301"/>
      <c r="F522" s="301"/>
      <c r="G522" s="330"/>
      <c r="H522" s="301"/>
    </row>
    <row r="523" ht="15.75" customHeight="1">
      <c r="A523" s="301"/>
      <c r="B523" s="301"/>
      <c r="C523" s="301"/>
      <c r="D523" s="301"/>
      <c r="E523" s="301"/>
      <c r="F523" s="301"/>
      <c r="G523" s="330"/>
      <c r="H523" s="301"/>
    </row>
    <row r="524" ht="15.75" customHeight="1">
      <c r="A524" s="301"/>
      <c r="B524" s="301"/>
      <c r="C524" s="301"/>
      <c r="D524" s="301"/>
      <c r="E524" s="301"/>
      <c r="F524" s="301"/>
      <c r="G524" s="330"/>
      <c r="H524" s="301"/>
    </row>
    <row r="525" ht="15.75" customHeight="1">
      <c r="A525" s="301"/>
      <c r="B525" s="301"/>
      <c r="C525" s="301"/>
      <c r="D525" s="301"/>
      <c r="E525" s="301"/>
      <c r="F525" s="301"/>
      <c r="G525" s="330"/>
      <c r="H525" s="301"/>
    </row>
    <row r="526" ht="15.75" customHeight="1">
      <c r="A526" s="301"/>
      <c r="B526" s="301"/>
      <c r="C526" s="301"/>
      <c r="D526" s="301"/>
      <c r="E526" s="301"/>
      <c r="F526" s="301"/>
      <c r="G526" s="330"/>
      <c r="H526" s="301"/>
    </row>
    <row r="527" ht="15.75" customHeight="1">
      <c r="A527" s="301"/>
      <c r="B527" s="301"/>
      <c r="C527" s="301"/>
      <c r="D527" s="301"/>
      <c r="E527" s="301"/>
      <c r="F527" s="301"/>
      <c r="G527" s="330"/>
      <c r="H527" s="301"/>
    </row>
    <row r="528" ht="15.75" customHeight="1">
      <c r="A528" s="301"/>
      <c r="B528" s="301"/>
      <c r="C528" s="301"/>
      <c r="D528" s="301"/>
      <c r="E528" s="301"/>
      <c r="F528" s="301"/>
      <c r="G528" s="330"/>
      <c r="H528" s="301"/>
    </row>
    <row r="529" ht="15.75" customHeight="1">
      <c r="A529" s="301"/>
      <c r="B529" s="301"/>
      <c r="C529" s="301"/>
      <c r="D529" s="301"/>
      <c r="E529" s="301"/>
      <c r="F529" s="301"/>
      <c r="G529" s="330"/>
      <c r="H529" s="301"/>
    </row>
    <row r="530" ht="15.75" customHeight="1">
      <c r="A530" s="301"/>
      <c r="B530" s="301"/>
      <c r="C530" s="301"/>
      <c r="D530" s="301"/>
      <c r="E530" s="301"/>
      <c r="F530" s="301"/>
      <c r="G530" s="330"/>
      <c r="H530" s="301"/>
    </row>
    <row r="531" ht="15.75" customHeight="1">
      <c r="A531" s="301"/>
      <c r="B531" s="301"/>
      <c r="C531" s="301"/>
      <c r="D531" s="301"/>
      <c r="E531" s="301"/>
      <c r="F531" s="301"/>
      <c r="G531" s="330"/>
      <c r="H531" s="301"/>
    </row>
    <row r="532" ht="15.75" customHeight="1">
      <c r="A532" s="301"/>
      <c r="B532" s="301"/>
      <c r="C532" s="301"/>
      <c r="D532" s="301"/>
      <c r="E532" s="301"/>
      <c r="F532" s="301"/>
      <c r="G532" s="330"/>
      <c r="H532" s="301"/>
    </row>
    <row r="533" ht="15.75" customHeight="1">
      <c r="A533" s="301"/>
      <c r="B533" s="301"/>
      <c r="C533" s="301"/>
      <c r="D533" s="301"/>
      <c r="E533" s="301"/>
      <c r="F533" s="301"/>
      <c r="G533" s="330"/>
      <c r="H533" s="301"/>
    </row>
    <row r="534" ht="15.75" customHeight="1">
      <c r="A534" s="301"/>
      <c r="B534" s="301"/>
      <c r="C534" s="301"/>
      <c r="D534" s="301"/>
      <c r="E534" s="301"/>
      <c r="F534" s="301"/>
      <c r="G534" s="330"/>
      <c r="H534" s="301"/>
    </row>
    <row r="535" ht="15.75" customHeight="1">
      <c r="A535" s="301"/>
      <c r="B535" s="301"/>
      <c r="C535" s="301"/>
      <c r="D535" s="301"/>
      <c r="E535" s="301"/>
      <c r="F535" s="301"/>
      <c r="G535" s="330"/>
      <c r="H535" s="301"/>
    </row>
    <row r="536" ht="15.75" customHeight="1">
      <c r="A536" s="301"/>
      <c r="B536" s="301"/>
      <c r="C536" s="301"/>
      <c r="D536" s="301"/>
      <c r="E536" s="301"/>
      <c r="F536" s="301"/>
      <c r="G536" s="330"/>
      <c r="H536" s="301"/>
    </row>
    <row r="537" ht="15.75" customHeight="1">
      <c r="A537" s="301"/>
      <c r="B537" s="301"/>
      <c r="C537" s="301"/>
      <c r="D537" s="301"/>
      <c r="E537" s="301"/>
      <c r="F537" s="301"/>
      <c r="G537" s="330"/>
      <c r="H537" s="301"/>
    </row>
    <row r="538" ht="15.75" customHeight="1">
      <c r="A538" s="301"/>
      <c r="B538" s="301"/>
      <c r="C538" s="301"/>
      <c r="D538" s="301"/>
      <c r="E538" s="301"/>
      <c r="F538" s="301"/>
      <c r="G538" s="330"/>
      <c r="H538" s="301"/>
    </row>
    <row r="539" ht="15.75" customHeight="1">
      <c r="A539" s="301"/>
      <c r="B539" s="301"/>
      <c r="C539" s="301"/>
      <c r="D539" s="301"/>
      <c r="E539" s="301"/>
      <c r="F539" s="301"/>
      <c r="G539" s="330"/>
      <c r="H539" s="301"/>
    </row>
    <row r="540" ht="15.75" customHeight="1">
      <c r="A540" s="301"/>
      <c r="B540" s="301"/>
      <c r="C540" s="301"/>
      <c r="D540" s="301"/>
      <c r="E540" s="301"/>
      <c r="F540" s="301"/>
      <c r="G540" s="330"/>
      <c r="H540" s="301"/>
    </row>
    <row r="541" ht="15.75" customHeight="1">
      <c r="A541" s="301"/>
      <c r="B541" s="301"/>
      <c r="C541" s="301"/>
      <c r="D541" s="301"/>
      <c r="E541" s="301"/>
      <c r="F541" s="301"/>
      <c r="G541" s="330"/>
      <c r="H541" s="301"/>
    </row>
    <row r="542" ht="15.75" customHeight="1">
      <c r="A542" s="301"/>
      <c r="B542" s="301"/>
      <c r="C542" s="301"/>
      <c r="D542" s="301"/>
      <c r="E542" s="301"/>
      <c r="F542" s="301"/>
      <c r="G542" s="330"/>
      <c r="H542" s="301"/>
    </row>
    <row r="543" ht="15.75" customHeight="1">
      <c r="A543" s="301"/>
      <c r="B543" s="301"/>
      <c r="C543" s="301"/>
      <c r="D543" s="301"/>
      <c r="E543" s="301"/>
      <c r="F543" s="301"/>
      <c r="G543" s="330"/>
      <c r="H543" s="301"/>
    </row>
    <row r="544" ht="15.75" customHeight="1">
      <c r="A544" s="301"/>
      <c r="B544" s="301"/>
      <c r="C544" s="301"/>
      <c r="D544" s="301"/>
      <c r="E544" s="301"/>
      <c r="F544" s="301"/>
      <c r="G544" s="330"/>
      <c r="H544" s="301"/>
    </row>
    <row r="545" ht="15.75" customHeight="1">
      <c r="A545" s="301"/>
      <c r="B545" s="301"/>
      <c r="C545" s="301"/>
      <c r="D545" s="301"/>
      <c r="E545" s="301"/>
      <c r="F545" s="301"/>
      <c r="G545" s="330"/>
      <c r="H545" s="301"/>
    </row>
    <row r="546" ht="15.75" customHeight="1">
      <c r="A546" s="301"/>
      <c r="B546" s="301"/>
      <c r="C546" s="301"/>
      <c r="D546" s="301"/>
      <c r="E546" s="301"/>
      <c r="F546" s="301"/>
      <c r="G546" s="330"/>
      <c r="H546" s="301"/>
    </row>
    <row r="547" ht="15.75" customHeight="1">
      <c r="A547" s="301"/>
      <c r="B547" s="301"/>
      <c r="C547" s="301"/>
      <c r="D547" s="301"/>
      <c r="E547" s="301"/>
      <c r="F547" s="301"/>
      <c r="G547" s="330"/>
      <c r="H547" s="301"/>
    </row>
    <row r="548" ht="15.75" customHeight="1">
      <c r="A548" s="301"/>
      <c r="B548" s="301"/>
      <c r="C548" s="301"/>
      <c r="D548" s="301"/>
      <c r="E548" s="301"/>
      <c r="F548" s="301"/>
      <c r="G548" s="330"/>
      <c r="H548" s="301"/>
    </row>
    <row r="549" ht="15.75" customHeight="1">
      <c r="A549" s="301"/>
      <c r="B549" s="301"/>
      <c r="C549" s="301"/>
      <c r="D549" s="301"/>
      <c r="E549" s="301"/>
      <c r="F549" s="301"/>
      <c r="G549" s="330"/>
      <c r="H549" s="301"/>
    </row>
    <row r="550" ht="15.75" customHeight="1">
      <c r="A550" s="301"/>
      <c r="B550" s="301"/>
      <c r="C550" s="301"/>
      <c r="D550" s="301"/>
      <c r="E550" s="301"/>
      <c r="F550" s="301"/>
      <c r="G550" s="330"/>
      <c r="H550" s="301"/>
    </row>
    <row r="551" ht="15.75" customHeight="1">
      <c r="A551" s="301"/>
      <c r="B551" s="301"/>
      <c r="C551" s="301"/>
      <c r="D551" s="301"/>
      <c r="E551" s="301"/>
      <c r="F551" s="301"/>
      <c r="G551" s="330"/>
      <c r="H551" s="301"/>
    </row>
    <row r="552" ht="15.75" customHeight="1">
      <c r="A552" s="301"/>
      <c r="B552" s="301"/>
      <c r="C552" s="301"/>
      <c r="D552" s="301"/>
      <c r="E552" s="301"/>
      <c r="F552" s="301"/>
      <c r="G552" s="330"/>
      <c r="H552" s="301"/>
    </row>
    <row r="553" ht="15.75" customHeight="1">
      <c r="A553" s="301"/>
      <c r="B553" s="301"/>
      <c r="C553" s="301"/>
      <c r="D553" s="301"/>
      <c r="E553" s="301"/>
      <c r="F553" s="301"/>
      <c r="G553" s="330"/>
      <c r="H553" s="301"/>
    </row>
    <row r="554" ht="15.75" customHeight="1">
      <c r="A554" s="301"/>
      <c r="B554" s="301"/>
      <c r="C554" s="301"/>
      <c r="D554" s="301"/>
      <c r="E554" s="301"/>
      <c r="F554" s="301"/>
      <c r="G554" s="330"/>
      <c r="H554" s="301"/>
    </row>
    <row r="555" ht="15.75" customHeight="1">
      <c r="A555" s="301"/>
      <c r="B555" s="301"/>
      <c r="C555" s="301"/>
      <c r="D555" s="301"/>
      <c r="E555" s="301"/>
      <c r="F555" s="301"/>
      <c r="G555" s="330"/>
      <c r="H555" s="301"/>
    </row>
    <row r="556" ht="15.75" customHeight="1">
      <c r="A556" s="301"/>
      <c r="B556" s="301"/>
      <c r="C556" s="301"/>
      <c r="D556" s="301"/>
      <c r="E556" s="301"/>
      <c r="F556" s="301"/>
      <c r="G556" s="330"/>
      <c r="H556" s="301"/>
    </row>
    <row r="557" ht="15.75" customHeight="1">
      <c r="A557" s="301"/>
      <c r="B557" s="301"/>
      <c r="C557" s="301"/>
      <c r="D557" s="301"/>
      <c r="E557" s="301"/>
      <c r="F557" s="301"/>
      <c r="G557" s="330"/>
      <c r="H557" s="301"/>
    </row>
    <row r="558" ht="15.75" customHeight="1">
      <c r="A558" s="301"/>
      <c r="B558" s="301"/>
      <c r="C558" s="301"/>
      <c r="D558" s="301"/>
      <c r="E558" s="301"/>
      <c r="F558" s="301"/>
      <c r="G558" s="330"/>
      <c r="H558" s="301"/>
    </row>
    <row r="559" ht="15.75" customHeight="1">
      <c r="A559" s="301"/>
      <c r="B559" s="301"/>
      <c r="C559" s="301"/>
      <c r="D559" s="301"/>
      <c r="E559" s="301"/>
      <c r="F559" s="301"/>
      <c r="G559" s="330"/>
      <c r="H559" s="301"/>
    </row>
    <row r="560" ht="15.75" customHeight="1">
      <c r="A560" s="301"/>
      <c r="B560" s="301"/>
      <c r="C560" s="301"/>
      <c r="D560" s="301"/>
      <c r="E560" s="301"/>
      <c r="F560" s="301"/>
      <c r="G560" s="330"/>
      <c r="H560" s="301"/>
    </row>
    <row r="561" ht="15.75" customHeight="1">
      <c r="A561" s="301"/>
      <c r="B561" s="301"/>
      <c r="C561" s="301"/>
      <c r="D561" s="301"/>
      <c r="E561" s="301"/>
      <c r="F561" s="301"/>
      <c r="G561" s="330"/>
      <c r="H561" s="301"/>
    </row>
    <row r="562" ht="15.75" customHeight="1">
      <c r="A562" s="301"/>
      <c r="B562" s="301"/>
      <c r="C562" s="301"/>
      <c r="D562" s="301"/>
      <c r="E562" s="301"/>
      <c r="F562" s="301"/>
      <c r="G562" s="330"/>
      <c r="H562" s="301"/>
    </row>
    <row r="563" ht="15.75" customHeight="1">
      <c r="A563" s="301"/>
      <c r="B563" s="301"/>
      <c r="C563" s="301"/>
      <c r="D563" s="301"/>
      <c r="E563" s="301"/>
      <c r="F563" s="301"/>
      <c r="G563" s="330"/>
      <c r="H563" s="301"/>
    </row>
    <row r="564" ht="15.75" customHeight="1">
      <c r="A564" s="301"/>
      <c r="B564" s="301"/>
      <c r="C564" s="301"/>
      <c r="D564" s="301"/>
      <c r="E564" s="301"/>
      <c r="F564" s="301"/>
      <c r="G564" s="330"/>
      <c r="H564" s="301"/>
    </row>
    <row r="565" ht="15.75" customHeight="1">
      <c r="A565" s="301"/>
      <c r="B565" s="301"/>
      <c r="C565" s="301"/>
      <c r="D565" s="301"/>
      <c r="E565" s="301"/>
      <c r="F565" s="301"/>
      <c r="G565" s="330"/>
      <c r="H565" s="301"/>
    </row>
    <row r="566" ht="15.75" customHeight="1">
      <c r="A566" s="301"/>
      <c r="B566" s="301"/>
      <c r="C566" s="301"/>
      <c r="D566" s="301"/>
      <c r="E566" s="301"/>
      <c r="F566" s="301"/>
      <c r="G566" s="330"/>
      <c r="H566" s="301"/>
    </row>
    <row r="567" ht="15.75" customHeight="1">
      <c r="A567" s="301"/>
      <c r="B567" s="301"/>
      <c r="C567" s="301"/>
      <c r="D567" s="301"/>
      <c r="E567" s="301"/>
      <c r="F567" s="301"/>
      <c r="G567" s="330"/>
      <c r="H567" s="301"/>
    </row>
    <row r="568" ht="15.75" customHeight="1">
      <c r="A568" s="301"/>
      <c r="B568" s="301"/>
      <c r="C568" s="301"/>
      <c r="D568" s="301"/>
      <c r="E568" s="301"/>
      <c r="F568" s="301"/>
      <c r="G568" s="330"/>
      <c r="H568" s="301"/>
    </row>
    <row r="569" ht="15.75" customHeight="1">
      <c r="A569" s="301"/>
      <c r="B569" s="301"/>
      <c r="C569" s="301"/>
      <c r="D569" s="301"/>
      <c r="E569" s="301"/>
      <c r="F569" s="301"/>
      <c r="G569" s="330"/>
      <c r="H569" s="301"/>
    </row>
    <row r="570" ht="15.75" customHeight="1">
      <c r="A570" s="301"/>
      <c r="B570" s="301"/>
      <c r="C570" s="301"/>
      <c r="D570" s="301"/>
      <c r="E570" s="301"/>
      <c r="F570" s="301"/>
      <c r="G570" s="330"/>
      <c r="H570" s="301"/>
    </row>
    <row r="571" ht="15.75" customHeight="1">
      <c r="A571" s="301"/>
      <c r="B571" s="301"/>
      <c r="C571" s="301"/>
      <c r="D571" s="301"/>
      <c r="E571" s="301"/>
      <c r="F571" s="301"/>
      <c r="G571" s="330"/>
      <c r="H571" s="301"/>
    </row>
    <row r="572" ht="15.75" customHeight="1">
      <c r="A572" s="301"/>
      <c r="B572" s="301"/>
      <c r="C572" s="301"/>
      <c r="D572" s="301"/>
      <c r="E572" s="301"/>
      <c r="F572" s="301"/>
      <c r="G572" s="330"/>
      <c r="H572" s="301"/>
    </row>
    <row r="573" ht="15.75" customHeight="1">
      <c r="A573" s="301"/>
      <c r="B573" s="301"/>
      <c r="C573" s="301"/>
      <c r="D573" s="301"/>
      <c r="E573" s="301"/>
      <c r="F573" s="301"/>
      <c r="G573" s="330"/>
      <c r="H573" s="301"/>
    </row>
    <row r="574" ht="15.75" customHeight="1">
      <c r="A574" s="301"/>
      <c r="B574" s="301"/>
      <c r="C574" s="301"/>
      <c r="D574" s="301"/>
      <c r="E574" s="301"/>
      <c r="F574" s="301"/>
      <c r="G574" s="330"/>
      <c r="H574" s="301"/>
    </row>
    <row r="575" ht="15.75" customHeight="1">
      <c r="A575" s="301"/>
      <c r="B575" s="301"/>
      <c r="C575" s="301"/>
      <c r="D575" s="301"/>
      <c r="E575" s="301"/>
      <c r="F575" s="301"/>
      <c r="G575" s="330"/>
      <c r="H575" s="301"/>
    </row>
    <row r="576" ht="15.75" customHeight="1">
      <c r="A576" s="301"/>
      <c r="B576" s="301"/>
      <c r="C576" s="301"/>
      <c r="D576" s="301"/>
      <c r="E576" s="301"/>
      <c r="F576" s="301"/>
      <c r="G576" s="330"/>
      <c r="H576" s="301"/>
    </row>
    <row r="577" ht="15.75" customHeight="1">
      <c r="A577" s="301"/>
      <c r="B577" s="301"/>
      <c r="C577" s="301"/>
      <c r="D577" s="301"/>
      <c r="E577" s="301"/>
      <c r="F577" s="301"/>
      <c r="G577" s="330"/>
      <c r="H577" s="301"/>
    </row>
    <row r="578" ht="15.75" customHeight="1">
      <c r="A578" s="301"/>
      <c r="B578" s="301"/>
      <c r="C578" s="301"/>
      <c r="D578" s="301"/>
      <c r="E578" s="301"/>
      <c r="F578" s="301"/>
      <c r="G578" s="330"/>
      <c r="H578" s="301"/>
    </row>
    <row r="579" ht="15.75" customHeight="1">
      <c r="A579" s="301"/>
      <c r="B579" s="301"/>
      <c r="C579" s="301"/>
      <c r="D579" s="301"/>
      <c r="E579" s="301"/>
      <c r="F579" s="301"/>
      <c r="G579" s="330"/>
      <c r="H579" s="301"/>
    </row>
    <row r="580" ht="15.75" customHeight="1">
      <c r="A580" s="301"/>
      <c r="B580" s="301"/>
      <c r="C580" s="301"/>
      <c r="D580" s="301"/>
      <c r="E580" s="301"/>
      <c r="F580" s="301"/>
      <c r="G580" s="330"/>
      <c r="H580" s="301"/>
    </row>
    <row r="581" ht="15.75" customHeight="1">
      <c r="A581" s="301"/>
      <c r="B581" s="301"/>
      <c r="C581" s="301"/>
      <c r="D581" s="301"/>
      <c r="E581" s="301"/>
      <c r="F581" s="301"/>
      <c r="G581" s="330"/>
      <c r="H581" s="301"/>
    </row>
    <row r="582" ht="15.75" customHeight="1">
      <c r="A582" s="301"/>
      <c r="B582" s="301"/>
      <c r="C582" s="301"/>
      <c r="D582" s="301"/>
      <c r="E582" s="301"/>
      <c r="F582" s="301"/>
      <c r="G582" s="330"/>
      <c r="H582" s="301"/>
    </row>
    <row r="583" ht="15.75" customHeight="1">
      <c r="A583" s="301"/>
      <c r="B583" s="301"/>
      <c r="C583" s="301"/>
      <c r="D583" s="301"/>
      <c r="E583" s="301"/>
      <c r="F583" s="301"/>
      <c r="G583" s="330"/>
      <c r="H583" s="301"/>
    </row>
    <row r="584" ht="15.75" customHeight="1">
      <c r="A584" s="301"/>
      <c r="B584" s="301"/>
      <c r="C584" s="301"/>
      <c r="D584" s="301"/>
      <c r="E584" s="301"/>
      <c r="F584" s="301"/>
      <c r="G584" s="330"/>
      <c r="H584" s="301"/>
    </row>
    <row r="585" ht="15.75" customHeight="1">
      <c r="A585" s="301"/>
      <c r="B585" s="301"/>
      <c r="C585" s="301"/>
      <c r="D585" s="301"/>
      <c r="E585" s="301"/>
      <c r="F585" s="301"/>
      <c r="G585" s="330"/>
      <c r="H585" s="301"/>
    </row>
    <row r="586" ht="15.75" customHeight="1">
      <c r="A586" s="301"/>
      <c r="B586" s="301"/>
      <c r="C586" s="301"/>
      <c r="D586" s="301"/>
      <c r="E586" s="301"/>
      <c r="F586" s="301"/>
      <c r="G586" s="330"/>
      <c r="H586" s="301"/>
    </row>
    <row r="587" ht="15.75" customHeight="1">
      <c r="A587" s="301"/>
      <c r="B587" s="301"/>
      <c r="C587" s="301"/>
      <c r="D587" s="301"/>
      <c r="E587" s="301"/>
      <c r="F587" s="301"/>
      <c r="G587" s="330"/>
      <c r="H587" s="301"/>
    </row>
    <row r="588" ht="15.75" customHeight="1">
      <c r="A588" s="301"/>
      <c r="B588" s="301"/>
      <c r="C588" s="301"/>
      <c r="D588" s="301"/>
      <c r="E588" s="301"/>
      <c r="F588" s="301"/>
      <c r="G588" s="330"/>
      <c r="H588" s="301"/>
    </row>
    <row r="589" ht="15.75" customHeight="1">
      <c r="A589" s="301"/>
      <c r="B589" s="301"/>
      <c r="C589" s="301"/>
      <c r="D589" s="301"/>
      <c r="E589" s="301"/>
      <c r="F589" s="301"/>
      <c r="G589" s="330"/>
      <c r="H589" s="301"/>
    </row>
    <row r="590" ht="15.75" customHeight="1">
      <c r="A590" s="301"/>
      <c r="B590" s="301"/>
      <c r="C590" s="301"/>
      <c r="D590" s="301"/>
      <c r="E590" s="301"/>
      <c r="F590" s="301"/>
      <c r="G590" s="330"/>
      <c r="H590" s="301"/>
    </row>
    <row r="591" ht="15.75" customHeight="1">
      <c r="A591" s="301"/>
      <c r="B591" s="301"/>
      <c r="C591" s="301"/>
      <c r="D591" s="301"/>
      <c r="E591" s="301"/>
      <c r="F591" s="301"/>
      <c r="G591" s="330"/>
      <c r="H591" s="301"/>
    </row>
    <row r="592" ht="15.75" customHeight="1">
      <c r="A592" s="301"/>
      <c r="B592" s="301"/>
      <c r="C592" s="301"/>
      <c r="D592" s="301"/>
      <c r="E592" s="301"/>
      <c r="F592" s="301"/>
      <c r="G592" s="330"/>
      <c r="H592" s="301"/>
    </row>
    <row r="593" ht="15.75" customHeight="1">
      <c r="A593" s="301"/>
      <c r="B593" s="301"/>
      <c r="C593" s="301"/>
      <c r="D593" s="301"/>
      <c r="E593" s="301"/>
      <c r="F593" s="301"/>
      <c r="G593" s="330"/>
      <c r="H593" s="301"/>
    </row>
    <row r="594" ht="15.75" customHeight="1">
      <c r="A594" s="301"/>
      <c r="B594" s="301"/>
      <c r="C594" s="301"/>
      <c r="D594" s="301"/>
      <c r="E594" s="301"/>
      <c r="F594" s="301"/>
      <c r="G594" s="330"/>
      <c r="H594" s="301"/>
    </row>
    <row r="595" ht="15.75" customHeight="1">
      <c r="A595" s="301"/>
      <c r="B595" s="301"/>
      <c r="C595" s="301"/>
      <c r="D595" s="301"/>
      <c r="E595" s="301"/>
      <c r="F595" s="301"/>
      <c r="G595" s="330"/>
      <c r="H595" s="301"/>
    </row>
    <row r="596" ht="15.75" customHeight="1">
      <c r="A596" s="301"/>
      <c r="B596" s="301"/>
      <c r="C596" s="301"/>
      <c r="D596" s="301"/>
      <c r="E596" s="301"/>
      <c r="F596" s="301"/>
      <c r="G596" s="330"/>
      <c r="H596" s="301"/>
    </row>
    <row r="597" ht="15.75" customHeight="1">
      <c r="A597" s="301"/>
      <c r="B597" s="301"/>
      <c r="C597" s="301"/>
      <c r="D597" s="301"/>
      <c r="E597" s="301"/>
      <c r="F597" s="301"/>
      <c r="G597" s="330"/>
      <c r="H597" s="301"/>
    </row>
    <row r="598" ht="15.75" customHeight="1">
      <c r="A598" s="301"/>
      <c r="B598" s="301"/>
      <c r="C598" s="301"/>
      <c r="D598" s="301"/>
      <c r="E598" s="301"/>
      <c r="F598" s="301"/>
      <c r="G598" s="330"/>
      <c r="H598" s="301"/>
    </row>
    <row r="599" ht="15.75" customHeight="1">
      <c r="A599" s="301"/>
      <c r="B599" s="301"/>
      <c r="C599" s="301"/>
      <c r="D599" s="301"/>
      <c r="E599" s="301"/>
      <c r="F599" s="301"/>
      <c r="G599" s="330"/>
      <c r="H599" s="301"/>
    </row>
    <row r="600" ht="15.75" customHeight="1">
      <c r="A600" s="301"/>
      <c r="B600" s="301"/>
      <c r="C600" s="301"/>
      <c r="D600" s="301"/>
      <c r="E600" s="301"/>
      <c r="F600" s="301"/>
      <c r="G600" s="330"/>
      <c r="H600" s="301"/>
    </row>
    <row r="601" ht="15.75" customHeight="1">
      <c r="A601" s="301"/>
      <c r="B601" s="301"/>
      <c r="C601" s="301"/>
      <c r="D601" s="301"/>
      <c r="E601" s="301"/>
      <c r="F601" s="301"/>
      <c r="G601" s="330"/>
      <c r="H601" s="301"/>
    </row>
    <row r="602" ht="15.75" customHeight="1">
      <c r="A602" s="301"/>
      <c r="B602" s="301"/>
      <c r="C602" s="301"/>
      <c r="D602" s="301"/>
      <c r="E602" s="301"/>
      <c r="F602" s="301"/>
      <c r="G602" s="330"/>
      <c r="H602" s="301"/>
    </row>
    <row r="603" ht="15.75" customHeight="1">
      <c r="A603" s="301"/>
      <c r="B603" s="301"/>
      <c r="C603" s="301"/>
      <c r="D603" s="301"/>
      <c r="E603" s="301"/>
      <c r="F603" s="301"/>
      <c r="G603" s="330"/>
      <c r="H603" s="301"/>
    </row>
    <row r="604" ht="15.75" customHeight="1">
      <c r="A604" s="301"/>
      <c r="B604" s="301"/>
      <c r="C604" s="301"/>
      <c r="D604" s="301"/>
      <c r="E604" s="301"/>
      <c r="F604" s="301"/>
      <c r="G604" s="330"/>
      <c r="H604" s="301"/>
    </row>
    <row r="605" ht="15.75" customHeight="1">
      <c r="A605" s="301"/>
      <c r="B605" s="301"/>
      <c r="C605" s="301"/>
      <c r="D605" s="301"/>
      <c r="E605" s="301"/>
      <c r="F605" s="301"/>
      <c r="G605" s="330"/>
      <c r="H605" s="301"/>
    </row>
    <row r="606" ht="15.75" customHeight="1">
      <c r="A606" s="301"/>
      <c r="B606" s="301"/>
      <c r="C606" s="301"/>
      <c r="D606" s="301"/>
      <c r="E606" s="301"/>
      <c r="F606" s="301"/>
      <c r="G606" s="330"/>
      <c r="H606" s="301"/>
    </row>
    <row r="607" ht="15.75" customHeight="1">
      <c r="A607" s="301"/>
      <c r="B607" s="301"/>
      <c r="C607" s="301"/>
      <c r="D607" s="301"/>
      <c r="E607" s="301"/>
      <c r="F607" s="301"/>
      <c r="G607" s="330"/>
      <c r="H607" s="301"/>
    </row>
    <row r="608" ht="15.75" customHeight="1">
      <c r="A608" s="301"/>
      <c r="B608" s="301"/>
      <c r="C608" s="301"/>
      <c r="D608" s="301"/>
      <c r="E608" s="301"/>
      <c r="F608" s="301"/>
      <c r="G608" s="330"/>
      <c r="H608" s="301"/>
    </row>
    <row r="609" ht="15.75" customHeight="1">
      <c r="A609" s="301"/>
      <c r="B609" s="301"/>
      <c r="C609" s="301"/>
      <c r="D609" s="301"/>
      <c r="E609" s="301"/>
      <c r="F609" s="301"/>
      <c r="G609" s="330"/>
      <c r="H609" s="301"/>
    </row>
    <row r="610" ht="15.75" customHeight="1">
      <c r="A610" s="301"/>
      <c r="B610" s="301"/>
      <c r="C610" s="301"/>
      <c r="D610" s="301"/>
      <c r="E610" s="301"/>
      <c r="F610" s="301"/>
      <c r="G610" s="330"/>
      <c r="H610" s="301"/>
    </row>
    <row r="611" ht="15.75" customHeight="1">
      <c r="A611" s="301"/>
      <c r="B611" s="301"/>
      <c r="C611" s="301"/>
      <c r="D611" s="301"/>
      <c r="E611" s="301"/>
      <c r="F611" s="301"/>
      <c r="G611" s="330"/>
      <c r="H611" s="301"/>
    </row>
    <row r="612" ht="15.75" customHeight="1">
      <c r="A612" s="301"/>
      <c r="B612" s="301"/>
      <c r="C612" s="301"/>
      <c r="D612" s="301"/>
      <c r="E612" s="301"/>
      <c r="F612" s="301"/>
      <c r="G612" s="330"/>
      <c r="H612" s="301"/>
    </row>
    <row r="613" ht="15.75" customHeight="1">
      <c r="A613" s="301"/>
      <c r="B613" s="301"/>
      <c r="C613" s="301"/>
      <c r="D613" s="301"/>
      <c r="E613" s="301"/>
      <c r="F613" s="301"/>
      <c r="G613" s="330"/>
      <c r="H613" s="301"/>
    </row>
    <row r="614" ht="15.75" customHeight="1">
      <c r="A614" s="301"/>
      <c r="B614" s="301"/>
      <c r="C614" s="301"/>
      <c r="D614" s="301"/>
      <c r="E614" s="301"/>
      <c r="F614" s="301"/>
      <c r="G614" s="330"/>
      <c r="H614" s="301"/>
    </row>
    <row r="615" ht="15.75" customHeight="1">
      <c r="A615" s="301"/>
      <c r="B615" s="301"/>
      <c r="C615" s="301"/>
      <c r="D615" s="301"/>
      <c r="E615" s="301"/>
      <c r="F615" s="301"/>
      <c r="G615" s="330"/>
      <c r="H615" s="301"/>
    </row>
    <row r="616" ht="15.75" customHeight="1">
      <c r="A616" s="301"/>
      <c r="B616" s="301"/>
      <c r="C616" s="301"/>
      <c r="D616" s="301"/>
      <c r="E616" s="301"/>
      <c r="F616" s="301"/>
      <c r="G616" s="330"/>
      <c r="H616" s="301"/>
    </row>
    <row r="617" ht="15.75" customHeight="1">
      <c r="A617" s="301"/>
      <c r="B617" s="301"/>
      <c r="C617" s="301"/>
      <c r="D617" s="301"/>
      <c r="E617" s="301"/>
      <c r="F617" s="301"/>
      <c r="G617" s="330"/>
      <c r="H617" s="301"/>
    </row>
    <row r="618" ht="15.75" customHeight="1">
      <c r="A618" s="301"/>
      <c r="B618" s="301"/>
      <c r="C618" s="301"/>
      <c r="D618" s="301"/>
      <c r="E618" s="301"/>
      <c r="F618" s="301"/>
      <c r="G618" s="330"/>
      <c r="H618" s="301"/>
    </row>
    <row r="619" ht="15.75" customHeight="1">
      <c r="A619" s="301"/>
      <c r="B619" s="301"/>
      <c r="C619" s="301"/>
      <c r="D619" s="301"/>
      <c r="E619" s="301"/>
      <c r="F619" s="301"/>
      <c r="G619" s="330"/>
      <c r="H619" s="301"/>
    </row>
    <row r="620" ht="15.75" customHeight="1">
      <c r="A620" s="301"/>
      <c r="B620" s="301"/>
      <c r="C620" s="301"/>
      <c r="D620" s="301"/>
      <c r="E620" s="301"/>
      <c r="F620" s="301"/>
      <c r="G620" s="330"/>
      <c r="H620" s="301"/>
    </row>
    <row r="621" ht="15.75" customHeight="1">
      <c r="A621" s="301"/>
      <c r="B621" s="301"/>
      <c r="C621" s="301"/>
      <c r="D621" s="301"/>
      <c r="E621" s="301"/>
      <c r="F621" s="301"/>
      <c r="G621" s="330"/>
      <c r="H621" s="301"/>
    </row>
    <row r="622" ht="15.75" customHeight="1">
      <c r="A622" s="301"/>
      <c r="B622" s="301"/>
      <c r="C622" s="301"/>
      <c r="D622" s="301"/>
      <c r="E622" s="301"/>
      <c r="F622" s="301"/>
      <c r="G622" s="330"/>
      <c r="H622" s="301"/>
    </row>
    <row r="623" ht="15.75" customHeight="1">
      <c r="A623" s="301"/>
      <c r="B623" s="301"/>
      <c r="C623" s="301"/>
      <c r="D623" s="301"/>
      <c r="E623" s="301"/>
      <c r="F623" s="301"/>
      <c r="G623" s="330"/>
      <c r="H623" s="301"/>
    </row>
    <row r="624" ht="15.75" customHeight="1">
      <c r="A624" s="301"/>
      <c r="B624" s="301"/>
      <c r="C624" s="301"/>
      <c r="D624" s="301"/>
      <c r="E624" s="301"/>
      <c r="F624" s="301"/>
      <c r="G624" s="330"/>
      <c r="H624" s="301"/>
    </row>
    <row r="625" ht="15.75" customHeight="1">
      <c r="A625" s="301"/>
      <c r="B625" s="301"/>
      <c r="C625" s="301"/>
      <c r="D625" s="301"/>
      <c r="E625" s="301"/>
      <c r="F625" s="301"/>
      <c r="G625" s="330"/>
      <c r="H625" s="301"/>
    </row>
    <row r="626" ht="15.75" customHeight="1">
      <c r="A626" s="301"/>
      <c r="B626" s="301"/>
      <c r="C626" s="301"/>
      <c r="D626" s="301"/>
      <c r="E626" s="301"/>
      <c r="F626" s="301"/>
      <c r="G626" s="330"/>
      <c r="H626" s="301"/>
    </row>
    <row r="627" ht="15.75" customHeight="1">
      <c r="A627" s="301"/>
      <c r="B627" s="301"/>
      <c r="C627" s="301"/>
      <c r="D627" s="301"/>
      <c r="E627" s="301"/>
      <c r="F627" s="301"/>
      <c r="G627" s="330"/>
      <c r="H627" s="301"/>
    </row>
    <row r="628" ht="15.75" customHeight="1">
      <c r="A628" s="301"/>
      <c r="B628" s="301"/>
      <c r="C628" s="301"/>
      <c r="D628" s="301"/>
      <c r="E628" s="301"/>
      <c r="F628" s="301"/>
      <c r="G628" s="330"/>
      <c r="H628" s="301"/>
    </row>
    <row r="629" ht="15.75" customHeight="1">
      <c r="A629" s="301"/>
      <c r="B629" s="301"/>
      <c r="C629" s="301"/>
      <c r="D629" s="301"/>
      <c r="E629" s="301"/>
      <c r="F629" s="301"/>
      <c r="G629" s="330"/>
      <c r="H629" s="301"/>
    </row>
    <row r="630" ht="15.75" customHeight="1">
      <c r="A630" s="301"/>
      <c r="B630" s="301"/>
      <c r="C630" s="301"/>
      <c r="D630" s="301"/>
      <c r="E630" s="301"/>
      <c r="F630" s="301"/>
      <c r="G630" s="330"/>
      <c r="H630" s="301"/>
    </row>
    <row r="631" ht="15.75" customHeight="1">
      <c r="A631" s="301"/>
      <c r="B631" s="301"/>
      <c r="C631" s="301"/>
      <c r="D631" s="301"/>
      <c r="E631" s="301"/>
      <c r="F631" s="301"/>
      <c r="G631" s="330"/>
      <c r="H631" s="301"/>
    </row>
    <row r="632" ht="15.75" customHeight="1">
      <c r="A632" s="301"/>
      <c r="B632" s="301"/>
      <c r="C632" s="301"/>
      <c r="D632" s="301"/>
      <c r="E632" s="301"/>
      <c r="F632" s="301"/>
      <c r="G632" s="330"/>
      <c r="H632" s="301"/>
    </row>
    <row r="633" ht="15.75" customHeight="1">
      <c r="A633" s="301"/>
      <c r="B633" s="301"/>
      <c r="C633" s="301"/>
      <c r="D633" s="301"/>
      <c r="E633" s="301"/>
      <c r="F633" s="301"/>
      <c r="G633" s="330"/>
      <c r="H633" s="301"/>
    </row>
    <row r="634" ht="15.75" customHeight="1">
      <c r="A634" s="301"/>
      <c r="B634" s="301"/>
      <c r="C634" s="301"/>
      <c r="D634" s="301"/>
      <c r="E634" s="301"/>
      <c r="F634" s="301"/>
      <c r="G634" s="330"/>
      <c r="H634" s="301"/>
    </row>
    <row r="635" ht="15.75" customHeight="1">
      <c r="A635" s="301"/>
      <c r="B635" s="301"/>
      <c r="C635" s="301"/>
      <c r="D635" s="301"/>
      <c r="E635" s="301"/>
      <c r="F635" s="301"/>
      <c r="G635" s="330"/>
      <c r="H635" s="301"/>
    </row>
    <row r="636" ht="15.75" customHeight="1">
      <c r="A636" s="301"/>
      <c r="B636" s="301"/>
      <c r="C636" s="301"/>
      <c r="D636" s="301"/>
      <c r="E636" s="301"/>
      <c r="F636" s="301"/>
      <c r="G636" s="330"/>
      <c r="H636" s="301"/>
    </row>
    <row r="637" ht="15.75" customHeight="1">
      <c r="A637" s="301"/>
      <c r="B637" s="301"/>
      <c r="C637" s="301"/>
      <c r="D637" s="301"/>
      <c r="E637" s="301"/>
      <c r="F637" s="301"/>
      <c r="G637" s="330"/>
      <c r="H637" s="301"/>
    </row>
    <row r="638" ht="15.75" customHeight="1">
      <c r="A638" s="301"/>
      <c r="B638" s="301"/>
      <c r="C638" s="301"/>
      <c r="D638" s="301"/>
      <c r="E638" s="301"/>
      <c r="F638" s="301"/>
      <c r="G638" s="330"/>
      <c r="H638" s="301"/>
    </row>
    <row r="639" ht="15.75" customHeight="1">
      <c r="A639" s="301"/>
      <c r="B639" s="301"/>
      <c r="C639" s="301"/>
      <c r="D639" s="301"/>
      <c r="E639" s="301"/>
      <c r="F639" s="301"/>
      <c r="G639" s="330"/>
      <c r="H639" s="301"/>
    </row>
    <row r="640" ht="15.75" customHeight="1">
      <c r="A640" s="301"/>
      <c r="B640" s="301"/>
      <c r="C640" s="301"/>
      <c r="D640" s="301"/>
      <c r="E640" s="301"/>
      <c r="F640" s="301"/>
      <c r="G640" s="330"/>
      <c r="H640" s="301"/>
    </row>
    <row r="641" ht="15.75" customHeight="1">
      <c r="A641" s="301"/>
      <c r="B641" s="301"/>
      <c r="C641" s="301"/>
      <c r="D641" s="301"/>
      <c r="E641" s="301"/>
      <c r="F641" s="301"/>
      <c r="G641" s="330"/>
      <c r="H641" s="301"/>
    </row>
    <row r="642" ht="15.75" customHeight="1">
      <c r="A642" s="301"/>
      <c r="B642" s="301"/>
      <c r="C642" s="301"/>
      <c r="D642" s="301"/>
      <c r="E642" s="301"/>
      <c r="F642" s="301"/>
      <c r="G642" s="330"/>
      <c r="H642" s="301"/>
    </row>
    <row r="643" ht="15.75" customHeight="1">
      <c r="A643" s="301"/>
      <c r="B643" s="301"/>
      <c r="C643" s="301"/>
      <c r="D643" s="301"/>
      <c r="E643" s="301"/>
      <c r="F643" s="301"/>
      <c r="G643" s="330"/>
      <c r="H643" s="301"/>
    </row>
    <row r="644" ht="15.75" customHeight="1">
      <c r="A644" s="301"/>
      <c r="B644" s="301"/>
      <c r="C644" s="301"/>
      <c r="D644" s="301"/>
      <c r="E644" s="301"/>
      <c r="F644" s="301"/>
      <c r="G644" s="330"/>
      <c r="H644" s="301"/>
    </row>
    <row r="645" ht="15.75" customHeight="1">
      <c r="A645" s="301"/>
      <c r="B645" s="301"/>
      <c r="C645" s="301"/>
      <c r="D645" s="301"/>
      <c r="E645" s="301"/>
      <c r="F645" s="301"/>
      <c r="G645" s="330"/>
      <c r="H645" s="301"/>
    </row>
    <row r="646" ht="15.75" customHeight="1">
      <c r="A646" s="301"/>
      <c r="B646" s="301"/>
      <c r="C646" s="301"/>
      <c r="D646" s="301"/>
      <c r="E646" s="301"/>
      <c r="F646" s="301"/>
      <c r="G646" s="330"/>
      <c r="H646" s="301"/>
    </row>
    <row r="647" ht="15.75" customHeight="1">
      <c r="A647" s="301"/>
      <c r="B647" s="301"/>
      <c r="C647" s="301"/>
      <c r="D647" s="301"/>
      <c r="E647" s="301"/>
      <c r="F647" s="301"/>
      <c r="G647" s="330"/>
      <c r="H647" s="301"/>
    </row>
    <row r="648" ht="15.75" customHeight="1">
      <c r="A648" s="301"/>
      <c r="B648" s="301"/>
      <c r="C648" s="301"/>
      <c r="D648" s="301"/>
      <c r="E648" s="301"/>
      <c r="F648" s="301"/>
      <c r="G648" s="330"/>
      <c r="H648" s="301"/>
    </row>
    <row r="649" ht="15.75" customHeight="1">
      <c r="A649" s="301"/>
      <c r="B649" s="301"/>
      <c r="C649" s="301"/>
      <c r="D649" s="301"/>
      <c r="E649" s="301"/>
      <c r="F649" s="301"/>
      <c r="G649" s="330"/>
      <c r="H649" s="301"/>
    </row>
    <row r="650" ht="15.75" customHeight="1">
      <c r="A650" s="301"/>
      <c r="B650" s="301"/>
      <c r="C650" s="301"/>
      <c r="D650" s="301"/>
      <c r="E650" s="301"/>
      <c r="F650" s="301"/>
      <c r="G650" s="330"/>
      <c r="H650" s="301"/>
    </row>
    <row r="651" ht="15.75" customHeight="1">
      <c r="A651" s="301"/>
      <c r="B651" s="301"/>
      <c r="C651" s="301"/>
      <c r="D651" s="301"/>
      <c r="E651" s="301"/>
      <c r="F651" s="301"/>
      <c r="G651" s="330"/>
      <c r="H651" s="301"/>
    </row>
    <row r="652" ht="15.75" customHeight="1">
      <c r="A652" s="301"/>
      <c r="B652" s="301"/>
      <c r="C652" s="301"/>
      <c r="D652" s="301"/>
      <c r="E652" s="301"/>
      <c r="F652" s="301"/>
      <c r="G652" s="330"/>
      <c r="H652" s="301"/>
    </row>
    <row r="653" ht="15.75" customHeight="1">
      <c r="A653" s="301"/>
      <c r="B653" s="301"/>
      <c r="C653" s="301"/>
      <c r="D653" s="301"/>
      <c r="E653" s="301"/>
      <c r="F653" s="301"/>
      <c r="G653" s="330"/>
      <c r="H653" s="301"/>
    </row>
    <row r="654" ht="15.75" customHeight="1">
      <c r="A654" s="301"/>
      <c r="B654" s="301"/>
      <c r="C654" s="301"/>
      <c r="D654" s="301"/>
      <c r="E654" s="301"/>
      <c r="F654" s="301"/>
      <c r="G654" s="330"/>
      <c r="H654" s="301"/>
    </row>
    <row r="655" ht="15.75" customHeight="1">
      <c r="A655" s="301"/>
      <c r="B655" s="301"/>
      <c r="C655" s="301"/>
      <c r="D655" s="301"/>
      <c r="E655" s="301"/>
      <c r="F655" s="301"/>
      <c r="G655" s="330"/>
      <c r="H655" s="301"/>
    </row>
    <row r="656" ht="15.75" customHeight="1">
      <c r="A656" s="301"/>
      <c r="B656" s="301"/>
      <c r="C656" s="301"/>
      <c r="D656" s="301"/>
      <c r="E656" s="301"/>
      <c r="F656" s="301"/>
      <c r="G656" s="330"/>
      <c r="H656" s="301"/>
    </row>
    <row r="657" ht="15.75" customHeight="1">
      <c r="A657" s="301"/>
      <c r="B657" s="301"/>
      <c r="C657" s="301"/>
      <c r="D657" s="301"/>
      <c r="E657" s="301"/>
      <c r="F657" s="301"/>
      <c r="G657" s="330"/>
      <c r="H657" s="301"/>
    </row>
    <row r="658" ht="15.75" customHeight="1">
      <c r="A658" s="301"/>
      <c r="B658" s="301"/>
      <c r="C658" s="301"/>
      <c r="D658" s="301"/>
      <c r="E658" s="301"/>
      <c r="F658" s="301"/>
      <c r="G658" s="330"/>
      <c r="H658" s="301"/>
    </row>
    <row r="659" ht="15.75" customHeight="1">
      <c r="A659" s="301"/>
      <c r="B659" s="301"/>
      <c r="C659" s="301"/>
      <c r="D659" s="301"/>
      <c r="E659" s="301"/>
      <c r="F659" s="301"/>
      <c r="G659" s="330"/>
      <c r="H659" s="301"/>
    </row>
    <row r="660" ht="15.75" customHeight="1">
      <c r="A660" s="301"/>
      <c r="B660" s="301"/>
      <c r="C660" s="301"/>
      <c r="D660" s="301"/>
      <c r="E660" s="301"/>
      <c r="F660" s="301"/>
      <c r="G660" s="330"/>
      <c r="H660" s="301"/>
    </row>
    <row r="661" ht="15.75" customHeight="1">
      <c r="A661" s="301"/>
      <c r="B661" s="301"/>
      <c r="C661" s="301"/>
      <c r="D661" s="301"/>
      <c r="E661" s="301"/>
      <c r="F661" s="301"/>
      <c r="G661" s="330"/>
      <c r="H661" s="301"/>
    </row>
    <row r="662" ht="15.75" customHeight="1">
      <c r="A662" s="301"/>
      <c r="B662" s="301"/>
      <c r="C662" s="301"/>
      <c r="D662" s="301"/>
      <c r="E662" s="301"/>
      <c r="F662" s="301"/>
      <c r="G662" s="330"/>
      <c r="H662" s="301"/>
    </row>
    <row r="663" ht="15.75" customHeight="1">
      <c r="A663" s="301"/>
      <c r="B663" s="301"/>
      <c r="C663" s="301"/>
      <c r="D663" s="301"/>
      <c r="E663" s="301"/>
      <c r="F663" s="301"/>
      <c r="G663" s="330"/>
      <c r="H663" s="301"/>
    </row>
    <row r="664" ht="15.75" customHeight="1">
      <c r="A664" s="301"/>
      <c r="B664" s="301"/>
      <c r="C664" s="301"/>
      <c r="D664" s="301"/>
      <c r="E664" s="301"/>
      <c r="F664" s="301"/>
      <c r="G664" s="330"/>
      <c r="H664" s="301"/>
    </row>
    <row r="665" ht="15.75" customHeight="1">
      <c r="A665" s="301"/>
      <c r="B665" s="301"/>
      <c r="C665" s="301"/>
      <c r="D665" s="301"/>
      <c r="E665" s="301"/>
      <c r="F665" s="301"/>
      <c r="G665" s="330"/>
      <c r="H665" s="301"/>
    </row>
    <row r="666" ht="15.75" customHeight="1">
      <c r="A666" s="301"/>
      <c r="B666" s="301"/>
      <c r="C666" s="301"/>
      <c r="D666" s="301"/>
      <c r="E666" s="301"/>
      <c r="F666" s="301"/>
      <c r="G666" s="330"/>
      <c r="H666" s="301"/>
    </row>
    <row r="667" ht="15.75" customHeight="1">
      <c r="A667" s="301"/>
      <c r="B667" s="301"/>
      <c r="C667" s="301"/>
      <c r="D667" s="301"/>
      <c r="E667" s="301"/>
      <c r="F667" s="301"/>
      <c r="G667" s="330"/>
      <c r="H667" s="301"/>
    </row>
    <row r="668" ht="15.75" customHeight="1">
      <c r="A668" s="301"/>
      <c r="B668" s="301"/>
      <c r="C668" s="301"/>
      <c r="D668" s="301"/>
      <c r="E668" s="301"/>
      <c r="F668" s="301"/>
      <c r="G668" s="330"/>
      <c r="H668" s="301"/>
    </row>
    <row r="669" ht="15.75" customHeight="1">
      <c r="A669" s="301"/>
      <c r="B669" s="301"/>
      <c r="C669" s="301"/>
      <c r="D669" s="301"/>
      <c r="E669" s="301"/>
      <c r="F669" s="301"/>
      <c r="G669" s="330"/>
      <c r="H669" s="301"/>
    </row>
    <row r="670" ht="15.75" customHeight="1">
      <c r="A670" s="301"/>
      <c r="B670" s="301"/>
      <c r="C670" s="301"/>
      <c r="D670" s="301"/>
      <c r="E670" s="301"/>
      <c r="F670" s="301"/>
      <c r="G670" s="330"/>
      <c r="H670" s="301"/>
    </row>
    <row r="671" ht="15.75" customHeight="1">
      <c r="A671" s="301"/>
      <c r="B671" s="301"/>
      <c r="C671" s="301"/>
      <c r="D671" s="301"/>
      <c r="E671" s="301"/>
      <c r="F671" s="301"/>
      <c r="G671" s="330"/>
      <c r="H671" s="301"/>
    </row>
    <row r="672" ht="15.75" customHeight="1">
      <c r="A672" s="301"/>
      <c r="B672" s="301"/>
      <c r="C672" s="301"/>
      <c r="D672" s="301"/>
      <c r="E672" s="301"/>
      <c r="F672" s="301"/>
      <c r="G672" s="330"/>
      <c r="H672" s="301"/>
    </row>
    <row r="673" ht="15.75" customHeight="1">
      <c r="A673" s="301"/>
      <c r="B673" s="301"/>
      <c r="C673" s="301"/>
      <c r="D673" s="301"/>
      <c r="E673" s="301"/>
      <c r="F673" s="301"/>
      <c r="G673" s="330"/>
      <c r="H673" s="301"/>
    </row>
    <row r="674" ht="15.75" customHeight="1">
      <c r="A674" s="301"/>
      <c r="B674" s="301"/>
      <c r="C674" s="301"/>
      <c r="D674" s="301"/>
      <c r="E674" s="301"/>
      <c r="F674" s="301"/>
      <c r="G674" s="330"/>
      <c r="H674" s="301"/>
    </row>
    <row r="675" ht="15.75" customHeight="1">
      <c r="A675" s="301"/>
      <c r="B675" s="301"/>
      <c r="C675" s="301"/>
      <c r="D675" s="301"/>
      <c r="E675" s="301"/>
      <c r="F675" s="301"/>
      <c r="G675" s="330"/>
      <c r="H675" s="301"/>
    </row>
    <row r="676" ht="15.75" customHeight="1">
      <c r="A676" s="301"/>
      <c r="B676" s="301"/>
      <c r="C676" s="301"/>
      <c r="D676" s="301"/>
      <c r="E676" s="301"/>
      <c r="F676" s="301"/>
      <c r="G676" s="330"/>
      <c r="H676" s="301"/>
    </row>
    <row r="677" ht="15.75" customHeight="1">
      <c r="A677" s="301"/>
      <c r="B677" s="301"/>
      <c r="C677" s="301"/>
      <c r="D677" s="301"/>
      <c r="E677" s="301"/>
      <c r="F677" s="301"/>
      <c r="G677" s="330"/>
      <c r="H677" s="301"/>
    </row>
    <row r="678" ht="15.75" customHeight="1">
      <c r="A678" s="301"/>
      <c r="B678" s="301"/>
      <c r="C678" s="301"/>
      <c r="D678" s="301"/>
      <c r="E678" s="301"/>
      <c r="F678" s="301"/>
      <c r="G678" s="330"/>
      <c r="H678" s="301"/>
    </row>
    <row r="679" ht="15.75" customHeight="1">
      <c r="A679" s="301"/>
      <c r="B679" s="301"/>
      <c r="C679" s="301"/>
      <c r="D679" s="301"/>
      <c r="E679" s="301"/>
      <c r="F679" s="301"/>
      <c r="G679" s="330"/>
      <c r="H679" s="301"/>
    </row>
    <row r="680" ht="15.75" customHeight="1">
      <c r="A680" s="301"/>
      <c r="B680" s="301"/>
      <c r="C680" s="301"/>
      <c r="D680" s="301"/>
      <c r="E680" s="301"/>
      <c r="F680" s="301"/>
      <c r="G680" s="330"/>
      <c r="H680" s="301"/>
    </row>
    <row r="681" ht="15.75" customHeight="1">
      <c r="A681" s="301"/>
      <c r="B681" s="301"/>
      <c r="C681" s="301"/>
      <c r="D681" s="301"/>
      <c r="E681" s="301"/>
      <c r="F681" s="301"/>
      <c r="G681" s="330"/>
      <c r="H681" s="301"/>
    </row>
    <row r="682" ht="15.75" customHeight="1">
      <c r="A682" s="301"/>
      <c r="B682" s="301"/>
      <c r="C682" s="301"/>
      <c r="D682" s="301"/>
      <c r="E682" s="301"/>
      <c r="F682" s="301"/>
      <c r="G682" s="330"/>
      <c r="H682" s="301"/>
    </row>
    <row r="683" ht="15.75" customHeight="1">
      <c r="A683" s="301"/>
      <c r="B683" s="301"/>
      <c r="C683" s="301"/>
      <c r="D683" s="301"/>
      <c r="E683" s="301"/>
      <c r="F683" s="301"/>
      <c r="G683" s="330"/>
      <c r="H683" s="301"/>
    </row>
    <row r="684" ht="15.75" customHeight="1">
      <c r="A684" s="301"/>
      <c r="B684" s="301"/>
      <c r="C684" s="301"/>
      <c r="D684" s="301"/>
      <c r="E684" s="301"/>
      <c r="F684" s="301"/>
      <c r="G684" s="330"/>
      <c r="H684" s="301"/>
    </row>
    <row r="685" ht="15.75" customHeight="1">
      <c r="A685" s="301"/>
      <c r="B685" s="301"/>
      <c r="C685" s="301"/>
      <c r="D685" s="301"/>
      <c r="E685" s="301"/>
      <c r="F685" s="301"/>
      <c r="G685" s="330"/>
      <c r="H685" s="301"/>
    </row>
    <row r="686" ht="15.75" customHeight="1">
      <c r="A686" s="301"/>
      <c r="B686" s="301"/>
      <c r="C686" s="301"/>
      <c r="D686" s="301"/>
      <c r="E686" s="301"/>
      <c r="F686" s="301"/>
      <c r="G686" s="330"/>
      <c r="H686" s="301"/>
    </row>
    <row r="687" ht="15.75" customHeight="1">
      <c r="A687" s="301"/>
      <c r="B687" s="301"/>
      <c r="C687" s="301"/>
      <c r="D687" s="301"/>
      <c r="E687" s="301"/>
      <c r="F687" s="301"/>
      <c r="G687" s="330"/>
      <c r="H687" s="301"/>
    </row>
    <row r="688" ht="15.75" customHeight="1">
      <c r="A688" s="301"/>
      <c r="B688" s="301"/>
      <c r="C688" s="301"/>
      <c r="D688" s="301"/>
      <c r="E688" s="301"/>
      <c r="F688" s="301"/>
      <c r="G688" s="330"/>
      <c r="H688" s="301"/>
    </row>
    <row r="689" ht="15.75" customHeight="1">
      <c r="A689" s="301"/>
      <c r="B689" s="301"/>
      <c r="C689" s="301"/>
      <c r="D689" s="301"/>
      <c r="E689" s="301"/>
      <c r="F689" s="301"/>
      <c r="G689" s="330"/>
      <c r="H689" s="301"/>
    </row>
    <row r="690" ht="15.75" customHeight="1">
      <c r="A690" s="301"/>
      <c r="B690" s="301"/>
      <c r="C690" s="301"/>
      <c r="D690" s="301"/>
      <c r="E690" s="301"/>
      <c r="F690" s="301"/>
      <c r="G690" s="330"/>
      <c r="H690" s="301"/>
    </row>
    <row r="691" ht="15.75" customHeight="1">
      <c r="A691" s="301"/>
      <c r="B691" s="301"/>
      <c r="C691" s="301"/>
      <c r="D691" s="301"/>
      <c r="E691" s="301"/>
      <c r="F691" s="301"/>
      <c r="G691" s="330"/>
      <c r="H691" s="301"/>
    </row>
    <row r="692" ht="15.75" customHeight="1">
      <c r="A692" s="301"/>
      <c r="B692" s="301"/>
      <c r="C692" s="301"/>
      <c r="D692" s="301"/>
      <c r="E692" s="301"/>
      <c r="F692" s="301"/>
      <c r="G692" s="330"/>
      <c r="H692" s="301"/>
    </row>
    <row r="693" ht="15.75" customHeight="1">
      <c r="A693" s="301"/>
      <c r="B693" s="301"/>
      <c r="C693" s="301"/>
      <c r="D693" s="301"/>
      <c r="E693" s="301"/>
      <c r="F693" s="301"/>
      <c r="G693" s="330"/>
      <c r="H693" s="301"/>
    </row>
    <row r="694" ht="15.75" customHeight="1">
      <c r="A694" s="301"/>
      <c r="B694" s="301"/>
      <c r="C694" s="301"/>
      <c r="D694" s="301"/>
      <c r="E694" s="301"/>
      <c r="F694" s="301"/>
      <c r="G694" s="330"/>
      <c r="H694" s="301"/>
    </row>
    <row r="695" ht="15.75" customHeight="1">
      <c r="A695" s="301"/>
      <c r="B695" s="301"/>
      <c r="C695" s="301"/>
      <c r="D695" s="301"/>
      <c r="E695" s="301"/>
      <c r="F695" s="301"/>
      <c r="G695" s="330"/>
      <c r="H695" s="301"/>
    </row>
    <row r="696" ht="15.75" customHeight="1">
      <c r="A696" s="301"/>
      <c r="B696" s="301"/>
      <c r="C696" s="301"/>
      <c r="D696" s="301"/>
      <c r="E696" s="301"/>
      <c r="F696" s="301"/>
      <c r="G696" s="330"/>
      <c r="H696" s="301"/>
    </row>
    <row r="697" ht="15.75" customHeight="1">
      <c r="A697" s="301"/>
      <c r="B697" s="301"/>
      <c r="C697" s="301"/>
      <c r="D697" s="301"/>
      <c r="E697" s="301"/>
      <c r="F697" s="301"/>
      <c r="G697" s="330"/>
      <c r="H697" s="301"/>
    </row>
    <row r="698" ht="15.75" customHeight="1">
      <c r="A698" s="301"/>
      <c r="B698" s="301"/>
      <c r="C698" s="301"/>
      <c r="D698" s="301"/>
      <c r="E698" s="301"/>
      <c r="F698" s="301"/>
      <c r="G698" s="330"/>
      <c r="H698" s="301"/>
    </row>
    <row r="699" ht="15.75" customHeight="1">
      <c r="A699" s="301"/>
      <c r="B699" s="301"/>
      <c r="C699" s="301"/>
      <c r="D699" s="301"/>
      <c r="E699" s="301"/>
      <c r="F699" s="301"/>
      <c r="G699" s="330"/>
      <c r="H699" s="301"/>
    </row>
    <row r="700" ht="15.75" customHeight="1">
      <c r="A700" s="301"/>
      <c r="B700" s="301"/>
      <c r="C700" s="301"/>
      <c r="D700" s="301"/>
      <c r="E700" s="301"/>
      <c r="F700" s="301"/>
      <c r="G700" s="330"/>
      <c r="H700" s="301"/>
    </row>
    <row r="701" ht="15.75" customHeight="1">
      <c r="A701" s="301"/>
      <c r="B701" s="301"/>
      <c r="C701" s="301"/>
      <c r="D701" s="301"/>
      <c r="E701" s="301"/>
      <c r="F701" s="301"/>
      <c r="G701" s="330"/>
      <c r="H701" s="301"/>
    </row>
    <row r="702" ht="15.75" customHeight="1">
      <c r="A702" s="301"/>
      <c r="B702" s="301"/>
      <c r="C702" s="301"/>
      <c r="D702" s="301"/>
      <c r="E702" s="301"/>
      <c r="F702" s="301"/>
      <c r="G702" s="330"/>
      <c r="H702" s="301"/>
    </row>
    <row r="703" ht="15.75" customHeight="1">
      <c r="A703" s="301"/>
      <c r="B703" s="301"/>
      <c r="C703" s="301"/>
      <c r="D703" s="301"/>
      <c r="E703" s="301"/>
      <c r="F703" s="301"/>
      <c r="G703" s="330"/>
      <c r="H703" s="301"/>
    </row>
    <row r="704" ht="15.75" customHeight="1">
      <c r="A704" s="301"/>
      <c r="B704" s="301"/>
      <c r="C704" s="301"/>
      <c r="D704" s="301"/>
      <c r="E704" s="301"/>
      <c r="F704" s="301"/>
      <c r="G704" s="330"/>
      <c r="H704" s="301"/>
    </row>
    <row r="705" ht="15.75" customHeight="1">
      <c r="A705" s="301"/>
      <c r="B705" s="301"/>
      <c r="C705" s="301"/>
      <c r="D705" s="301"/>
      <c r="E705" s="301"/>
      <c r="F705" s="301"/>
      <c r="G705" s="330"/>
      <c r="H705" s="301"/>
    </row>
    <row r="706" ht="15.75" customHeight="1">
      <c r="A706" s="301"/>
      <c r="B706" s="301"/>
      <c r="C706" s="301"/>
      <c r="D706" s="301"/>
      <c r="E706" s="301"/>
      <c r="F706" s="301"/>
      <c r="G706" s="330"/>
      <c r="H706" s="301"/>
    </row>
    <row r="707" ht="15.75" customHeight="1">
      <c r="A707" s="301"/>
      <c r="B707" s="301"/>
      <c r="C707" s="301"/>
      <c r="D707" s="301"/>
      <c r="E707" s="301"/>
      <c r="F707" s="301"/>
      <c r="G707" s="330"/>
      <c r="H707" s="301"/>
    </row>
    <row r="708" ht="15.75" customHeight="1">
      <c r="A708" s="301"/>
      <c r="B708" s="301"/>
      <c r="C708" s="301"/>
      <c r="D708" s="301"/>
      <c r="E708" s="301"/>
      <c r="F708" s="301"/>
      <c r="G708" s="330"/>
      <c r="H708" s="301"/>
    </row>
    <row r="709" ht="15.75" customHeight="1">
      <c r="A709" s="301"/>
      <c r="B709" s="301"/>
      <c r="C709" s="301"/>
      <c r="D709" s="301"/>
      <c r="E709" s="301"/>
      <c r="F709" s="301"/>
      <c r="G709" s="330"/>
      <c r="H709" s="301"/>
    </row>
    <row r="710" ht="15.75" customHeight="1">
      <c r="A710" s="301"/>
      <c r="B710" s="301"/>
      <c r="C710" s="301"/>
      <c r="D710" s="301"/>
      <c r="E710" s="301"/>
      <c r="F710" s="301"/>
      <c r="G710" s="330"/>
      <c r="H710" s="301"/>
    </row>
    <row r="711" ht="15.75" customHeight="1">
      <c r="A711" s="301"/>
      <c r="B711" s="301"/>
      <c r="C711" s="301"/>
      <c r="D711" s="301"/>
      <c r="E711" s="301"/>
      <c r="F711" s="301"/>
      <c r="G711" s="330"/>
      <c r="H711" s="301"/>
    </row>
    <row r="712" ht="15.75" customHeight="1">
      <c r="A712" s="301"/>
      <c r="B712" s="301"/>
      <c r="C712" s="301"/>
      <c r="D712" s="301"/>
      <c r="E712" s="301"/>
      <c r="F712" s="301"/>
      <c r="G712" s="330"/>
      <c r="H712" s="301"/>
    </row>
    <row r="713" ht="15.75" customHeight="1">
      <c r="A713" s="301"/>
      <c r="B713" s="301"/>
      <c r="C713" s="301"/>
      <c r="D713" s="301"/>
      <c r="E713" s="301"/>
      <c r="F713" s="301"/>
      <c r="G713" s="330"/>
      <c r="H713" s="301"/>
    </row>
    <row r="714" ht="15.75" customHeight="1">
      <c r="A714" s="301"/>
      <c r="B714" s="301"/>
      <c r="C714" s="301"/>
      <c r="D714" s="301"/>
      <c r="E714" s="301"/>
      <c r="F714" s="301"/>
      <c r="G714" s="330"/>
      <c r="H714" s="301"/>
    </row>
    <row r="715" ht="15.75" customHeight="1">
      <c r="A715" s="301"/>
      <c r="B715" s="301"/>
      <c r="C715" s="301"/>
      <c r="D715" s="301"/>
      <c r="E715" s="301"/>
      <c r="F715" s="301"/>
      <c r="G715" s="330"/>
      <c r="H715" s="301"/>
    </row>
    <row r="716" ht="15.75" customHeight="1">
      <c r="A716" s="301"/>
      <c r="B716" s="301"/>
      <c r="C716" s="301"/>
      <c r="D716" s="301"/>
      <c r="E716" s="301"/>
      <c r="F716" s="301"/>
      <c r="G716" s="330"/>
      <c r="H716" s="301"/>
    </row>
    <row r="717" ht="15.75" customHeight="1">
      <c r="A717" s="301"/>
      <c r="B717" s="301"/>
      <c r="C717" s="301"/>
      <c r="D717" s="301"/>
      <c r="E717" s="301"/>
      <c r="F717" s="301"/>
      <c r="G717" s="330"/>
      <c r="H717" s="301"/>
    </row>
    <row r="718" ht="15.75" customHeight="1">
      <c r="A718" s="301"/>
      <c r="B718" s="301"/>
      <c r="C718" s="301"/>
      <c r="D718" s="301"/>
      <c r="E718" s="301"/>
      <c r="F718" s="301"/>
      <c r="G718" s="330"/>
      <c r="H718" s="301"/>
    </row>
    <row r="719" ht="15.75" customHeight="1">
      <c r="A719" s="301"/>
      <c r="B719" s="301"/>
      <c r="C719" s="301"/>
      <c r="D719" s="301"/>
      <c r="E719" s="301"/>
      <c r="F719" s="301"/>
      <c r="G719" s="330"/>
      <c r="H719" s="301"/>
    </row>
    <row r="720" ht="15.75" customHeight="1">
      <c r="A720" s="301"/>
      <c r="B720" s="301"/>
      <c r="C720" s="301"/>
      <c r="D720" s="301"/>
      <c r="E720" s="301"/>
      <c r="F720" s="301"/>
      <c r="G720" s="330"/>
      <c r="H720" s="301"/>
    </row>
    <row r="721" ht="15.75" customHeight="1">
      <c r="A721" s="301"/>
      <c r="B721" s="301"/>
      <c r="C721" s="301"/>
      <c r="D721" s="301"/>
      <c r="E721" s="301"/>
      <c r="F721" s="301"/>
      <c r="G721" s="330"/>
      <c r="H721" s="301"/>
    </row>
    <row r="722" ht="15.75" customHeight="1">
      <c r="A722" s="301"/>
      <c r="B722" s="301"/>
      <c r="C722" s="301"/>
      <c r="D722" s="301"/>
      <c r="E722" s="301"/>
      <c r="F722" s="301"/>
      <c r="G722" s="330"/>
      <c r="H722" s="301"/>
    </row>
    <row r="723" ht="15.75" customHeight="1">
      <c r="A723" s="301"/>
      <c r="B723" s="301"/>
      <c r="C723" s="301"/>
      <c r="D723" s="301"/>
      <c r="E723" s="301"/>
      <c r="F723" s="301"/>
      <c r="G723" s="330"/>
      <c r="H723" s="301"/>
    </row>
    <row r="724" ht="15.75" customHeight="1">
      <c r="A724" s="301"/>
      <c r="B724" s="301"/>
      <c r="C724" s="301"/>
      <c r="D724" s="301"/>
      <c r="E724" s="301"/>
      <c r="F724" s="301"/>
      <c r="G724" s="330"/>
      <c r="H724" s="301"/>
    </row>
    <row r="725" ht="15.75" customHeight="1">
      <c r="A725" s="301"/>
      <c r="B725" s="301"/>
      <c r="C725" s="301"/>
      <c r="D725" s="301"/>
      <c r="E725" s="301"/>
      <c r="F725" s="301"/>
      <c r="G725" s="330"/>
      <c r="H725" s="301"/>
    </row>
    <row r="726" ht="15.75" customHeight="1">
      <c r="A726" s="301"/>
      <c r="B726" s="301"/>
      <c r="C726" s="301"/>
      <c r="D726" s="301"/>
      <c r="E726" s="301"/>
      <c r="F726" s="301"/>
      <c r="G726" s="330"/>
      <c r="H726" s="301"/>
    </row>
    <row r="727" ht="15.75" customHeight="1">
      <c r="A727" s="301"/>
      <c r="B727" s="301"/>
      <c r="C727" s="301"/>
      <c r="D727" s="301"/>
      <c r="E727" s="301"/>
      <c r="F727" s="301"/>
      <c r="G727" s="330"/>
      <c r="H727" s="301"/>
    </row>
    <row r="728" ht="15.75" customHeight="1">
      <c r="A728" s="301"/>
      <c r="B728" s="301"/>
      <c r="C728" s="301"/>
      <c r="D728" s="301"/>
      <c r="E728" s="301"/>
      <c r="F728" s="301"/>
      <c r="G728" s="330"/>
      <c r="H728" s="301"/>
    </row>
    <row r="729" ht="15.75" customHeight="1">
      <c r="A729" s="301"/>
      <c r="B729" s="301"/>
      <c r="C729" s="301"/>
      <c r="D729" s="301"/>
      <c r="E729" s="301"/>
      <c r="F729" s="301"/>
      <c r="G729" s="330"/>
      <c r="H729" s="301"/>
    </row>
    <row r="730" ht="15.75" customHeight="1">
      <c r="A730" s="301"/>
      <c r="B730" s="301"/>
      <c r="C730" s="301"/>
      <c r="D730" s="301"/>
      <c r="E730" s="301"/>
      <c r="F730" s="301"/>
      <c r="G730" s="330"/>
      <c r="H730" s="301"/>
    </row>
    <row r="731" ht="15.75" customHeight="1">
      <c r="A731" s="301"/>
      <c r="B731" s="301"/>
      <c r="C731" s="301"/>
      <c r="D731" s="301"/>
      <c r="E731" s="301"/>
      <c r="F731" s="301"/>
      <c r="G731" s="330"/>
      <c r="H731" s="301"/>
    </row>
    <row r="732" ht="15.75" customHeight="1">
      <c r="A732" s="301"/>
      <c r="B732" s="301"/>
      <c r="C732" s="301"/>
      <c r="D732" s="301"/>
      <c r="E732" s="301"/>
      <c r="F732" s="301"/>
      <c r="G732" s="330"/>
      <c r="H732" s="301"/>
    </row>
    <row r="733" ht="15.75" customHeight="1">
      <c r="A733" s="301"/>
      <c r="B733" s="301"/>
      <c r="C733" s="301"/>
      <c r="D733" s="301"/>
      <c r="E733" s="301"/>
      <c r="F733" s="301"/>
      <c r="G733" s="330"/>
      <c r="H733" s="301"/>
    </row>
    <row r="734" ht="15.75" customHeight="1">
      <c r="A734" s="301"/>
      <c r="B734" s="301"/>
      <c r="C734" s="301"/>
      <c r="D734" s="301"/>
      <c r="E734" s="301"/>
      <c r="F734" s="301"/>
      <c r="G734" s="330"/>
      <c r="H734" s="301"/>
    </row>
    <row r="735" ht="15.75" customHeight="1">
      <c r="A735" s="301"/>
      <c r="B735" s="301"/>
      <c r="C735" s="301"/>
      <c r="D735" s="301"/>
      <c r="E735" s="301"/>
      <c r="F735" s="301"/>
      <c r="G735" s="330"/>
      <c r="H735" s="301"/>
    </row>
    <row r="736" ht="15.75" customHeight="1">
      <c r="A736" s="301"/>
      <c r="B736" s="301"/>
      <c r="C736" s="301"/>
      <c r="D736" s="301"/>
      <c r="E736" s="301"/>
      <c r="F736" s="301"/>
      <c r="G736" s="330"/>
      <c r="H736" s="301"/>
    </row>
    <row r="737" ht="15.75" customHeight="1">
      <c r="A737" s="301"/>
      <c r="B737" s="301"/>
      <c r="C737" s="301"/>
      <c r="D737" s="301"/>
      <c r="E737" s="301"/>
      <c r="F737" s="301"/>
      <c r="G737" s="330"/>
      <c r="H737" s="301"/>
    </row>
    <row r="738" ht="15.75" customHeight="1">
      <c r="A738" s="301"/>
      <c r="B738" s="301"/>
      <c r="C738" s="301"/>
      <c r="D738" s="301"/>
      <c r="E738" s="301"/>
      <c r="F738" s="301"/>
      <c r="G738" s="330"/>
      <c r="H738" s="301"/>
    </row>
    <row r="739" ht="15.75" customHeight="1">
      <c r="A739" s="301"/>
      <c r="B739" s="301"/>
      <c r="C739" s="301"/>
      <c r="D739" s="301"/>
      <c r="E739" s="301"/>
      <c r="F739" s="301"/>
      <c r="G739" s="330"/>
      <c r="H739" s="301"/>
    </row>
    <row r="740" ht="15.75" customHeight="1">
      <c r="A740" s="301"/>
      <c r="B740" s="301"/>
      <c r="C740" s="301"/>
      <c r="D740" s="301"/>
      <c r="E740" s="301"/>
      <c r="F740" s="301"/>
      <c r="G740" s="330"/>
      <c r="H740" s="301"/>
    </row>
    <row r="741" ht="15.75" customHeight="1">
      <c r="A741" s="301"/>
      <c r="B741" s="301"/>
      <c r="C741" s="301"/>
      <c r="D741" s="301"/>
      <c r="E741" s="301"/>
      <c r="F741" s="301"/>
      <c r="G741" s="330"/>
      <c r="H741" s="301"/>
    </row>
    <row r="742" ht="15.75" customHeight="1">
      <c r="A742" s="301"/>
      <c r="B742" s="301"/>
      <c r="C742" s="301"/>
      <c r="D742" s="301"/>
      <c r="E742" s="301"/>
      <c r="F742" s="301"/>
      <c r="G742" s="330"/>
      <c r="H742" s="301"/>
    </row>
    <row r="743" ht="15.75" customHeight="1">
      <c r="A743" s="301"/>
      <c r="B743" s="301"/>
      <c r="C743" s="301"/>
      <c r="D743" s="301"/>
      <c r="E743" s="301"/>
      <c r="F743" s="301"/>
      <c r="G743" s="330"/>
      <c r="H743" s="301"/>
    </row>
    <row r="744" ht="15.75" customHeight="1">
      <c r="A744" s="301"/>
      <c r="B744" s="301"/>
      <c r="C744" s="301"/>
      <c r="D744" s="301"/>
      <c r="E744" s="301"/>
      <c r="F744" s="301"/>
      <c r="G744" s="330"/>
      <c r="H744" s="301"/>
    </row>
    <row r="745" ht="15.75" customHeight="1">
      <c r="A745" s="301"/>
      <c r="B745" s="301"/>
      <c r="C745" s="301"/>
      <c r="D745" s="301"/>
      <c r="E745" s="301"/>
      <c r="F745" s="301"/>
      <c r="G745" s="330"/>
      <c r="H745" s="301"/>
    </row>
    <row r="746" ht="15.75" customHeight="1">
      <c r="A746" s="301"/>
      <c r="B746" s="301"/>
      <c r="C746" s="301"/>
      <c r="D746" s="301"/>
      <c r="E746" s="301"/>
      <c r="F746" s="301"/>
      <c r="G746" s="330"/>
      <c r="H746" s="301"/>
    </row>
    <row r="747" ht="15.75" customHeight="1">
      <c r="A747" s="301"/>
      <c r="B747" s="301"/>
      <c r="C747" s="301"/>
      <c r="D747" s="301"/>
      <c r="E747" s="301"/>
      <c r="F747" s="301"/>
      <c r="G747" s="330"/>
      <c r="H747" s="301"/>
    </row>
    <row r="748" ht="15.75" customHeight="1">
      <c r="A748" s="301"/>
      <c r="B748" s="301"/>
      <c r="C748" s="301"/>
      <c r="D748" s="301"/>
      <c r="E748" s="301"/>
      <c r="F748" s="301"/>
      <c r="G748" s="330"/>
      <c r="H748" s="301"/>
    </row>
    <row r="749" ht="15.75" customHeight="1">
      <c r="A749" s="301"/>
      <c r="B749" s="301"/>
      <c r="C749" s="301"/>
      <c r="D749" s="301"/>
      <c r="E749" s="301"/>
      <c r="F749" s="301"/>
      <c r="G749" s="330"/>
      <c r="H749" s="301"/>
    </row>
    <row r="750" ht="15.75" customHeight="1">
      <c r="A750" s="301"/>
      <c r="B750" s="301"/>
      <c r="C750" s="301"/>
      <c r="D750" s="301"/>
      <c r="E750" s="301"/>
      <c r="F750" s="301"/>
      <c r="G750" s="330"/>
      <c r="H750" s="301"/>
    </row>
    <row r="751" ht="15.75" customHeight="1">
      <c r="A751" s="301"/>
      <c r="B751" s="301"/>
      <c r="C751" s="301"/>
      <c r="D751" s="301"/>
      <c r="E751" s="301"/>
      <c r="F751" s="301"/>
      <c r="G751" s="330"/>
      <c r="H751" s="301"/>
    </row>
    <row r="752" ht="15.75" customHeight="1">
      <c r="A752" s="301"/>
      <c r="B752" s="301"/>
      <c r="C752" s="301"/>
      <c r="D752" s="301"/>
      <c r="E752" s="301"/>
      <c r="F752" s="301"/>
      <c r="G752" s="330"/>
      <c r="H752" s="301"/>
    </row>
    <row r="753" ht="15.75" customHeight="1">
      <c r="A753" s="301"/>
      <c r="B753" s="301"/>
      <c r="C753" s="301"/>
      <c r="D753" s="301"/>
      <c r="E753" s="301"/>
      <c r="F753" s="301"/>
      <c r="G753" s="330"/>
      <c r="H753" s="301"/>
    </row>
    <row r="754" ht="15.75" customHeight="1">
      <c r="A754" s="301"/>
      <c r="B754" s="301"/>
      <c r="C754" s="301"/>
      <c r="D754" s="301"/>
      <c r="E754" s="301"/>
      <c r="F754" s="301"/>
      <c r="G754" s="330"/>
      <c r="H754" s="301"/>
    </row>
    <row r="755" ht="15.75" customHeight="1">
      <c r="A755" s="301"/>
      <c r="B755" s="301"/>
      <c r="C755" s="301"/>
      <c r="D755" s="301"/>
      <c r="E755" s="301"/>
      <c r="F755" s="301"/>
      <c r="G755" s="330"/>
      <c r="H755" s="301"/>
    </row>
    <row r="756" ht="15.75" customHeight="1">
      <c r="A756" s="301"/>
      <c r="B756" s="301"/>
      <c r="C756" s="301"/>
      <c r="D756" s="301"/>
      <c r="E756" s="301"/>
      <c r="F756" s="301"/>
      <c r="G756" s="330"/>
      <c r="H756" s="301"/>
    </row>
    <row r="757" ht="15.75" customHeight="1">
      <c r="A757" s="301"/>
      <c r="B757" s="301"/>
      <c r="C757" s="301"/>
      <c r="D757" s="301"/>
      <c r="E757" s="301"/>
      <c r="F757" s="301"/>
      <c r="G757" s="330"/>
      <c r="H757" s="301"/>
    </row>
    <row r="758" ht="15.75" customHeight="1">
      <c r="A758" s="301"/>
      <c r="B758" s="301"/>
      <c r="C758" s="301"/>
      <c r="D758" s="301"/>
      <c r="E758" s="301"/>
      <c r="F758" s="301"/>
      <c r="G758" s="330"/>
      <c r="H758" s="301"/>
    </row>
    <row r="759" ht="15.75" customHeight="1">
      <c r="A759" s="301"/>
      <c r="B759" s="301"/>
      <c r="C759" s="301"/>
      <c r="D759" s="301"/>
      <c r="E759" s="301"/>
      <c r="F759" s="301"/>
      <c r="G759" s="330"/>
      <c r="H759" s="301"/>
    </row>
    <row r="760" ht="15.75" customHeight="1">
      <c r="A760" s="301"/>
      <c r="B760" s="301"/>
      <c r="C760" s="301"/>
      <c r="D760" s="301"/>
      <c r="E760" s="301"/>
      <c r="F760" s="301"/>
      <c r="G760" s="330"/>
      <c r="H760" s="301"/>
    </row>
    <row r="761" ht="15.75" customHeight="1">
      <c r="A761" s="301"/>
      <c r="B761" s="301"/>
      <c r="C761" s="301"/>
      <c r="D761" s="301"/>
      <c r="E761" s="301"/>
      <c r="F761" s="301"/>
      <c r="G761" s="330"/>
      <c r="H761" s="301"/>
    </row>
    <row r="762" ht="15.75" customHeight="1">
      <c r="A762" s="301"/>
      <c r="B762" s="301"/>
      <c r="C762" s="301"/>
      <c r="D762" s="301"/>
      <c r="E762" s="301"/>
      <c r="F762" s="301"/>
      <c r="G762" s="330"/>
      <c r="H762" s="301"/>
    </row>
    <row r="763" ht="15.75" customHeight="1">
      <c r="A763" s="301"/>
      <c r="B763" s="301"/>
      <c r="C763" s="301"/>
      <c r="D763" s="301"/>
      <c r="E763" s="301"/>
      <c r="F763" s="301"/>
      <c r="G763" s="330"/>
      <c r="H763" s="301"/>
    </row>
    <row r="764" ht="15.75" customHeight="1">
      <c r="A764" s="301"/>
      <c r="B764" s="301"/>
      <c r="C764" s="301"/>
      <c r="D764" s="301"/>
      <c r="E764" s="301"/>
      <c r="F764" s="301"/>
      <c r="G764" s="330"/>
      <c r="H764" s="301"/>
    </row>
    <row r="765" ht="15.75" customHeight="1">
      <c r="A765" s="301"/>
      <c r="B765" s="301"/>
      <c r="C765" s="301"/>
      <c r="D765" s="301"/>
      <c r="E765" s="301"/>
      <c r="F765" s="301"/>
      <c r="G765" s="330"/>
      <c r="H765" s="301"/>
    </row>
    <row r="766" ht="15.75" customHeight="1">
      <c r="A766" s="301"/>
      <c r="B766" s="301"/>
      <c r="C766" s="301"/>
      <c r="D766" s="301"/>
      <c r="E766" s="301"/>
      <c r="F766" s="301"/>
      <c r="G766" s="330"/>
      <c r="H766" s="301"/>
    </row>
    <row r="767" ht="15.75" customHeight="1">
      <c r="A767" s="301"/>
      <c r="B767" s="301"/>
      <c r="C767" s="301"/>
      <c r="D767" s="301"/>
      <c r="E767" s="301"/>
      <c r="F767" s="301"/>
      <c r="G767" s="330"/>
      <c r="H767" s="301"/>
    </row>
    <row r="768" ht="15.75" customHeight="1">
      <c r="A768" s="301"/>
      <c r="B768" s="301"/>
      <c r="C768" s="301"/>
      <c r="D768" s="301"/>
      <c r="E768" s="301"/>
      <c r="F768" s="301"/>
      <c r="G768" s="330"/>
      <c r="H768" s="301"/>
    </row>
    <row r="769" ht="15.75" customHeight="1">
      <c r="A769" s="301"/>
      <c r="B769" s="301"/>
      <c r="C769" s="301"/>
      <c r="D769" s="301"/>
      <c r="E769" s="301"/>
      <c r="F769" s="301"/>
      <c r="G769" s="330"/>
      <c r="H769" s="301"/>
    </row>
    <row r="770" ht="15.75" customHeight="1">
      <c r="A770" s="301"/>
      <c r="B770" s="301"/>
      <c r="C770" s="301"/>
      <c r="D770" s="301"/>
      <c r="E770" s="301"/>
      <c r="F770" s="301"/>
      <c r="G770" s="330"/>
      <c r="H770" s="301"/>
    </row>
    <row r="771" ht="15.75" customHeight="1">
      <c r="A771" s="301"/>
      <c r="B771" s="301"/>
      <c r="C771" s="301"/>
      <c r="D771" s="301"/>
      <c r="E771" s="301"/>
      <c r="F771" s="301"/>
      <c r="G771" s="330"/>
      <c r="H771" s="301"/>
    </row>
    <row r="772" ht="15.75" customHeight="1">
      <c r="A772" s="301"/>
      <c r="B772" s="301"/>
      <c r="C772" s="301"/>
      <c r="D772" s="301"/>
      <c r="E772" s="301"/>
      <c r="F772" s="301"/>
      <c r="G772" s="330"/>
      <c r="H772" s="301"/>
    </row>
    <row r="773" ht="15.75" customHeight="1">
      <c r="A773" s="301"/>
      <c r="B773" s="301"/>
      <c r="C773" s="301"/>
      <c r="D773" s="301"/>
      <c r="E773" s="301"/>
      <c r="F773" s="301"/>
      <c r="G773" s="330"/>
      <c r="H773" s="301"/>
    </row>
    <row r="774" ht="15.75" customHeight="1">
      <c r="A774" s="301"/>
      <c r="B774" s="301"/>
      <c r="C774" s="301"/>
      <c r="D774" s="301"/>
      <c r="E774" s="301"/>
      <c r="F774" s="301"/>
      <c r="G774" s="330"/>
      <c r="H774" s="301"/>
    </row>
    <row r="775" ht="15.75" customHeight="1">
      <c r="A775" s="301"/>
      <c r="B775" s="301"/>
      <c r="C775" s="301"/>
      <c r="D775" s="301"/>
      <c r="E775" s="301"/>
      <c r="F775" s="301"/>
      <c r="G775" s="330"/>
      <c r="H775" s="301"/>
    </row>
    <row r="776" ht="15.75" customHeight="1">
      <c r="A776" s="301"/>
      <c r="B776" s="301"/>
      <c r="C776" s="301"/>
      <c r="D776" s="301"/>
      <c r="E776" s="301"/>
      <c r="F776" s="301"/>
      <c r="G776" s="330"/>
      <c r="H776" s="301"/>
    </row>
    <row r="777" ht="15.75" customHeight="1">
      <c r="A777" s="301"/>
      <c r="B777" s="301"/>
      <c r="C777" s="301"/>
      <c r="D777" s="301"/>
      <c r="E777" s="301"/>
      <c r="F777" s="301"/>
      <c r="G777" s="330"/>
      <c r="H777" s="301"/>
    </row>
    <row r="778" ht="15.75" customHeight="1">
      <c r="A778" s="301"/>
      <c r="B778" s="301"/>
      <c r="C778" s="301"/>
      <c r="D778" s="301"/>
      <c r="E778" s="301"/>
      <c r="F778" s="301"/>
      <c r="G778" s="330"/>
      <c r="H778" s="301"/>
    </row>
    <row r="779" ht="15.75" customHeight="1">
      <c r="A779" s="301"/>
      <c r="B779" s="301"/>
      <c r="C779" s="301"/>
      <c r="D779" s="301"/>
      <c r="E779" s="301"/>
      <c r="F779" s="301"/>
      <c r="G779" s="330"/>
      <c r="H779" s="301"/>
    </row>
    <row r="780" ht="15.75" customHeight="1">
      <c r="A780" s="301"/>
      <c r="B780" s="301"/>
      <c r="C780" s="301"/>
      <c r="D780" s="301"/>
      <c r="E780" s="301"/>
      <c r="F780" s="301"/>
      <c r="G780" s="330"/>
      <c r="H780" s="301"/>
    </row>
    <row r="781" ht="15.75" customHeight="1">
      <c r="A781" s="301"/>
      <c r="B781" s="301"/>
      <c r="C781" s="301"/>
      <c r="D781" s="301"/>
      <c r="E781" s="301"/>
      <c r="F781" s="301"/>
      <c r="G781" s="330"/>
      <c r="H781" s="301"/>
    </row>
    <row r="782" ht="15.75" customHeight="1">
      <c r="A782" s="301"/>
      <c r="B782" s="301"/>
      <c r="C782" s="301"/>
      <c r="D782" s="301"/>
      <c r="E782" s="301"/>
      <c r="F782" s="301"/>
      <c r="G782" s="330"/>
      <c r="H782" s="301"/>
    </row>
    <row r="783" ht="15.75" customHeight="1">
      <c r="A783" s="301"/>
      <c r="B783" s="301"/>
      <c r="C783" s="301"/>
      <c r="D783" s="301"/>
      <c r="E783" s="301"/>
      <c r="F783" s="301"/>
      <c r="G783" s="330"/>
      <c r="H783" s="301"/>
    </row>
    <row r="784" ht="15.75" customHeight="1">
      <c r="A784" s="301"/>
      <c r="B784" s="301"/>
      <c r="C784" s="301"/>
      <c r="D784" s="301"/>
      <c r="E784" s="301"/>
      <c r="F784" s="301"/>
      <c r="G784" s="330"/>
      <c r="H784" s="301"/>
    </row>
    <row r="785" ht="15.75" customHeight="1">
      <c r="A785" s="301"/>
      <c r="B785" s="301"/>
      <c r="C785" s="301"/>
      <c r="D785" s="301"/>
      <c r="E785" s="301"/>
      <c r="F785" s="301"/>
      <c r="G785" s="330"/>
      <c r="H785" s="301"/>
    </row>
    <row r="786" ht="15.75" customHeight="1">
      <c r="A786" s="301"/>
      <c r="B786" s="301"/>
      <c r="C786" s="301"/>
      <c r="D786" s="301"/>
      <c r="E786" s="301"/>
      <c r="F786" s="301"/>
      <c r="G786" s="330"/>
      <c r="H786" s="301"/>
    </row>
    <row r="787" ht="15.75" customHeight="1">
      <c r="A787" s="301"/>
      <c r="B787" s="301"/>
      <c r="C787" s="301"/>
      <c r="D787" s="301"/>
      <c r="E787" s="301"/>
      <c r="F787" s="301"/>
      <c r="G787" s="330"/>
      <c r="H787" s="301"/>
    </row>
    <row r="788" ht="15.75" customHeight="1">
      <c r="A788" s="301"/>
      <c r="B788" s="301"/>
      <c r="C788" s="301"/>
      <c r="D788" s="301"/>
      <c r="E788" s="301"/>
      <c r="F788" s="301"/>
      <c r="G788" s="330"/>
      <c r="H788" s="301"/>
    </row>
    <row r="789" ht="15.75" customHeight="1">
      <c r="A789" s="301"/>
      <c r="B789" s="301"/>
      <c r="C789" s="301"/>
      <c r="D789" s="301"/>
      <c r="E789" s="301"/>
      <c r="F789" s="301"/>
      <c r="G789" s="330"/>
      <c r="H789" s="301"/>
    </row>
    <row r="790" ht="15.75" customHeight="1">
      <c r="A790" s="301"/>
      <c r="B790" s="301"/>
      <c r="C790" s="301"/>
      <c r="D790" s="301"/>
      <c r="E790" s="301"/>
      <c r="F790" s="301"/>
      <c r="G790" s="330"/>
      <c r="H790" s="301"/>
    </row>
    <row r="791" ht="15.75" customHeight="1">
      <c r="A791" s="301"/>
      <c r="B791" s="301"/>
      <c r="C791" s="301"/>
      <c r="D791" s="301"/>
      <c r="E791" s="301"/>
      <c r="F791" s="301"/>
      <c r="G791" s="330"/>
      <c r="H791" s="301"/>
    </row>
    <row r="792" ht="15.75" customHeight="1">
      <c r="A792" s="301"/>
      <c r="B792" s="301"/>
      <c r="C792" s="301"/>
      <c r="D792" s="301"/>
      <c r="E792" s="301"/>
      <c r="F792" s="301"/>
      <c r="G792" s="330"/>
      <c r="H792" s="301"/>
    </row>
    <row r="793" ht="15.75" customHeight="1">
      <c r="A793" s="301"/>
      <c r="B793" s="301"/>
      <c r="C793" s="301"/>
      <c r="D793" s="301"/>
      <c r="E793" s="301"/>
      <c r="F793" s="301"/>
      <c r="G793" s="330"/>
      <c r="H793" s="301"/>
    </row>
    <row r="794" ht="15.75" customHeight="1">
      <c r="A794" s="301"/>
      <c r="B794" s="301"/>
      <c r="C794" s="301"/>
      <c r="D794" s="301"/>
      <c r="E794" s="301"/>
      <c r="F794" s="301"/>
      <c r="G794" s="330"/>
      <c r="H794" s="301"/>
    </row>
    <row r="795" ht="15.75" customHeight="1">
      <c r="A795" s="301"/>
      <c r="B795" s="301"/>
      <c r="C795" s="301"/>
      <c r="D795" s="301"/>
      <c r="E795" s="301"/>
      <c r="F795" s="301"/>
      <c r="G795" s="330"/>
      <c r="H795" s="301"/>
    </row>
    <row r="796" ht="15.75" customHeight="1">
      <c r="A796" s="301"/>
      <c r="B796" s="301"/>
      <c r="C796" s="301"/>
      <c r="D796" s="301"/>
      <c r="E796" s="301"/>
      <c r="F796" s="301"/>
      <c r="G796" s="330"/>
      <c r="H796" s="301"/>
    </row>
    <row r="797" ht="15.75" customHeight="1">
      <c r="A797" s="301"/>
      <c r="B797" s="301"/>
      <c r="C797" s="301"/>
      <c r="D797" s="301"/>
      <c r="E797" s="301"/>
      <c r="F797" s="301"/>
      <c r="G797" s="330"/>
      <c r="H797" s="301"/>
    </row>
    <row r="798" ht="15.75" customHeight="1">
      <c r="A798" s="301"/>
      <c r="B798" s="301"/>
      <c r="C798" s="301"/>
      <c r="D798" s="301"/>
      <c r="E798" s="301"/>
      <c r="F798" s="301"/>
      <c r="G798" s="330"/>
      <c r="H798" s="301"/>
    </row>
    <row r="799" ht="15.75" customHeight="1">
      <c r="A799" s="301"/>
      <c r="B799" s="301"/>
      <c r="C799" s="301"/>
      <c r="D799" s="301"/>
      <c r="E799" s="301"/>
      <c r="F799" s="301"/>
      <c r="G799" s="330"/>
      <c r="H799" s="301"/>
    </row>
    <row r="800" ht="15.75" customHeight="1">
      <c r="A800" s="301"/>
      <c r="B800" s="301"/>
      <c r="C800" s="301"/>
      <c r="D800" s="301"/>
      <c r="E800" s="301"/>
      <c r="F800" s="301"/>
      <c r="G800" s="330"/>
      <c r="H800" s="301"/>
    </row>
    <row r="801" ht="15.75" customHeight="1">
      <c r="A801" s="301"/>
      <c r="B801" s="301"/>
      <c r="C801" s="301"/>
      <c r="D801" s="301"/>
      <c r="E801" s="301"/>
      <c r="F801" s="301"/>
      <c r="G801" s="330"/>
      <c r="H801" s="301"/>
    </row>
    <row r="802" ht="15.75" customHeight="1">
      <c r="A802" s="301"/>
      <c r="B802" s="301"/>
      <c r="C802" s="301"/>
      <c r="D802" s="301"/>
      <c r="E802" s="301"/>
      <c r="F802" s="301"/>
      <c r="G802" s="330"/>
      <c r="H802" s="301"/>
    </row>
    <row r="803" ht="15.75" customHeight="1">
      <c r="A803" s="301"/>
      <c r="B803" s="301"/>
      <c r="C803" s="301"/>
      <c r="D803" s="301"/>
      <c r="E803" s="301"/>
      <c r="F803" s="301"/>
      <c r="G803" s="330"/>
      <c r="H803" s="301"/>
    </row>
    <row r="804" ht="15.75" customHeight="1">
      <c r="A804" s="301"/>
      <c r="B804" s="301"/>
      <c r="C804" s="301"/>
      <c r="D804" s="301"/>
      <c r="E804" s="301"/>
      <c r="F804" s="301"/>
      <c r="G804" s="330"/>
      <c r="H804" s="301"/>
    </row>
    <row r="805" ht="15.75" customHeight="1">
      <c r="A805" s="301"/>
      <c r="B805" s="301"/>
      <c r="C805" s="301"/>
      <c r="D805" s="301"/>
      <c r="E805" s="301"/>
      <c r="F805" s="301"/>
      <c r="G805" s="330"/>
      <c r="H805" s="301"/>
    </row>
    <row r="806" ht="15.75" customHeight="1">
      <c r="A806" s="301"/>
      <c r="B806" s="301"/>
      <c r="C806" s="301"/>
      <c r="D806" s="301"/>
      <c r="E806" s="301"/>
      <c r="F806" s="301"/>
      <c r="G806" s="330"/>
      <c r="H806" s="301"/>
    </row>
    <row r="807" ht="15.75" customHeight="1">
      <c r="A807" s="301"/>
      <c r="B807" s="301"/>
      <c r="C807" s="301"/>
      <c r="D807" s="301"/>
      <c r="E807" s="301"/>
      <c r="F807" s="301"/>
      <c r="G807" s="330"/>
      <c r="H807" s="301"/>
    </row>
    <row r="808" ht="15.75" customHeight="1">
      <c r="A808" s="301"/>
      <c r="B808" s="301"/>
      <c r="C808" s="301"/>
      <c r="D808" s="301"/>
      <c r="E808" s="301"/>
      <c r="F808" s="301"/>
      <c r="G808" s="330"/>
      <c r="H808" s="301"/>
    </row>
    <row r="809" ht="15.75" customHeight="1">
      <c r="A809" s="301"/>
      <c r="B809" s="301"/>
      <c r="C809" s="301"/>
      <c r="D809" s="301"/>
      <c r="E809" s="301"/>
      <c r="F809" s="301"/>
      <c r="G809" s="330"/>
      <c r="H809" s="301"/>
    </row>
    <row r="810" ht="15.75" customHeight="1">
      <c r="A810" s="301"/>
      <c r="B810" s="301"/>
      <c r="C810" s="301"/>
      <c r="D810" s="301"/>
      <c r="E810" s="301"/>
      <c r="F810" s="301"/>
      <c r="G810" s="330"/>
      <c r="H810" s="301"/>
    </row>
    <row r="811" ht="15.75" customHeight="1">
      <c r="A811" s="301"/>
      <c r="B811" s="301"/>
      <c r="C811" s="301"/>
      <c r="D811" s="301"/>
      <c r="E811" s="301"/>
      <c r="F811" s="301"/>
      <c r="G811" s="330"/>
      <c r="H811" s="301"/>
    </row>
    <row r="812" ht="15.75" customHeight="1">
      <c r="A812" s="301"/>
      <c r="B812" s="301"/>
      <c r="C812" s="301"/>
      <c r="D812" s="301"/>
      <c r="E812" s="301"/>
      <c r="F812" s="301"/>
      <c r="G812" s="330"/>
      <c r="H812" s="301"/>
    </row>
    <row r="813" ht="15.75" customHeight="1">
      <c r="A813" s="301"/>
      <c r="B813" s="301"/>
      <c r="C813" s="301"/>
      <c r="D813" s="301"/>
      <c r="E813" s="301"/>
      <c r="F813" s="301"/>
      <c r="G813" s="330"/>
      <c r="H813" s="301"/>
    </row>
    <row r="814" ht="15.75" customHeight="1">
      <c r="A814" s="301"/>
      <c r="B814" s="301"/>
      <c r="C814" s="301"/>
      <c r="D814" s="301"/>
      <c r="E814" s="301"/>
      <c r="F814" s="301"/>
      <c r="G814" s="330"/>
      <c r="H814" s="301"/>
    </row>
    <row r="815" ht="15.75" customHeight="1">
      <c r="A815" s="301"/>
      <c r="B815" s="301"/>
      <c r="C815" s="301"/>
      <c r="D815" s="301"/>
      <c r="E815" s="301"/>
      <c r="F815" s="301"/>
      <c r="G815" s="330"/>
      <c r="H815" s="301"/>
    </row>
    <row r="816" ht="15.75" customHeight="1">
      <c r="A816" s="301"/>
      <c r="B816" s="301"/>
      <c r="C816" s="301"/>
      <c r="D816" s="301"/>
      <c r="E816" s="301"/>
      <c r="F816" s="301"/>
      <c r="G816" s="330"/>
      <c r="H816" s="301"/>
    </row>
    <row r="817" ht="15.75" customHeight="1">
      <c r="A817" s="301"/>
      <c r="B817" s="301"/>
      <c r="C817" s="301"/>
      <c r="D817" s="301"/>
      <c r="E817" s="301"/>
      <c r="F817" s="301"/>
      <c r="G817" s="330"/>
      <c r="H817" s="301"/>
    </row>
    <row r="818" ht="15.75" customHeight="1">
      <c r="A818" s="301"/>
      <c r="B818" s="301"/>
      <c r="C818" s="301"/>
      <c r="D818" s="301"/>
      <c r="E818" s="301"/>
      <c r="F818" s="301"/>
      <c r="G818" s="330"/>
      <c r="H818" s="301"/>
    </row>
    <row r="819" ht="15.75" customHeight="1">
      <c r="A819" s="301"/>
      <c r="B819" s="301"/>
      <c r="C819" s="301"/>
      <c r="D819" s="301"/>
      <c r="E819" s="301"/>
      <c r="F819" s="301"/>
      <c r="G819" s="330"/>
      <c r="H819" s="301"/>
    </row>
    <row r="820" ht="15.75" customHeight="1">
      <c r="A820" s="301"/>
      <c r="B820" s="301"/>
      <c r="C820" s="301"/>
      <c r="D820" s="301"/>
      <c r="E820" s="301"/>
      <c r="F820" s="301"/>
      <c r="G820" s="330"/>
      <c r="H820" s="301"/>
    </row>
    <row r="821" ht="15.75" customHeight="1">
      <c r="A821" s="301"/>
      <c r="B821" s="301"/>
      <c r="C821" s="301"/>
      <c r="D821" s="301"/>
      <c r="E821" s="301"/>
      <c r="F821" s="301"/>
      <c r="G821" s="330"/>
      <c r="H821" s="301"/>
    </row>
    <row r="822" ht="15.75" customHeight="1">
      <c r="A822" s="301"/>
      <c r="B822" s="301"/>
      <c r="C822" s="301"/>
      <c r="D822" s="301"/>
      <c r="E822" s="301"/>
      <c r="F822" s="301"/>
      <c r="G822" s="330"/>
      <c r="H822" s="301"/>
    </row>
    <row r="823" ht="15.75" customHeight="1">
      <c r="A823" s="301"/>
      <c r="B823" s="301"/>
      <c r="C823" s="301"/>
      <c r="D823" s="301"/>
      <c r="E823" s="301"/>
      <c r="F823" s="301"/>
      <c r="G823" s="330"/>
      <c r="H823" s="301"/>
    </row>
    <row r="824" ht="15.75" customHeight="1">
      <c r="A824" s="301"/>
      <c r="B824" s="301"/>
      <c r="C824" s="301"/>
      <c r="D824" s="301"/>
      <c r="E824" s="301"/>
      <c r="F824" s="301"/>
      <c r="G824" s="330"/>
      <c r="H824" s="301"/>
    </row>
    <row r="825" ht="15.75" customHeight="1">
      <c r="A825" s="301"/>
      <c r="B825" s="301"/>
      <c r="C825" s="301"/>
      <c r="D825" s="301"/>
      <c r="E825" s="301"/>
      <c r="F825" s="301"/>
      <c r="G825" s="330"/>
      <c r="H825" s="301"/>
    </row>
    <row r="826" ht="15.75" customHeight="1">
      <c r="A826" s="301"/>
      <c r="B826" s="301"/>
      <c r="C826" s="301"/>
      <c r="D826" s="301"/>
      <c r="E826" s="301"/>
      <c r="F826" s="301"/>
      <c r="G826" s="330"/>
      <c r="H826" s="301"/>
    </row>
    <row r="827" ht="15.75" customHeight="1">
      <c r="A827" s="301"/>
      <c r="B827" s="301"/>
      <c r="C827" s="301"/>
      <c r="D827" s="301"/>
      <c r="E827" s="301"/>
      <c r="F827" s="301"/>
      <c r="G827" s="330"/>
      <c r="H827" s="301"/>
    </row>
    <row r="828" ht="15.75" customHeight="1">
      <c r="A828" s="301"/>
      <c r="B828" s="301"/>
      <c r="C828" s="301"/>
      <c r="D828" s="301"/>
      <c r="E828" s="301"/>
      <c r="F828" s="301"/>
      <c r="G828" s="330"/>
      <c r="H828" s="301"/>
    </row>
    <row r="829" ht="15.75" customHeight="1">
      <c r="A829" s="301"/>
      <c r="B829" s="301"/>
      <c r="C829" s="301"/>
      <c r="D829" s="301"/>
      <c r="E829" s="301"/>
      <c r="F829" s="301"/>
      <c r="G829" s="330"/>
      <c r="H829" s="301"/>
    </row>
    <row r="830" ht="15.75" customHeight="1">
      <c r="A830" s="301"/>
      <c r="B830" s="301"/>
      <c r="C830" s="301"/>
      <c r="D830" s="301"/>
      <c r="E830" s="301"/>
      <c r="F830" s="301"/>
      <c r="G830" s="330"/>
      <c r="H830" s="301"/>
    </row>
    <row r="831" ht="15.75" customHeight="1">
      <c r="A831" s="301"/>
      <c r="B831" s="301"/>
      <c r="C831" s="301"/>
      <c r="D831" s="301"/>
      <c r="E831" s="301"/>
      <c r="F831" s="301"/>
      <c r="G831" s="330"/>
      <c r="H831" s="301"/>
    </row>
    <row r="832" ht="15.75" customHeight="1">
      <c r="A832" s="301"/>
      <c r="B832" s="301"/>
      <c r="C832" s="301"/>
      <c r="D832" s="301"/>
      <c r="E832" s="301"/>
      <c r="F832" s="301"/>
      <c r="G832" s="330"/>
      <c r="H832" s="301"/>
    </row>
    <row r="833" ht="15.75" customHeight="1">
      <c r="A833" s="301"/>
      <c r="B833" s="301"/>
      <c r="C833" s="301"/>
      <c r="D833" s="301"/>
      <c r="E833" s="301"/>
      <c r="F833" s="301"/>
      <c r="G833" s="330"/>
      <c r="H833" s="301"/>
    </row>
    <row r="834" ht="15.75" customHeight="1">
      <c r="A834" s="301"/>
      <c r="B834" s="301"/>
      <c r="C834" s="301"/>
      <c r="D834" s="301"/>
      <c r="E834" s="301"/>
      <c r="F834" s="301"/>
      <c r="G834" s="330"/>
      <c r="H834" s="301"/>
    </row>
    <row r="835" ht="15.75" customHeight="1">
      <c r="A835" s="301"/>
      <c r="B835" s="301"/>
      <c r="C835" s="301"/>
      <c r="D835" s="301"/>
      <c r="E835" s="301"/>
      <c r="F835" s="301"/>
      <c r="G835" s="330"/>
      <c r="H835" s="301"/>
    </row>
    <row r="836" ht="15.75" customHeight="1">
      <c r="A836" s="301"/>
      <c r="B836" s="301"/>
      <c r="C836" s="301"/>
      <c r="D836" s="301"/>
      <c r="E836" s="301"/>
      <c r="F836" s="301"/>
      <c r="G836" s="330"/>
      <c r="H836" s="301"/>
    </row>
    <row r="837" ht="15.75" customHeight="1">
      <c r="A837" s="301"/>
      <c r="B837" s="301"/>
      <c r="C837" s="301"/>
      <c r="D837" s="301"/>
      <c r="E837" s="301"/>
      <c r="F837" s="301"/>
      <c r="G837" s="330"/>
      <c r="H837" s="301"/>
    </row>
    <row r="838" ht="15.75" customHeight="1">
      <c r="A838" s="301"/>
      <c r="B838" s="301"/>
      <c r="C838" s="301"/>
      <c r="D838" s="301"/>
      <c r="E838" s="301"/>
      <c r="F838" s="301"/>
      <c r="G838" s="330"/>
      <c r="H838" s="301"/>
    </row>
    <row r="839" ht="15.75" customHeight="1">
      <c r="A839" s="301"/>
      <c r="B839" s="301"/>
      <c r="C839" s="301"/>
      <c r="D839" s="301"/>
      <c r="E839" s="301"/>
      <c r="F839" s="301"/>
      <c r="G839" s="330"/>
      <c r="H839" s="301"/>
    </row>
    <row r="840" ht="15.75" customHeight="1">
      <c r="A840" s="301"/>
      <c r="B840" s="301"/>
      <c r="C840" s="301"/>
      <c r="D840" s="301"/>
      <c r="E840" s="301"/>
      <c r="F840" s="301"/>
      <c r="G840" s="330"/>
      <c r="H840" s="301"/>
    </row>
    <row r="841" ht="15.75" customHeight="1">
      <c r="A841" s="301"/>
      <c r="B841" s="301"/>
      <c r="C841" s="301"/>
      <c r="D841" s="301"/>
      <c r="E841" s="301"/>
      <c r="F841" s="301"/>
      <c r="G841" s="330"/>
      <c r="H841" s="301"/>
    </row>
    <row r="842" ht="15.75" customHeight="1">
      <c r="A842" s="301"/>
      <c r="B842" s="301"/>
      <c r="C842" s="301"/>
      <c r="D842" s="301"/>
      <c r="E842" s="301"/>
      <c r="F842" s="301"/>
      <c r="G842" s="330"/>
      <c r="H842" s="301"/>
    </row>
    <row r="843" ht="15.75" customHeight="1">
      <c r="A843" s="301"/>
      <c r="B843" s="301"/>
      <c r="C843" s="301"/>
      <c r="D843" s="301"/>
      <c r="E843" s="301"/>
      <c r="F843" s="301"/>
      <c r="G843" s="330"/>
      <c r="H843" s="301"/>
    </row>
    <row r="844" ht="15.75" customHeight="1">
      <c r="A844" s="301"/>
      <c r="B844" s="301"/>
      <c r="C844" s="301"/>
      <c r="D844" s="301"/>
      <c r="E844" s="301"/>
      <c r="F844" s="301"/>
      <c r="G844" s="330"/>
      <c r="H844" s="301"/>
    </row>
    <row r="845" ht="15.75" customHeight="1">
      <c r="A845" s="301"/>
      <c r="B845" s="301"/>
      <c r="C845" s="301"/>
      <c r="D845" s="301"/>
      <c r="E845" s="301"/>
      <c r="F845" s="301"/>
      <c r="G845" s="330"/>
      <c r="H845" s="301"/>
    </row>
    <row r="846" ht="15.75" customHeight="1">
      <c r="A846" s="301"/>
      <c r="B846" s="301"/>
      <c r="C846" s="301"/>
      <c r="D846" s="301"/>
      <c r="E846" s="301"/>
      <c r="F846" s="301"/>
      <c r="G846" s="330"/>
      <c r="H846" s="301"/>
    </row>
    <row r="847" ht="15.75" customHeight="1">
      <c r="A847" s="301"/>
      <c r="B847" s="301"/>
      <c r="C847" s="301"/>
      <c r="D847" s="301"/>
      <c r="E847" s="301"/>
      <c r="F847" s="301"/>
      <c r="G847" s="330"/>
      <c r="H847" s="301"/>
    </row>
    <row r="848" ht="15.75" customHeight="1">
      <c r="A848" s="301"/>
      <c r="B848" s="301"/>
      <c r="C848" s="301"/>
      <c r="D848" s="301"/>
      <c r="E848" s="301"/>
      <c r="F848" s="301"/>
      <c r="G848" s="330"/>
      <c r="H848" s="301"/>
    </row>
    <row r="849" ht="15.75" customHeight="1">
      <c r="A849" s="301"/>
      <c r="B849" s="301"/>
      <c r="C849" s="301"/>
      <c r="D849" s="301"/>
      <c r="E849" s="301"/>
      <c r="F849" s="301"/>
      <c r="G849" s="330"/>
      <c r="H849" s="301"/>
    </row>
    <row r="850" ht="15.75" customHeight="1">
      <c r="A850" s="301"/>
      <c r="B850" s="301"/>
      <c r="C850" s="301"/>
      <c r="D850" s="301"/>
      <c r="E850" s="301"/>
      <c r="F850" s="301"/>
      <c r="G850" s="330"/>
      <c r="H850" s="301"/>
    </row>
    <row r="851" ht="15.75" customHeight="1">
      <c r="A851" s="301"/>
      <c r="B851" s="301"/>
      <c r="C851" s="301"/>
      <c r="D851" s="301"/>
      <c r="E851" s="301"/>
      <c r="F851" s="301"/>
      <c r="G851" s="330"/>
      <c r="H851" s="301"/>
    </row>
    <row r="852" ht="15.75" customHeight="1">
      <c r="A852" s="301"/>
      <c r="B852" s="301"/>
      <c r="C852" s="301"/>
      <c r="D852" s="301"/>
      <c r="E852" s="301"/>
      <c r="F852" s="301"/>
      <c r="G852" s="330"/>
      <c r="H852" s="301"/>
    </row>
    <row r="853" ht="15.75" customHeight="1">
      <c r="A853" s="301"/>
      <c r="B853" s="301"/>
      <c r="C853" s="301"/>
      <c r="D853" s="301"/>
      <c r="E853" s="301"/>
      <c r="F853" s="301"/>
      <c r="G853" s="330"/>
      <c r="H853" s="301"/>
    </row>
    <row r="854" ht="15.75" customHeight="1">
      <c r="A854" s="301"/>
      <c r="B854" s="301"/>
      <c r="C854" s="301"/>
      <c r="D854" s="301"/>
      <c r="E854" s="301"/>
      <c r="F854" s="301"/>
      <c r="G854" s="330"/>
      <c r="H854" s="301"/>
    </row>
    <row r="855" ht="15.75" customHeight="1">
      <c r="A855" s="301"/>
      <c r="B855" s="301"/>
      <c r="C855" s="301"/>
      <c r="D855" s="301"/>
      <c r="E855" s="301"/>
      <c r="F855" s="301"/>
      <c r="G855" s="330"/>
      <c r="H855" s="301"/>
    </row>
    <row r="856" ht="15.75" customHeight="1">
      <c r="A856" s="301"/>
      <c r="B856" s="301"/>
      <c r="C856" s="301"/>
      <c r="D856" s="301"/>
      <c r="E856" s="301"/>
      <c r="F856" s="301"/>
      <c r="G856" s="330"/>
      <c r="H856" s="301"/>
    </row>
    <row r="857" ht="15.75" customHeight="1">
      <c r="A857" s="301"/>
      <c r="B857" s="301"/>
      <c r="C857" s="301"/>
      <c r="D857" s="301"/>
      <c r="E857" s="301"/>
      <c r="F857" s="301"/>
      <c r="G857" s="330"/>
      <c r="H857" s="301"/>
    </row>
    <row r="858" ht="15.75" customHeight="1">
      <c r="A858" s="301"/>
      <c r="B858" s="301"/>
      <c r="C858" s="301"/>
      <c r="D858" s="301"/>
      <c r="E858" s="301"/>
      <c r="F858" s="301"/>
      <c r="G858" s="330"/>
      <c r="H858" s="301"/>
    </row>
    <row r="859" ht="15.75" customHeight="1">
      <c r="A859" s="301"/>
      <c r="B859" s="301"/>
      <c r="C859" s="301"/>
      <c r="D859" s="301"/>
      <c r="E859" s="301"/>
      <c r="F859" s="301"/>
      <c r="G859" s="330"/>
      <c r="H859" s="301"/>
    </row>
    <row r="860" ht="15.75" customHeight="1">
      <c r="A860" s="301"/>
      <c r="B860" s="301"/>
      <c r="C860" s="301"/>
      <c r="D860" s="301"/>
      <c r="E860" s="301"/>
      <c r="F860" s="301"/>
      <c r="G860" s="330"/>
      <c r="H860" s="301"/>
    </row>
    <row r="861" ht="15.75" customHeight="1">
      <c r="A861" s="301"/>
      <c r="B861" s="301"/>
      <c r="C861" s="301"/>
      <c r="D861" s="301"/>
      <c r="E861" s="301"/>
      <c r="F861" s="301"/>
      <c r="G861" s="330"/>
      <c r="H861" s="301"/>
    </row>
    <row r="862" ht="15.75" customHeight="1">
      <c r="A862" s="301"/>
      <c r="B862" s="301"/>
      <c r="C862" s="301"/>
      <c r="D862" s="301"/>
      <c r="E862" s="301"/>
      <c r="F862" s="301"/>
      <c r="G862" s="330"/>
      <c r="H862" s="301"/>
    </row>
    <row r="863" ht="15.75" customHeight="1">
      <c r="A863" s="301"/>
      <c r="B863" s="301"/>
      <c r="C863" s="301"/>
      <c r="D863" s="301"/>
      <c r="E863" s="301"/>
      <c r="F863" s="301"/>
      <c r="G863" s="330"/>
      <c r="H863" s="301"/>
    </row>
    <row r="864" ht="15.75" customHeight="1">
      <c r="A864" s="301"/>
      <c r="B864" s="301"/>
      <c r="C864" s="301"/>
      <c r="D864" s="301"/>
      <c r="E864" s="301"/>
      <c r="F864" s="301"/>
      <c r="G864" s="330"/>
      <c r="H864" s="301"/>
    </row>
    <row r="865" ht="15.75" customHeight="1">
      <c r="A865" s="301"/>
      <c r="B865" s="301"/>
      <c r="C865" s="301"/>
      <c r="D865" s="301"/>
      <c r="E865" s="301"/>
      <c r="F865" s="301"/>
      <c r="G865" s="330"/>
      <c r="H865" s="301"/>
    </row>
    <row r="866" ht="15.75" customHeight="1">
      <c r="A866" s="301"/>
      <c r="B866" s="301"/>
      <c r="C866" s="301"/>
      <c r="D866" s="301"/>
      <c r="E866" s="301"/>
      <c r="F866" s="301"/>
      <c r="G866" s="330"/>
      <c r="H866" s="301"/>
    </row>
    <row r="867" ht="15.75" customHeight="1">
      <c r="A867" s="301"/>
      <c r="B867" s="301"/>
      <c r="C867" s="301"/>
      <c r="D867" s="301"/>
      <c r="E867" s="301"/>
      <c r="F867" s="301"/>
      <c r="G867" s="330"/>
      <c r="H867" s="301"/>
    </row>
    <row r="868" ht="15.75" customHeight="1">
      <c r="A868" s="301"/>
      <c r="B868" s="301"/>
      <c r="C868" s="301"/>
      <c r="D868" s="301"/>
      <c r="E868" s="301"/>
      <c r="F868" s="301"/>
      <c r="G868" s="330"/>
      <c r="H868" s="301"/>
    </row>
    <row r="869" ht="15.75" customHeight="1">
      <c r="A869" s="301"/>
      <c r="B869" s="301"/>
      <c r="C869" s="301"/>
      <c r="D869" s="301"/>
      <c r="E869" s="301"/>
      <c r="F869" s="301"/>
      <c r="G869" s="330"/>
      <c r="H869" s="301"/>
    </row>
    <row r="870" ht="15.75" customHeight="1">
      <c r="A870" s="301"/>
      <c r="B870" s="301"/>
      <c r="C870" s="301"/>
      <c r="D870" s="301"/>
      <c r="E870" s="301"/>
      <c r="F870" s="301"/>
      <c r="G870" s="330"/>
      <c r="H870" s="301"/>
    </row>
    <row r="871" ht="15.75" customHeight="1">
      <c r="A871" s="301"/>
      <c r="B871" s="301"/>
      <c r="C871" s="301"/>
      <c r="D871" s="301"/>
      <c r="E871" s="301"/>
      <c r="F871" s="301"/>
      <c r="G871" s="330"/>
      <c r="H871" s="301"/>
    </row>
    <row r="872" ht="15.75" customHeight="1">
      <c r="A872" s="301"/>
      <c r="B872" s="301"/>
      <c r="C872" s="301"/>
      <c r="D872" s="301"/>
      <c r="E872" s="301"/>
      <c r="F872" s="301"/>
      <c r="G872" s="330"/>
      <c r="H872" s="301"/>
    </row>
    <row r="873" ht="15.75" customHeight="1">
      <c r="A873" s="301"/>
      <c r="B873" s="301"/>
      <c r="C873" s="301"/>
      <c r="D873" s="301"/>
      <c r="E873" s="301"/>
      <c r="F873" s="301"/>
      <c r="G873" s="330"/>
      <c r="H873" s="301"/>
    </row>
    <row r="874" ht="15.75" customHeight="1">
      <c r="A874" s="301"/>
      <c r="B874" s="301"/>
      <c r="C874" s="301"/>
      <c r="D874" s="301"/>
      <c r="E874" s="301"/>
      <c r="F874" s="301"/>
      <c r="G874" s="330"/>
      <c r="H874" s="301"/>
    </row>
    <row r="875" ht="15.75" customHeight="1">
      <c r="A875" s="301"/>
      <c r="B875" s="301"/>
      <c r="C875" s="301"/>
      <c r="D875" s="301"/>
      <c r="E875" s="301"/>
      <c r="F875" s="301"/>
      <c r="G875" s="330"/>
      <c r="H875" s="301"/>
    </row>
    <row r="876" ht="15.75" customHeight="1">
      <c r="A876" s="301"/>
      <c r="B876" s="301"/>
      <c r="C876" s="301"/>
      <c r="D876" s="301"/>
      <c r="E876" s="301"/>
      <c r="F876" s="301"/>
      <c r="G876" s="330"/>
      <c r="H876" s="301"/>
    </row>
    <row r="877" ht="15.75" customHeight="1">
      <c r="A877" s="301"/>
      <c r="B877" s="301"/>
      <c r="C877" s="301"/>
      <c r="D877" s="301"/>
      <c r="E877" s="301"/>
      <c r="F877" s="301"/>
      <c r="G877" s="330"/>
      <c r="H877" s="301"/>
    </row>
    <row r="878" ht="15.75" customHeight="1">
      <c r="A878" s="301"/>
      <c r="B878" s="301"/>
      <c r="C878" s="301"/>
      <c r="D878" s="301"/>
      <c r="E878" s="301"/>
      <c r="F878" s="301"/>
      <c r="G878" s="330"/>
      <c r="H878" s="301"/>
    </row>
    <row r="879" ht="15.75" customHeight="1">
      <c r="A879" s="301"/>
      <c r="B879" s="301"/>
      <c r="C879" s="301"/>
      <c r="D879" s="301"/>
      <c r="E879" s="301"/>
      <c r="F879" s="301"/>
      <c r="G879" s="330"/>
      <c r="H879" s="301"/>
    </row>
    <row r="880" ht="15.75" customHeight="1">
      <c r="A880" s="301"/>
      <c r="B880" s="301"/>
      <c r="C880" s="301"/>
      <c r="D880" s="301"/>
      <c r="E880" s="301"/>
      <c r="F880" s="301"/>
      <c r="G880" s="330"/>
      <c r="H880" s="301"/>
    </row>
    <row r="881" ht="15.75" customHeight="1">
      <c r="A881" s="301"/>
      <c r="B881" s="301"/>
      <c r="C881" s="301"/>
      <c r="D881" s="301"/>
      <c r="E881" s="301"/>
      <c r="F881" s="301"/>
      <c r="G881" s="330"/>
      <c r="H881" s="301"/>
    </row>
    <row r="882" ht="15.75" customHeight="1">
      <c r="A882" s="301"/>
      <c r="B882" s="301"/>
      <c r="C882" s="301"/>
      <c r="D882" s="301"/>
      <c r="E882" s="301"/>
      <c r="F882" s="301"/>
      <c r="G882" s="330"/>
      <c r="H882" s="301"/>
    </row>
    <row r="883" ht="15.75" customHeight="1">
      <c r="A883" s="301"/>
      <c r="B883" s="301"/>
      <c r="C883" s="301"/>
      <c r="D883" s="301"/>
      <c r="E883" s="301"/>
      <c r="F883" s="301"/>
      <c r="G883" s="330"/>
      <c r="H883" s="301"/>
    </row>
    <row r="884" ht="15.75" customHeight="1">
      <c r="A884" s="301"/>
      <c r="B884" s="301"/>
      <c r="C884" s="301"/>
      <c r="D884" s="301"/>
      <c r="E884" s="301"/>
      <c r="F884" s="301"/>
      <c r="G884" s="330"/>
      <c r="H884" s="301"/>
    </row>
    <row r="885" ht="15.75" customHeight="1">
      <c r="A885" s="301"/>
      <c r="B885" s="301"/>
      <c r="C885" s="301"/>
      <c r="D885" s="301"/>
      <c r="E885" s="301"/>
      <c r="F885" s="301"/>
      <c r="G885" s="330"/>
      <c r="H885" s="301"/>
    </row>
    <row r="886" ht="15.75" customHeight="1">
      <c r="A886" s="301"/>
      <c r="B886" s="301"/>
      <c r="C886" s="301"/>
      <c r="D886" s="301"/>
      <c r="E886" s="301"/>
      <c r="F886" s="301"/>
      <c r="G886" s="330"/>
      <c r="H886" s="301"/>
    </row>
    <row r="887" ht="15.75" customHeight="1">
      <c r="A887" s="301"/>
      <c r="B887" s="301"/>
      <c r="C887" s="301"/>
      <c r="D887" s="301"/>
      <c r="E887" s="301"/>
      <c r="F887" s="301"/>
      <c r="G887" s="330"/>
      <c r="H887" s="301"/>
    </row>
    <row r="888" ht="15.75" customHeight="1">
      <c r="A888" s="301"/>
      <c r="B888" s="301"/>
      <c r="C888" s="301"/>
      <c r="D888" s="301"/>
      <c r="E888" s="301"/>
      <c r="F888" s="301"/>
      <c r="G888" s="330"/>
      <c r="H888" s="301"/>
    </row>
    <row r="889" ht="15.75" customHeight="1">
      <c r="A889" s="301"/>
      <c r="B889" s="301"/>
      <c r="C889" s="301"/>
      <c r="D889" s="301"/>
      <c r="E889" s="301"/>
      <c r="F889" s="301"/>
      <c r="G889" s="330"/>
      <c r="H889" s="301"/>
    </row>
    <row r="890" ht="15.75" customHeight="1">
      <c r="A890" s="301"/>
      <c r="B890" s="301"/>
      <c r="C890" s="301"/>
      <c r="D890" s="301"/>
      <c r="E890" s="301"/>
      <c r="F890" s="301"/>
      <c r="G890" s="330"/>
      <c r="H890" s="301"/>
    </row>
    <row r="891" ht="15.75" customHeight="1">
      <c r="A891" s="301"/>
      <c r="B891" s="301"/>
      <c r="C891" s="301"/>
      <c r="D891" s="301"/>
      <c r="E891" s="301"/>
      <c r="F891" s="301"/>
      <c r="G891" s="330"/>
      <c r="H891" s="301"/>
    </row>
    <row r="892" ht="15.75" customHeight="1">
      <c r="A892" s="301"/>
      <c r="B892" s="301"/>
      <c r="C892" s="301"/>
      <c r="D892" s="301"/>
      <c r="E892" s="301"/>
      <c r="F892" s="301"/>
      <c r="G892" s="330"/>
      <c r="H892" s="301"/>
    </row>
    <row r="893" ht="15.75" customHeight="1">
      <c r="A893" s="301"/>
      <c r="B893" s="301"/>
      <c r="C893" s="301"/>
      <c r="D893" s="301"/>
      <c r="E893" s="301"/>
      <c r="F893" s="301"/>
      <c r="G893" s="330"/>
      <c r="H893" s="301"/>
    </row>
    <row r="894" ht="15.75" customHeight="1">
      <c r="A894" s="301"/>
      <c r="B894" s="301"/>
      <c r="C894" s="301"/>
      <c r="D894" s="301"/>
      <c r="E894" s="301"/>
      <c r="F894" s="301"/>
      <c r="G894" s="330"/>
      <c r="H894" s="301"/>
    </row>
    <row r="895" ht="15.75" customHeight="1">
      <c r="A895" s="301"/>
      <c r="B895" s="301"/>
      <c r="C895" s="301"/>
      <c r="D895" s="301"/>
      <c r="E895" s="301"/>
      <c r="F895" s="301"/>
      <c r="G895" s="330"/>
      <c r="H895" s="301"/>
    </row>
    <row r="896" ht="15.75" customHeight="1">
      <c r="A896" s="301"/>
      <c r="B896" s="301"/>
      <c r="C896" s="301"/>
      <c r="D896" s="301"/>
      <c r="E896" s="301"/>
      <c r="F896" s="301"/>
      <c r="G896" s="330"/>
      <c r="H896" s="301"/>
    </row>
    <row r="897" ht="15.75" customHeight="1">
      <c r="A897" s="301"/>
      <c r="B897" s="301"/>
      <c r="C897" s="301"/>
      <c r="D897" s="301"/>
      <c r="E897" s="301"/>
      <c r="F897" s="301"/>
      <c r="G897" s="330"/>
      <c r="H897" s="301"/>
    </row>
    <row r="898" ht="15.75" customHeight="1">
      <c r="A898" s="301"/>
      <c r="B898" s="301"/>
      <c r="C898" s="301"/>
      <c r="D898" s="301"/>
      <c r="E898" s="301"/>
      <c r="F898" s="301"/>
      <c r="G898" s="330"/>
      <c r="H898" s="301"/>
    </row>
    <row r="899" ht="15.75" customHeight="1">
      <c r="A899" s="301"/>
      <c r="B899" s="301"/>
      <c r="C899" s="301"/>
      <c r="D899" s="301"/>
      <c r="E899" s="301"/>
      <c r="F899" s="301"/>
      <c r="G899" s="330"/>
      <c r="H899" s="301"/>
    </row>
    <row r="900" ht="15.75" customHeight="1">
      <c r="A900" s="301"/>
      <c r="B900" s="301"/>
      <c r="C900" s="301"/>
      <c r="D900" s="301"/>
      <c r="E900" s="301"/>
      <c r="F900" s="301"/>
      <c r="G900" s="330"/>
      <c r="H900" s="301"/>
    </row>
    <row r="901" ht="15.75" customHeight="1">
      <c r="A901" s="301"/>
      <c r="B901" s="301"/>
      <c r="C901" s="301"/>
      <c r="D901" s="301"/>
      <c r="E901" s="301"/>
      <c r="F901" s="301"/>
      <c r="G901" s="330"/>
      <c r="H901" s="301"/>
    </row>
    <row r="902" ht="15.75" customHeight="1">
      <c r="A902" s="301"/>
      <c r="B902" s="301"/>
      <c r="C902" s="301"/>
      <c r="D902" s="301"/>
      <c r="E902" s="301"/>
      <c r="F902" s="301"/>
      <c r="G902" s="330"/>
      <c r="H902" s="301"/>
    </row>
    <row r="903" ht="15.75" customHeight="1">
      <c r="A903" s="301"/>
      <c r="B903" s="301"/>
      <c r="C903" s="301"/>
      <c r="D903" s="301"/>
      <c r="E903" s="301"/>
      <c r="F903" s="301"/>
      <c r="G903" s="330"/>
      <c r="H903" s="301"/>
    </row>
    <row r="904" ht="15.75" customHeight="1">
      <c r="A904" s="301"/>
      <c r="B904" s="301"/>
      <c r="C904" s="301"/>
      <c r="D904" s="301"/>
      <c r="E904" s="301"/>
      <c r="F904" s="301"/>
      <c r="G904" s="330"/>
      <c r="H904" s="301"/>
    </row>
    <row r="905" ht="15.75" customHeight="1">
      <c r="A905" s="301"/>
      <c r="B905" s="301"/>
      <c r="C905" s="301"/>
      <c r="D905" s="301"/>
      <c r="E905" s="301"/>
      <c r="F905" s="301"/>
      <c r="G905" s="330"/>
      <c r="H905" s="301"/>
    </row>
    <row r="906" ht="15.75" customHeight="1">
      <c r="A906" s="301"/>
      <c r="B906" s="301"/>
      <c r="C906" s="301"/>
      <c r="D906" s="301"/>
      <c r="E906" s="301"/>
      <c r="F906" s="301"/>
      <c r="G906" s="330"/>
      <c r="H906" s="301"/>
    </row>
    <row r="907" ht="15.75" customHeight="1">
      <c r="A907" s="301"/>
      <c r="B907" s="301"/>
      <c r="C907" s="301"/>
      <c r="D907" s="301"/>
      <c r="E907" s="301"/>
      <c r="F907" s="301"/>
      <c r="G907" s="330"/>
      <c r="H907" s="301"/>
    </row>
    <row r="908" ht="15.75" customHeight="1">
      <c r="A908" s="301"/>
      <c r="B908" s="301"/>
      <c r="C908" s="301"/>
      <c r="D908" s="301"/>
      <c r="E908" s="301"/>
      <c r="F908" s="301"/>
      <c r="G908" s="330"/>
      <c r="H908" s="301"/>
    </row>
    <row r="909" ht="15.75" customHeight="1">
      <c r="A909" s="301"/>
      <c r="B909" s="301"/>
      <c r="C909" s="301"/>
      <c r="D909" s="301"/>
      <c r="E909" s="301"/>
      <c r="F909" s="301"/>
      <c r="G909" s="330"/>
      <c r="H909" s="301"/>
    </row>
    <row r="910" ht="15.75" customHeight="1">
      <c r="A910" s="301"/>
      <c r="B910" s="301"/>
      <c r="C910" s="301"/>
      <c r="D910" s="301"/>
      <c r="E910" s="301"/>
      <c r="F910" s="301"/>
      <c r="G910" s="330"/>
      <c r="H910" s="301"/>
    </row>
    <row r="911" ht="15.75" customHeight="1">
      <c r="A911" s="301"/>
      <c r="B911" s="301"/>
      <c r="C911" s="301"/>
      <c r="D911" s="301"/>
      <c r="E911" s="301"/>
      <c r="F911" s="301"/>
      <c r="G911" s="330"/>
      <c r="H911" s="301"/>
    </row>
    <row r="912" ht="15.75" customHeight="1">
      <c r="A912" s="301"/>
      <c r="B912" s="301"/>
      <c r="C912" s="301"/>
      <c r="D912" s="301"/>
      <c r="E912" s="301"/>
      <c r="F912" s="301"/>
      <c r="G912" s="330"/>
      <c r="H912" s="301"/>
    </row>
    <row r="913" ht="15.75" customHeight="1">
      <c r="A913" s="301"/>
      <c r="B913" s="301"/>
      <c r="C913" s="301"/>
      <c r="D913" s="301"/>
      <c r="E913" s="301"/>
      <c r="F913" s="301"/>
      <c r="G913" s="330"/>
      <c r="H913" s="301"/>
    </row>
    <row r="914" ht="15.75" customHeight="1">
      <c r="A914" s="301"/>
      <c r="B914" s="301"/>
      <c r="C914" s="301"/>
      <c r="D914" s="301"/>
      <c r="E914" s="301"/>
      <c r="F914" s="301"/>
      <c r="G914" s="330"/>
      <c r="H914" s="301"/>
    </row>
    <row r="915" ht="15.75" customHeight="1">
      <c r="A915" s="301"/>
      <c r="B915" s="301"/>
      <c r="C915" s="301"/>
      <c r="D915" s="301"/>
      <c r="E915" s="301"/>
      <c r="F915" s="301"/>
      <c r="G915" s="330"/>
      <c r="H915" s="301"/>
    </row>
    <row r="916" ht="15.75" customHeight="1">
      <c r="A916" s="301"/>
      <c r="B916" s="301"/>
      <c r="C916" s="301"/>
      <c r="D916" s="301"/>
      <c r="E916" s="301"/>
      <c r="F916" s="301"/>
      <c r="G916" s="330"/>
      <c r="H916" s="301"/>
    </row>
    <row r="917" ht="15.75" customHeight="1">
      <c r="A917" s="301"/>
      <c r="B917" s="301"/>
      <c r="C917" s="301"/>
      <c r="D917" s="301"/>
      <c r="E917" s="301"/>
      <c r="F917" s="301"/>
      <c r="G917" s="330"/>
      <c r="H917" s="301"/>
    </row>
    <row r="918" ht="15.75" customHeight="1">
      <c r="A918" s="301"/>
      <c r="B918" s="301"/>
      <c r="C918" s="301"/>
      <c r="D918" s="301"/>
      <c r="E918" s="301"/>
      <c r="F918" s="301"/>
      <c r="G918" s="330"/>
      <c r="H918" s="301"/>
    </row>
    <row r="919" ht="15.75" customHeight="1">
      <c r="A919" s="301"/>
      <c r="B919" s="301"/>
      <c r="C919" s="301"/>
      <c r="D919" s="301"/>
      <c r="E919" s="301"/>
      <c r="F919" s="301"/>
      <c r="G919" s="330"/>
      <c r="H919" s="301"/>
    </row>
    <row r="920" ht="15.75" customHeight="1">
      <c r="A920" s="301"/>
      <c r="B920" s="301"/>
      <c r="C920" s="301"/>
      <c r="D920" s="301"/>
      <c r="E920" s="301"/>
      <c r="F920" s="301"/>
      <c r="G920" s="330"/>
      <c r="H920" s="301"/>
    </row>
    <row r="921" ht="15.75" customHeight="1">
      <c r="A921" s="301"/>
      <c r="B921" s="301"/>
      <c r="C921" s="301"/>
      <c r="D921" s="301"/>
      <c r="E921" s="301"/>
      <c r="F921" s="301"/>
      <c r="G921" s="330"/>
      <c r="H921" s="301"/>
    </row>
    <row r="922" ht="15.75" customHeight="1">
      <c r="A922" s="301"/>
      <c r="B922" s="301"/>
      <c r="C922" s="301"/>
      <c r="D922" s="301"/>
      <c r="E922" s="301"/>
      <c r="F922" s="301"/>
      <c r="G922" s="330"/>
      <c r="H922" s="301"/>
    </row>
    <row r="923" ht="15.75" customHeight="1">
      <c r="A923" s="301"/>
      <c r="B923" s="301"/>
      <c r="C923" s="301"/>
      <c r="D923" s="301"/>
      <c r="E923" s="301"/>
      <c r="F923" s="301"/>
      <c r="G923" s="330"/>
      <c r="H923" s="301"/>
    </row>
    <row r="924" ht="15.75" customHeight="1">
      <c r="A924" s="301"/>
      <c r="B924" s="301"/>
      <c r="C924" s="301"/>
      <c r="D924" s="301"/>
      <c r="E924" s="301"/>
      <c r="F924" s="301"/>
      <c r="G924" s="330"/>
      <c r="H924" s="301"/>
    </row>
    <row r="925" ht="15.75" customHeight="1">
      <c r="A925" s="301"/>
      <c r="B925" s="301"/>
      <c r="C925" s="301"/>
      <c r="D925" s="301"/>
      <c r="E925" s="301"/>
      <c r="F925" s="301"/>
      <c r="G925" s="330"/>
      <c r="H925" s="301"/>
    </row>
    <row r="926" ht="15.75" customHeight="1">
      <c r="A926" s="301"/>
      <c r="B926" s="301"/>
      <c r="C926" s="301"/>
      <c r="D926" s="301"/>
      <c r="E926" s="301"/>
      <c r="F926" s="301"/>
      <c r="G926" s="330"/>
      <c r="H926" s="301"/>
    </row>
    <row r="927" ht="15.75" customHeight="1">
      <c r="A927" s="301"/>
      <c r="B927" s="301"/>
      <c r="C927" s="301"/>
      <c r="D927" s="301"/>
      <c r="E927" s="301"/>
      <c r="F927" s="301"/>
      <c r="G927" s="330"/>
      <c r="H927" s="301"/>
    </row>
    <row r="928" ht="15.75" customHeight="1">
      <c r="A928" s="301"/>
      <c r="B928" s="301"/>
      <c r="C928" s="301"/>
      <c r="D928" s="301"/>
      <c r="E928" s="301"/>
      <c r="F928" s="301"/>
      <c r="G928" s="330"/>
      <c r="H928" s="301"/>
    </row>
    <row r="929" ht="15.75" customHeight="1">
      <c r="A929" s="301"/>
      <c r="B929" s="301"/>
      <c r="C929" s="301"/>
      <c r="D929" s="301"/>
      <c r="E929" s="301"/>
      <c r="F929" s="301"/>
      <c r="G929" s="330"/>
      <c r="H929" s="301"/>
    </row>
    <row r="930" ht="15.75" customHeight="1">
      <c r="A930" s="301"/>
      <c r="B930" s="301"/>
      <c r="C930" s="301"/>
      <c r="D930" s="301"/>
      <c r="E930" s="301"/>
      <c r="F930" s="301"/>
      <c r="G930" s="330"/>
      <c r="H930" s="301"/>
    </row>
    <row r="931" ht="15.75" customHeight="1">
      <c r="A931" s="301"/>
      <c r="B931" s="301"/>
      <c r="C931" s="301"/>
      <c r="D931" s="301"/>
      <c r="E931" s="301"/>
      <c r="F931" s="301"/>
      <c r="G931" s="330"/>
      <c r="H931" s="301"/>
    </row>
    <row r="932" ht="15.75" customHeight="1">
      <c r="A932" s="301"/>
      <c r="B932" s="301"/>
      <c r="C932" s="301"/>
      <c r="D932" s="301"/>
      <c r="E932" s="301"/>
      <c r="F932" s="301"/>
      <c r="G932" s="330"/>
      <c r="H932" s="301"/>
    </row>
    <row r="933" ht="15.75" customHeight="1">
      <c r="A933" s="301"/>
      <c r="B933" s="301"/>
      <c r="C933" s="301"/>
      <c r="D933" s="301"/>
      <c r="E933" s="301"/>
      <c r="F933" s="301"/>
      <c r="G933" s="330"/>
      <c r="H933" s="301"/>
    </row>
    <row r="934" ht="15.75" customHeight="1">
      <c r="A934" s="301"/>
      <c r="B934" s="301"/>
      <c r="C934" s="301"/>
      <c r="D934" s="301"/>
      <c r="E934" s="301"/>
      <c r="F934" s="301"/>
      <c r="G934" s="330"/>
      <c r="H934" s="301"/>
    </row>
    <row r="935" ht="15.75" customHeight="1">
      <c r="A935" s="301"/>
      <c r="B935" s="301"/>
      <c r="C935" s="301"/>
      <c r="D935" s="301"/>
      <c r="E935" s="301"/>
      <c r="F935" s="301"/>
      <c r="G935" s="330"/>
      <c r="H935" s="301"/>
    </row>
    <row r="936" ht="15.75" customHeight="1">
      <c r="A936" s="301"/>
      <c r="B936" s="301"/>
      <c r="C936" s="301"/>
      <c r="D936" s="301"/>
      <c r="E936" s="301"/>
      <c r="F936" s="301"/>
      <c r="G936" s="330"/>
      <c r="H936" s="301"/>
    </row>
    <row r="937" ht="15.75" customHeight="1">
      <c r="A937" s="301"/>
      <c r="B937" s="301"/>
      <c r="C937" s="301"/>
      <c r="D937" s="301"/>
      <c r="E937" s="301"/>
      <c r="F937" s="301"/>
      <c r="G937" s="330"/>
      <c r="H937" s="301"/>
    </row>
    <row r="938" ht="15.75" customHeight="1">
      <c r="A938" s="301"/>
      <c r="B938" s="301"/>
      <c r="C938" s="301"/>
      <c r="D938" s="301"/>
      <c r="E938" s="301"/>
      <c r="F938" s="301"/>
      <c r="G938" s="330"/>
      <c r="H938" s="301"/>
    </row>
    <row r="939" ht="15.75" customHeight="1">
      <c r="A939" s="301"/>
      <c r="B939" s="301"/>
      <c r="C939" s="301"/>
      <c r="D939" s="301"/>
      <c r="E939" s="301"/>
      <c r="F939" s="301"/>
      <c r="G939" s="330"/>
      <c r="H939" s="301"/>
    </row>
    <row r="940" ht="15.75" customHeight="1">
      <c r="A940" s="301"/>
      <c r="B940" s="301"/>
      <c r="C940" s="301"/>
      <c r="D940" s="301"/>
      <c r="E940" s="301"/>
      <c r="F940" s="301"/>
      <c r="G940" s="330"/>
      <c r="H940" s="301"/>
    </row>
    <row r="941" ht="15.75" customHeight="1">
      <c r="A941" s="301"/>
      <c r="B941" s="301"/>
      <c r="C941" s="301"/>
      <c r="D941" s="301"/>
      <c r="E941" s="301"/>
      <c r="F941" s="301"/>
      <c r="G941" s="330"/>
      <c r="H941" s="301"/>
    </row>
    <row r="942" ht="15.75" customHeight="1">
      <c r="A942" s="301"/>
      <c r="B942" s="301"/>
      <c r="C942" s="301"/>
      <c r="D942" s="301"/>
      <c r="E942" s="301"/>
      <c r="F942" s="301"/>
      <c r="G942" s="330"/>
      <c r="H942" s="301"/>
    </row>
    <row r="943" ht="15.75" customHeight="1">
      <c r="A943" s="301"/>
      <c r="B943" s="301"/>
      <c r="C943" s="301"/>
      <c r="D943" s="301"/>
      <c r="E943" s="301"/>
      <c r="F943" s="301"/>
      <c r="G943" s="330"/>
      <c r="H943" s="301"/>
    </row>
    <row r="944" ht="15.75" customHeight="1">
      <c r="A944" s="301"/>
      <c r="B944" s="301"/>
      <c r="C944" s="301"/>
      <c r="D944" s="301"/>
      <c r="E944" s="301"/>
      <c r="F944" s="301"/>
      <c r="G944" s="330"/>
      <c r="H944" s="301"/>
    </row>
    <row r="945" ht="15.75" customHeight="1">
      <c r="A945" s="301"/>
      <c r="B945" s="301"/>
      <c r="C945" s="301"/>
      <c r="D945" s="301"/>
      <c r="E945" s="301"/>
      <c r="F945" s="301"/>
      <c r="G945" s="330"/>
      <c r="H945" s="301"/>
    </row>
    <row r="946" ht="15.75" customHeight="1">
      <c r="A946" s="301"/>
      <c r="B946" s="301"/>
      <c r="C946" s="301"/>
      <c r="D946" s="301"/>
      <c r="E946" s="301"/>
      <c r="F946" s="301"/>
      <c r="G946" s="330"/>
      <c r="H946" s="301"/>
    </row>
    <row r="947" ht="15.75" customHeight="1">
      <c r="A947" s="301"/>
      <c r="B947" s="301"/>
      <c r="C947" s="301"/>
      <c r="D947" s="301"/>
      <c r="E947" s="301"/>
      <c r="F947" s="301"/>
      <c r="G947" s="330"/>
      <c r="H947" s="301"/>
    </row>
    <row r="948" ht="15.75" customHeight="1">
      <c r="A948" s="301"/>
      <c r="B948" s="301"/>
      <c r="C948" s="301"/>
      <c r="D948" s="301"/>
      <c r="E948" s="301"/>
      <c r="F948" s="301"/>
      <c r="G948" s="330"/>
      <c r="H948" s="301"/>
    </row>
    <row r="949" ht="15.75" customHeight="1">
      <c r="A949" s="301"/>
      <c r="B949" s="301"/>
      <c r="C949" s="301"/>
      <c r="D949" s="301"/>
      <c r="E949" s="301"/>
      <c r="F949" s="301"/>
      <c r="G949" s="330"/>
      <c r="H949" s="301"/>
    </row>
    <row r="950" ht="15.75" customHeight="1">
      <c r="A950" s="301"/>
      <c r="B950" s="301"/>
      <c r="C950" s="301"/>
      <c r="D950" s="301"/>
      <c r="E950" s="301"/>
      <c r="F950" s="301"/>
      <c r="G950" s="330"/>
      <c r="H950" s="301"/>
    </row>
    <row r="951" ht="15.75" customHeight="1">
      <c r="A951" s="301"/>
      <c r="B951" s="301"/>
      <c r="C951" s="301"/>
      <c r="D951" s="301"/>
      <c r="E951" s="301"/>
      <c r="F951" s="301"/>
      <c r="G951" s="330"/>
      <c r="H951" s="301"/>
    </row>
    <row r="952" ht="15.75" customHeight="1">
      <c r="A952" s="301"/>
      <c r="B952" s="301"/>
      <c r="C952" s="301"/>
      <c r="D952" s="301"/>
      <c r="E952" s="301"/>
      <c r="F952" s="301"/>
      <c r="G952" s="330"/>
      <c r="H952" s="301"/>
    </row>
    <row r="953" ht="15.75" customHeight="1">
      <c r="A953" s="301"/>
      <c r="B953" s="301"/>
      <c r="C953" s="301"/>
      <c r="D953" s="301"/>
      <c r="E953" s="301"/>
      <c r="F953" s="301"/>
      <c r="G953" s="330"/>
      <c r="H953" s="301"/>
    </row>
    <row r="954" ht="15.75" customHeight="1">
      <c r="A954" s="301"/>
      <c r="B954" s="301"/>
      <c r="C954" s="301"/>
      <c r="D954" s="301"/>
      <c r="E954" s="301"/>
      <c r="F954" s="301"/>
      <c r="G954" s="330"/>
      <c r="H954" s="301"/>
    </row>
    <row r="955" ht="15.75" customHeight="1">
      <c r="A955" s="301"/>
      <c r="B955" s="301"/>
      <c r="C955" s="301"/>
      <c r="D955" s="301"/>
      <c r="E955" s="301"/>
      <c r="F955" s="301"/>
      <c r="G955" s="330"/>
      <c r="H955" s="301"/>
    </row>
    <row r="956" ht="15.75" customHeight="1">
      <c r="A956" s="301"/>
      <c r="B956" s="301"/>
      <c r="C956" s="301"/>
      <c r="D956" s="301"/>
      <c r="E956" s="301"/>
      <c r="F956" s="301"/>
      <c r="G956" s="330"/>
      <c r="H956" s="301"/>
    </row>
    <row r="957" ht="15.75" customHeight="1">
      <c r="A957" s="301"/>
      <c r="B957" s="301"/>
      <c r="C957" s="301"/>
      <c r="D957" s="301"/>
      <c r="E957" s="301"/>
      <c r="F957" s="301"/>
      <c r="G957" s="330"/>
      <c r="H957" s="301"/>
    </row>
    <row r="958" ht="15.75" customHeight="1">
      <c r="A958" s="301"/>
      <c r="B958" s="301"/>
      <c r="C958" s="301"/>
      <c r="D958" s="301"/>
      <c r="E958" s="301"/>
      <c r="F958" s="301"/>
      <c r="G958" s="330"/>
      <c r="H958" s="301"/>
    </row>
    <row r="959" ht="15.75" customHeight="1">
      <c r="A959" s="301"/>
      <c r="B959" s="301"/>
      <c r="C959" s="301"/>
      <c r="D959" s="301"/>
      <c r="E959" s="301"/>
      <c r="F959" s="301"/>
      <c r="G959" s="330"/>
      <c r="H959" s="301"/>
    </row>
    <row r="960" ht="15.75" customHeight="1">
      <c r="A960" s="301"/>
      <c r="B960" s="301"/>
      <c r="C960" s="301"/>
      <c r="D960" s="301"/>
      <c r="E960" s="301"/>
      <c r="F960" s="301"/>
      <c r="G960" s="330"/>
      <c r="H960" s="301"/>
    </row>
    <row r="961" ht="15.75" customHeight="1">
      <c r="A961" s="301"/>
      <c r="B961" s="301"/>
      <c r="C961" s="301"/>
      <c r="D961" s="301"/>
      <c r="E961" s="301"/>
      <c r="F961" s="301"/>
      <c r="G961" s="330"/>
      <c r="H961" s="301"/>
    </row>
    <row r="962" ht="15.75" customHeight="1">
      <c r="A962" s="301"/>
      <c r="B962" s="301"/>
      <c r="C962" s="301"/>
      <c r="D962" s="301"/>
      <c r="E962" s="301"/>
      <c r="F962" s="301"/>
      <c r="G962" s="330"/>
      <c r="H962" s="301"/>
    </row>
    <row r="963" ht="15.75" customHeight="1">
      <c r="A963" s="301"/>
      <c r="B963" s="301"/>
      <c r="C963" s="301"/>
      <c r="D963" s="301"/>
      <c r="E963" s="301"/>
      <c r="F963" s="301"/>
      <c r="G963" s="330"/>
      <c r="H963" s="301"/>
    </row>
    <row r="964" ht="15.75" customHeight="1">
      <c r="A964" s="301"/>
      <c r="B964" s="301"/>
      <c r="C964" s="301"/>
      <c r="D964" s="301"/>
      <c r="E964" s="301"/>
      <c r="F964" s="301"/>
      <c r="G964" s="330"/>
      <c r="H964" s="301"/>
    </row>
    <row r="965" ht="15.75" customHeight="1">
      <c r="A965" s="301"/>
      <c r="B965" s="301"/>
      <c r="C965" s="301"/>
      <c r="D965" s="301"/>
      <c r="E965" s="301"/>
      <c r="F965" s="301"/>
      <c r="G965" s="330"/>
      <c r="H965" s="301"/>
    </row>
    <row r="966" ht="15.75" customHeight="1">
      <c r="A966" s="301"/>
      <c r="B966" s="301"/>
      <c r="C966" s="301"/>
      <c r="D966" s="301"/>
      <c r="E966" s="301"/>
      <c r="F966" s="301"/>
      <c r="G966" s="330"/>
      <c r="H966" s="301"/>
    </row>
    <row r="967" ht="15.75" customHeight="1">
      <c r="A967" s="301"/>
      <c r="B967" s="301"/>
      <c r="C967" s="301"/>
      <c r="D967" s="301"/>
      <c r="E967" s="301"/>
      <c r="F967" s="301"/>
      <c r="G967" s="330"/>
      <c r="H967" s="301"/>
    </row>
    <row r="968" ht="15.75" customHeight="1">
      <c r="A968" s="301"/>
      <c r="B968" s="301"/>
      <c r="C968" s="301"/>
      <c r="D968" s="301"/>
      <c r="E968" s="301"/>
      <c r="F968" s="301"/>
      <c r="G968" s="330"/>
      <c r="H968" s="301"/>
    </row>
    <row r="969" ht="15.75" customHeight="1">
      <c r="A969" s="301"/>
      <c r="B969" s="301"/>
      <c r="C969" s="301"/>
      <c r="D969" s="301"/>
      <c r="E969" s="301"/>
      <c r="F969" s="301"/>
      <c r="G969" s="330"/>
      <c r="H969" s="301"/>
    </row>
    <row r="970" ht="15.75" customHeight="1">
      <c r="A970" s="301"/>
      <c r="B970" s="301"/>
      <c r="C970" s="301"/>
      <c r="D970" s="301"/>
      <c r="E970" s="301"/>
      <c r="F970" s="301"/>
      <c r="G970" s="330"/>
      <c r="H970" s="301"/>
    </row>
    <row r="971" ht="15.75" customHeight="1">
      <c r="A971" s="301"/>
      <c r="B971" s="301"/>
      <c r="C971" s="301"/>
      <c r="D971" s="301"/>
      <c r="E971" s="301"/>
      <c r="F971" s="301"/>
      <c r="G971" s="330"/>
      <c r="H971" s="301"/>
    </row>
    <row r="972" ht="15.75" customHeight="1">
      <c r="A972" s="301"/>
      <c r="B972" s="301"/>
      <c r="C972" s="301"/>
      <c r="D972" s="301"/>
      <c r="E972" s="301"/>
      <c r="F972" s="301"/>
      <c r="G972" s="330"/>
      <c r="H972" s="301"/>
    </row>
    <row r="973" ht="15.75" customHeight="1">
      <c r="A973" s="301"/>
      <c r="B973" s="301"/>
      <c r="C973" s="301"/>
      <c r="D973" s="301"/>
      <c r="E973" s="301"/>
      <c r="F973" s="301"/>
      <c r="G973" s="330"/>
      <c r="H973" s="301"/>
    </row>
    <row r="974" ht="15.75" customHeight="1">
      <c r="A974" s="301"/>
      <c r="B974" s="301"/>
      <c r="C974" s="301"/>
      <c r="D974" s="301"/>
      <c r="E974" s="301"/>
      <c r="F974" s="301"/>
      <c r="G974" s="330"/>
      <c r="H974" s="301"/>
    </row>
    <row r="975" ht="15.75" customHeight="1">
      <c r="A975" s="301"/>
      <c r="B975" s="301"/>
      <c r="C975" s="301"/>
      <c r="D975" s="301"/>
      <c r="E975" s="301"/>
      <c r="F975" s="301"/>
      <c r="G975" s="330"/>
      <c r="H975" s="301"/>
    </row>
    <row r="976" ht="15.75" customHeight="1">
      <c r="A976" s="301"/>
      <c r="B976" s="301"/>
      <c r="C976" s="301"/>
      <c r="D976" s="301"/>
      <c r="E976" s="301"/>
      <c r="F976" s="301"/>
      <c r="G976" s="330"/>
      <c r="H976" s="301"/>
    </row>
    <row r="977" ht="15.75" customHeight="1">
      <c r="A977" s="301"/>
      <c r="B977" s="301"/>
      <c r="C977" s="301"/>
      <c r="D977" s="301"/>
      <c r="E977" s="301"/>
      <c r="F977" s="301"/>
      <c r="G977" s="330"/>
      <c r="H977" s="301"/>
    </row>
    <row r="978" ht="15.75" customHeight="1">
      <c r="A978" s="301"/>
      <c r="B978" s="301"/>
      <c r="C978" s="301"/>
      <c r="D978" s="301"/>
      <c r="E978" s="301"/>
      <c r="F978" s="301"/>
      <c r="G978" s="330"/>
      <c r="H978" s="301"/>
    </row>
    <row r="979" ht="15.75" customHeight="1">
      <c r="A979" s="301"/>
      <c r="B979" s="301"/>
      <c r="C979" s="301"/>
      <c r="D979" s="301"/>
      <c r="E979" s="301"/>
      <c r="F979" s="301"/>
      <c r="G979" s="330"/>
      <c r="H979" s="301"/>
    </row>
    <row r="980" ht="15.75" customHeight="1">
      <c r="A980" s="301"/>
      <c r="B980" s="301"/>
      <c r="C980" s="301"/>
      <c r="D980" s="301"/>
      <c r="E980" s="301"/>
      <c r="F980" s="301"/>
      <c r="G980" s="330"/>
      <c r="H980" s="301"/>
    </row>
    <row r="981" ht="15.75" customHeight="1">
      <c r="A981" s="301"/>
      <c r="B981" s="301"/>
      <c r="C981" s="301"/>
      <c r="D981" s="301"/>
      <c r="E981" s="301"/>
      <c r="F981" s="301"/>
      <c r="G981" s="330"/>
      <c r="H981" s="301"/>
    </row>
    <row r="982" ht="15.75" customHeight="1">
      <c r="A982" s="301"/>
      <c r="B982" s="301"/>
      <c r="C982" s="301"/>
      <c r="D982" s="301"/>
      <c r="E982" s="301"/>
      <c r="F982" s="301"/>
      <c r="G982" s="330"/>
      <c r="H982" s="301"/>
    </row>
    <row r="983" ht="15.75" customHeight="1">
      <c r="A983" s="301"/>
      <c r="B983" s="301"/>
      <c r="C983" s="301"/>
      <c r="D983" s="301"/>
      <c r="E983" s="301"/>
      <c r="F983" s="301"/>
      <c r="G983" s="330"/>
      <c r="H983" s="301"/>
    </row>
    <row r="984" ht="15.75" customHeight="1">
      <c r="A984" s="301"/>
      <c r="B984" s="301"/>
      <c r="C984" s="301"/>
      <c r="D984" s="301"/>
      <c r="E984" s="301"/>
      <c r="F984" s="301"/>
      <c r="G984" s="330"/>
      <c r="H984" s="301"/>
    </row>
    <row r="985" ht="15.75" customHeight="1">
      <c r="A985" s="301"/>
      <c r="B985" s="301"/>
      <c r="C985" s="301"/>
      <c r="D985" s="301"/>
      <c r="E985" s="301"/>
      <c r="F985" s="301"/>
      <c r="G985" s="330"/>
      <c r="H985" s="301"/>
    </row>
    <row r="986" ht="15.75" customHeight="1">
      <c r="A986" s="301"/>
      <c r="B986" s="301"/>
      <c r="C986" s="301"/>
      <c r="D986" s="301"/>
      <c r="E986" s="301"/>
      <c r="F986" s="301"/>
      <c r="G986" s="330"/>
      <c r="H986" s="301"/>
    </row>
    <row r="987" ht="15.75" customHeight="1">
      <c r="A987" s="301"/>
      <c r="B987" s="301"/>
      <c r="C987" s="301"/>
      <c r="D987" s="301"/>
      <c r="E987" s="301"/>
      <c r="F987" s="301"/>
      <c r="G987" s="330"/>
      <c r="H987" s="301"/>
    </row>
    <row r="988" ht="15.75" customHeight="1">
      <c r="A988" s="301"/>
      <c r="B988" s="301"/>
      <c r="C988" s="301"/>
      <c r="D988" s="301"/>
      <c r="E988" s="301"/>
      <c r="F988" s="301"/>
      <c r="G988" s="330"/>
      <c r="H988" s="301"/>
    </row>
    <row r="989" ht="15.75" customHeight="1">
      <c r="A989" s="301"/>
      <c r="B989" s="301"/>
      <c r="C989" s="301"/>
      <c r="D989" s="301"/>
      <c r="E989" s="301"/>
      <c r="F989" s="301"/>
      <c r="G989" s="330"/>
      <c r="H989" s="301"/>
    </row>
    <row r="990" ht="15.75" customHeight="1">
      <c r="A990" s="301"/>
      <c r="B990" s="301"/>
      <c r="C990" s="301"/>
      <c r="D990" s="301"/>
      <c r="E990" s="301"/>
      <c r="F990" s="301"/>
      <c r="G990" s="330"/>
      <c r="H990" s="301"/>
    </row>
    <row r="991" ht="15.75" customHeight="1">
      <c r="A991" s="301"/>
      <c r="B991" s="301"/>
      <c r="C991" s="301"/>
      <c r="D991" s="301"/>
      <c r="E991" s="301"/>
      <c r="F991" s="301"/>
      <c r="G991" s="330"/>
      <c r="H991" s="301"/>
    </row>
    <row r="992" ht="15.75" customHeight="1">
      <c r="A992" s="301"/>
      <c r="B992" s="301"/>
      <c r="C992" s="301"/>
      <c r="D992" s="301"/>
      <c r="E992" s="301"/>
      <c r="F992" s="301"/>
      <c r="G992" s="330"/>
      <c r="H992" s="301"/>
    </row>
    <row r="993" ht="15.75" customHeight="1">
      <c r="A993" s="301"/>
      <c r="B993" s="301"/>
      <c r="C993" s="301"/>
      <c r="D993" s="301"/>
      <c r="E993" s="301"/>
      <c r="F993" s="301"/>
      <c r="G993" s="330"/>
      <c r="H993" s="301"/>
    </row>
    <row r="994" ht="15.75" customHeight="1">
      <c r="A994" s="301"/>
      <c r="B994" s="301"/>
      <c r="C994" s="301"/>
      <c r="D994" s="301"/>
      <c r="E994" s="301"/>
      <c r="F994" s="301"/>
      <c r="G994" s="330"/>
      <c r="H994" s="301"/>
    </row>
    <row r="995" ht="15.75" customHeight="1">
      <c r="A995" s="301"/>
      <c r="B995" s="301"/>
      <c r="C995" s="301"/>
      <c r="D995" s="301"/>
      <c r="E995" s="301"/>
      <c r="F995" s="301"/>
      <c r="G995" s="330"/>
      <c r="H995" s="301"/>
    </row>
    <row r="996" ht="15.75" customHeight="1">
      <c r="A996" s="301"/>
      <c r="B996" s="301"/>
      <c r="C996" s="301"/>
      <c r="D996" s="301"/>
      <c r="E996" s="301"/>
      <c r="F996" s="301"/>
      <c r="G996" s="330"/>
      <c r="H996" s="301"/>
    </row>
    <row r="997" ht="15.75" customHeight="1">
      <c r="A997" s="301"/>
      <c r="B997" s="301"/>
      <c r="C997" s="301"/>
      <c r="D997" s="301"/>
      <c r="E997" s="301"/>
      <c r="F997" s="301"/>
      <c r="G997" s="330"/>
      <c r="H997" s="301"/>
    </row>
    <row r="998" ht="15.75" customHeight="1">
      <c r="A998" s="301"/>
      <c r="B998" s="301"/>
      <c r="C998" s="301"/>
      <c r="D998" s="301"/>
      <c r="E998" s="301"/>
      <c r="F998" s="301"/>
      <c r="G998" s="330"/>
      <c r="H998" s="301"/>
    </row>
    <row r="999" ht="15.75" customHeight="1">
      <c r="A999" s="301"/>
      <c r="B999" s="301"/>
      <c r="C999" s="301"/>
      <c r="D999" s="301"/>
      <c r="E999" s="301"/>
      <c r="F999" s="301"/>
      <c r="G999" s="330"/>
      <c r="H999" s="301"/>
    </row>
    <row r="1000" ht="15.75" customHeight="1">
      <c r="A1000" s="301"/>
      <c r="B1000" s="301"/>
      <c r="C1000" s="301"/>
      <c r="D1000" s="301"/>
      <c r="E1000" s="301"/>
      <c r="F1000" s="301"/>
      <c r="G1000" s="330"/>
      <c r="H1000" s="301"/>
    </row>
    <row r="1001" ht="15.75" customHeight="1">
      <c r="A1001" s="301"/>
      <c r="B1001" s="301"/>
      <c r="C1001" s="301"/>
      <c r="D1001" s="301"/>
      <c r="E1001" s="301"/>
      <c r="F1001" s="301"/>
      <c r="G1001" s="330"/>
      <c r="H1001" s="301"/>
    </row>
    <row r="1002" ht="15.75" customHeight="1">
      <c r="A1002" s="301"/>
      <c r="B1002" s="301"/>
      <c r="C1002" s="301"/>
      <c r="D1002" s="301"/>
      <c r="E1002" s="301"/>
      <c r="F1002" s="301"/>
      <c r="G1002" s="330"/>
      <c r="H1002" s="301"/>
    </row>
  </sheetData>
  <mergeCells count="24">
    <mergeCell ref="I11:L16"/>
    <mergeCell ref="I18:L29"/>
    <mergeCell ref="I31:L41"/>
    <mergeCell ref="B3:G3"/>
    <mergeCell ref="B4:H4"/>
    <mergeCell ref="B5:H8"/>
    <mergeCell ref="I5:L8"/>
    <mergeCell ref="B9:H9"/>
    <mergeCell ref="E15:F15"/>
    <mergeCell ref="B17:H17"/>
    <mergeCell ref="B36:D36"/>
    <mergeCell ref="B37:D37"/>
    <mergeCell ref="B38:D38"/>
    <mergeCell ref="B39:D39"/>
    <mergeCell ref="B40:D40"/>
    <mergeCell ref="B41:D41"/>
    <mergeCell ref="F41:G41"/>
    <mergeCell ref="B30:H30"/>
    <mergeCell ref="B31:D31"/>
    <mergeCell ref="B32:D32"/>
    <mergeCell ref="B33:D33"/>
    <mergeCell ref="B34:D34"/>
    <mergeCell ref="B35:D35"/>
    <mergeCell ref="F35:G35"/>
  </mergeCells>
  <printOptions/>
  <pageMargins bottom="1.0" footer="0.0" header="0.0" left="0.75" right="0.75" top="1.0"/>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13.0"/>
    <col customWidth="1" min="3" max="3" width="10.86"/>
    <col customWidth="1" min="4" max="4" width="16.14"/>
    <col customWidth="1" min="5" max="5" width="12.71"/>
    <col customWidth="1" min="6" max="10" width="11.43"/>
    <col customWidth="1" min="11" max="13" width="13.0"/>
    <col customWidth="1" min="14" max="14" width="13.71"/>
    <col customWidth="1" min="15" max="15" width="16.0"/>
    <col customWidth="1" min="16" max="16" width="10.86"/>
    <col customWidth="1" min="17" max="26" width="10.71"/>
  </cols>
  <sheetData>
    <row r="1" ht="13.5" customHeight="1">
      <c r="A1" s="352" t="s">
        <v>461</v>
      </c>
      <c r="B1" s="352"/>
      <c r="C1" s="352"/>
      <c r="D1" s="352"/>
      <c r="E1" s="352"/>
      <c r="F1" s="352"/>
      <c r="G1" s="352"/>
      <c r="H1" s="352"/>
      <c r="I1" s="352"/>
      <c r="J1" s="352"/>
      <c r="K1" s="352"/>
      <c r="L1" s="352"/>
      <c r="M1" s="352"/>
      <c r="N1" s="352"/>
      <c r="O1" s="352"/>
      <c r="P1" s="352"/>
      <c r="Q1" s="353"/>
      <c r="R1" s="353"/>
      <c r="S1" s="353"/>
      <c r="T1" s="353"/>
      <c r="U1" s="353"/>
      <c r="V1" s="353"/>
      <c r="W1" s="353"/>
      <c r="X1" s="353"/>
      <c r="Y1" s="353"/>
      <c r="Z1" s="353"/>
    </row>
    <row r="2" ht="13.5" customHeight="1">
      <c r="A2" s="352"/>
      <c r="B2" s="352"/>
      <c r="C2" s="352"/>
      <c r="D2" s="352"/>
      <c r="E2" s="352"/>
      <c r="F2" s="352"/>
      <c r="G2" s="352"/>
      <c r="H2" s="352"/>
      <c r="I2" s="352"/>
      <c r="J2" s="352"/>
      <c r="K2" s="352"/>
      <c r="L2" s="352"/>
      <c r="M2" s="352"/>
      <c r="N2" s="352"/>
      <c r="O2" s="352"/>
      <c r="P2" s="352"/>
      <c r="Q2" s="353"/>
      <c r="R2" s="353"/>
      <c r="S2" s="353"/>
      <c r="T2" s="353"/>
      <c r="U2" s="353"/>
      <c r="V2" s="353"/>
      <c r="W2" s="353"/>
      <c r="X2" s="353"/>
      <c r="Y2" s="353"/>
      <c r="Z2" s="353"/>
    </row>
    <row r="3" ht="13.5" customHeight="1">
      <c r="A3" s="354" t="str">
        <f>'Input sheet'!C7</f>
        <v>MOTHERSON</v>
      </c>
      <c r="B3" s="355"/>
      <c r="C3" s="355"/>
      <c r="D3" s="355"/>
      <c r="E3" s="355"/>
      <c r="F3" s="355"/>
      <c r="G3" s="355"/>
      <c r="H3" s="355"/>
      <c r="I3" s="355"/>
      <c r="J3" s="355"/>
      <c r="K3" s="355"/>
      <c r="L3" s="355"/>
      <c r="M3" s="355"/>
      <c r="N3" s="356"/>
      <c r="O3" s="357">
        <f>'Input sheet'!C6</f>
        <v>45418</v>
      </c>
      <c r="P3" s="358"/>
    </row>
    <row r="4" ht="13.5" customHeight="1">
      <c r="A4" s="359"/>
      <c r="B4" s="360"/>
      <c r="C4" s="360"/>
      <c r="D4" s="360"/>
      <c r="E4" s="360"/>
      <c r="F4" s="360"/>
      <c r="G4" s="360"/>
      <c r="H4" s="360"/>
      <c r="I4" s="360"/>
      <c r="J4" s="360"/>
      <c r="K4" s="360"/>
      <c r="L4" s="360"/>
      <c r="M4" s="360"/>
      <c r="N4" s="360"/>
      <c r="O4" s="360"/>
      <c r="P4" s="361"/>
    </row>
    <row r="5" ht="13.5" customHeight="1">
      <c r="A5" s="362" t="s">
        <v>462</v>
      </c>
      <c r="B5" s="348"/>
      <c r="C5" s="363"/>
      <c r="D5" s="360"/>
      <c r="E5" s="364" t="s">
        <v>463</v>
      </c>
      <c r="F5" s="365"/>
      <c r="G5" s="360"/>
      <c r="H5" s="364" t="s">
        <v>464</v>
      </c>
      <c r="I5" s="365"/>
      <c r="J5" s="360"/>
      <c r="K5" s="364" t="s">
        <v>465</v>
      </c>
      <c r="L5" s="365"/>
      <c r="M5" s="360"/>
      <c r="N5" s="360"/>
      <c r="O5" s="360"/>
      <c r="P5" s="361"/>
    </row>
    <row r="6" ht="13.5" customHeight="1">
      <c r="A6" s="359"/>
      <c r="B6" s="366" t="s">
        <v>116</v>
      </c>
      <c r="C6" s="366" t="s">
        <v>466</v>
      </c>
      <c r="D6" s="360"/>
      <c r="E6" s="367" t="str">
        <f>'Stories to Numbers'!H11</f>
        <v>vision 2025</v>
      </c>
      <c r="F6" s="282"/>
      <c r="G6" s="360"/>
      <c r="H6" s="367" t="str">
        <f>'Stories to Numbers'!H12</f>
        <v>stable margin for the industry</v>
      </c>
      <c r="I6" s="282"/>
      <c r="J6" s="360"/>
      <c r="K6" s="367" t="str">
        <f>'Stories to Numbers'!H14</f>
        <v>higher sales to capital because of existing investements</v>
      </c>
      <c r="L6" s="282"/>
      <c r="M6" s="360"/>
      <c r="N6" s="360"/>
      <c r="O6" s="368" t="s">
        <v>467</v>
      </c>
      <c r="P6" s="369"/>
    </row>
    <row r="7" ht="13.5" customHeight="1">
      <c r="A7" s="370" t="s">
        <v>468</v>
      </c>
      <c r="B7" s="371">
        <f>'Input sheet'!H31</f>
        <v>0.2692310763</v>
      </c>
      <c r="C7" s="371" t="str">
        <f>#REF!</f>
        <v>#REF!</v>
      </c>
      <c r="D7" s="360"/>
      <c r="E7" s="284"/>
      <c r="F7" s="285"/>
      <c r="G7" s="360"/>
      <c r="H7" s="284"/>
      <c r="I7" s="285"/>
      <c r="J7" s="360"/>
      <c r="K7" s="284"/>
      <c r="L7" s="285"/>
      <c r="M7" s="360"/>
      <c r="N7" s="360"/>
      <c r="O7" s="372" t="s">
        <v>469</v>
      </c>
      <c r="P7" s="373">
        <f>O16</f>
        <v>0.045</v>
      </c>
    </row>
    <row r="8" ht="13.5" customHeight="1">
      <c r="A8" s="370" t="s">
        <v>59</v>
      </c>
      <c r="B8" s="374">
        <f>'Valuation output'!C5</f>
        <v>94110</v>
      </c>
      <c r="C8" s="360"/>
      <c r="D8" s="360"/>
      <c r="E8" s="284"/>
      <c r="F8" s="285"/>
      <c r="G8" s="360"/>
      <c r="H8" s="284"/>
      <c r="I8" s="285"/>
      <c r="J8" s="360"/>
      <c r="K8" s="284"/>
      <c r="L8" s="285"/>
      <c r="M8" s="360"/>
      <c r="N8" s="360"/>
      <c r="O8" s="372" t="s">
        <v>235</v>
      </c>
      <c r="P8" s="373">
        <f>'Valuation output'!N14</f>
        <v>0.089</v>
      </c>
    </row>
    <row r="9" ht="13.5" customHeight="1">
      <c r="A9" s="370" t="s">
        <v>64</v>
      </c>
      <c r="B9" s="371">
        <f>'Valuation output'!C6</f>
        <v>0.05180108384</v>
      </c>
      <c r="C9" s="371" t="str">
        <f>#REF!</f>
        <v>#REF!</v>
      </c>
      <c r="D9" s="360"/>
      <c r="E9" s="284"/>
      <c r="F9" s="285"/>
      <c r="G9" s="360"/>
      <c r="H9" s="284"/>
      <c r="I9" s="285"/>
      <c r="J9" s="360"/>
      <c r="K9" s="284"/>
      <c r="L9" s="285"/>
      <c r="M9" s="360"/>
      <c r="N9" s="360"/>
      <c r="O9" s="372" t="s">
        <v>444</v>
      </c>
      <c r="P9" s="373">
        <f>'Valuation output'!N22</f>
        <v>0.089</v>
      </c>
    </row>
    <row r="10" ht="13.5" customHeight="1">
      <c r="A10" s="370" t="s">
        <v>470</v>
      </c>
      <c r="B10" s="374">
        <f>'Valuation output'!C7</f>
        <v>4875</v>
      </c>
      <c r="C10" s="360"/>
      <c r="D10" s="360"/>
      <c r="E10" s="284"/>
      <c r="F10" s="285"/>
      <c r="G10" s="360"/>
      <c r="H10" s="284"/>
      <c r="I10" s="285"/>
      <c r="J10" s="360"/>
      <c r="K10" s="284"/>
      <c r="L10" s="285"/>
      <c r="M10" s="360"/>
      <c r="N10" s="360"/>
      <c r="O10" s="372" t="s">
        <v>471</v>
      </c>
      <c r="P10" s="373">
        <f>P7/P9</f>
        <v>0.5056179775</v>
      </c>
    </row>
    <row r="11" ht="13.5" customHeight="1">
      <c r="A11" s="370" t="s">
        <v>450</v>
      </c>
      <c r="B11" s="374">
        <f>'Valuation output'!C9</f>
        <v>3412.5</v>
      </c>
      <c r="C11" s="360"/>
      <c r="D11" s="360"/>
      <c r="E11" s="284"/>
      <c r="F11" s="285"/>
      <c r="G11" s="360"/>
      <c r="H11" s="284"/>
      <c r="I11" s="285"/>
      <c r="J11" s="360"/>
      <c r="K11" s="284"/>
      <c r="L11" s="285"/>
      <c r="M11" s="360"/>
      <c r="N11" s="360"/>
      <c r="O11" s="360"/>
      <c r="P11" s="375"/>
    </row>
    <row r="12" ht="13.5" customHeight="1">
      <c r="A12" s="359"/>
      <c r="B12" s="360"/>
      <c r="C12" s="360"/>
      <c r="D12" s="360"/>
      <c r="E12" s="286"/>
      <c r="F12" s="287"/>
      <c r="G12" s="360"/>
      <c r="H12" s="286"/>
      <c r="I12" s="287"/>
      <c r="J12" s="360"/>
      <c r="K12" s="286"/>
      <c r="L12" s="287"/>
      <c r="M12" s="360"/>
      <c r="N12" s="360"/>
      <c r="O12" s="360"/>
      <c r="P12" s="375"/>
    </row>
    <row r="13" ht="13.5" customHeight="1">
      <c r="A13" s="359"/>
      <c r="B13" s="360"/>
      <c r="C13" s="360"/>
      <c r="D13" s="360"/>
      <c r="E13" s="360"/>
      <c r="F13" s="360"/>
      <c r="G13" s="360"/>
      <c r="H13" s="360"/>
      <c r="I13" s="360"/>
      <c r="J13" s="360"/>
      <c r="K13" s="360"/>
      <c r="L13" s="360"/>
      <c r="M13" s="360"/>
      <c r="N13" s="360"/>
      <c r="O13" s="360"/>
      <c r="P13" s="375"/>
    </row>
    <row r="14" ht="13.5" customHeight="1">
      <c r="A14" s="359"/>
      <c r="B14" s="360"/>
      <c r="C14" s="360"/>
      <c r="D14" s="360"/>
      <c r="E14" s="360"/>
      <c r="F14" s="360"/>
      <c r="G14" s="360"/>
      <c r="H14" s="360"/>
      <c r="I14" s="360"/>
      <c r="J14" s="360"/>
      <c r="K14" s="360"/>
      <c r="L14" s="360"/>
      <c r="M14" s="360"/>
      <c r="N14" s="360"/>
      <c r="O14" s="360"/>
      <c r="P14" s="361"/>
    </row>
    <row r="15" ht="13.5" customHeight="1">
      <c r="A15" s="376" t="str">
        <f>'Valuation output'!B27</f>
        <v>PV(Terminal value)</v>
      </c>
      <c r="B15" s="377">
        <f>'Valuation output'!C27</f>
        <v>94691.68844</v>
      </c>
      <c r="C15" s="360"/>
      <c r="D15" s="372"/>
      <c r="E15" s="378">
        <f>'Valuation output'!D3</f>
        <v>1</v>
      </c>
      <c r="F15" s="378">
        <f>'Valuation output'!E3</f>
        <v>2</v>
      </c>
      <c r="G15" s="378">
        <f>'Valuation output'!F3</f>
        <v>3</v>
      </c>
      <c r="H15" s="378">
        <f>'Valuation output'!G3</f>
        <v>4</v>
      </c>
      <c r="I15" s="378">
        <f>'Valuation output'!H3</f>
        <v>5</v>
      </c>
      <c r="J15" s="378">
        <f>'Valuation output'!I3</f>
        <v>6</v>
      </c>
      <c r="K15" s="378">
        <f>'Valuation output'!J3</f>
        <v>7</v>
      </c>
      <c r="L15" s="378">
        <f>'Valuation output'!K3</f>
        <v>8</v>
      </c>
      <c r="M15" s="378">
        <f>'Valuation output'!L3</f>
        <v>9</v>
      </c>
      <c r="N15" s="378">
        <f>'Valuation output'!M3</f>
        <v>10</v>
      </c>
      <c r="O15" s="379" t="str">
        <f>'Valuation output'!N3</f>
        <v>Terminal year</v>
      </c>
      <c r="P15" s="380"/>
    </row>
    <row r="16" ht="13.5" customHeight="1">
      <c r="A16" s="381" t="str">
        <f>'Valuation output'!B28</f>
        <v>PV (CF over next 10 years)</v>
      </c>
      <c r="B16" s="382">
        <f>'Valuation output'!C28</f>
        <v>31684.85634</v>
      </c>
      <c r="C16" s="360"/>
      <c r="D16" s="372" t="s">
        <v>468</v>
      </c>
      <c r="E16" s="383">
        <f>'Valuation output'!D4</f>
        <v>0.2</v>
      </c>
      <c r="F16" s="383">
        <f>'Valuation output'!E4</f>
        <v>0.2</v>
      </c>
      <c r="G16" s="383">
        <f>'Valuation output'!F4</f>
        <v>0.2</v>
      </c>
      <c r="H16" s="383">
        <f>'Valuation output'!G4</f>
        <v>0.2</v>
      </c>
      <c r="I16" s="383">
        <f>'Valuation output'!H4</f>
        <v>0.2</v>
      </c>
      <c r="J16" s="383">
        <f>'Valuation output'!I4</f>
        <v>0.169</v>
      </c>
      <c r="K16" s="383">
        <f>'Valuation output'!J4</f>
        <v>0.138</v>
      </c>
      <c r="L16" s="383">
        <f>'Valuation output'!K4</f>
        <v>0.107</v>
      </c>
      <c r="M16" s="371">
        <f>'Valuation output'!L4</f>
        <v>0.076</v>
      </c>
      <c r="N16" s="371">
        <f>'Valuation output'!M4</f>
        <v>0.045</v>
      </c>
      <c r="O16" s="384">
        <f>'Valuation output'!N4</f>
        <v>0.045</v>
      </c>
      <c r="P16" s="361"/>
    </row>
    <row r="17" ht="13.5" customHeight="1">
      <c r="A17" s="385" t="str">
        <f>'Valuation output'!B30</f>
        <v>Probability of failure =</v>
      </c>
      <c r="B17" s="386">
        <f>'Valuation output'!C30</f>
        <v>0</v>
      </c>
      <c r="C17" s="360"/>
      <c r="D17" s="372" t="s">
        <v>59</v>
      </c>
      <c r="E17" s="383">
        <f>'Valuation output'!D5</f>
        <v>112932</v>
      </c>
      <c r="F17" s="383">
        <f>'Valuation output'!E5</f>
        <v>135518.4</v>
      </c>
      <c r="G17" s="383">
        <f>'Valuation output'!F5</f>
        <v>162622.08</v>
      </c>
      <c r="H17" s="383">
        <f>'Valuation output'!G5</f>
        <v>195146.496</v>
      </c>
      <c r="I17" s="383">
        <f>'Valuation output'!H5</f>
        <v>234175.7952</v>
      </c>
      <c r="J17" s="383">
        <f>'Valuation output'!I5</f>
        <v>273751.5046</v>
      </c>
      <c r="K17" s="383">
        <f>'Valuation output'!J5</f>
        <v>311529.2122</v>
      </c>
      <c r="L17" s="383">
        <f>'Valuation output'!K5</f>
        <v>344862.8379</v>
      </c>
      <c r="M17" s="383">
        <f>'Valuation output'!L5</f>
        <v>371072.4136</v>
      </c>
      <c r="N17" s="383">
        <f>'Valuation output'!M5</f>
        <v>387770.6722</v>
      </c>
      <c r="O17" s="387">
        <f>'Valuation output'!N5</f>
        <v>405220.3525</v>
      </c>
      <c r="P17" s="361"/>
    </row>
    <row r="18" ht="13.5" customHeight="1">
      <c r="A18" s="381" t="str">
        <f>'Valuation output'!B32</f>
        <v>Value of operating assets =</v>
      </c>
      <c r="B18" s="382">
        <f>'Valuation output'!C32</f>
        <v>126376.5448</v>
      </c>
      <c r="C18" s="360"/>
      <c r="D18" s="372" t="s">
        <v>64</v>
      </c>
      <c r="E18" s="371">
        <f>'Valuation output'!D6</f>
        <v>0.08</v>
      </c>
      <c r="F18" s="371">
        <f>'Valuation output'!E6</f>
        <v>0.08</v>
      </c>
      <c r="G18" s="371">
        <f>'Valuation output'!F6</f>
        <v>0.08</v>
      </c>
      <c r="H18" s="371">
        <f>'Valuation output'!G6</f>
        <v>0.08</v>
      </c>
      <c r="I18" s="371">
        <f>'Valuation output'!H6</f>
        <v>0.08</v>
      </c>
      <c r="J18" s="371">
        <f>'Valuation output'!I6</f>
        <v>0.08</v>
      </c>
      <c r="K18" s="371">
        <f>'Valuation output'!J6</f>
        <v>0.08</v>
      </c>
      <c r="L18" s="371">
        <f>'Valuation output'!K6</f>
        <v>0.08</v>
      </c>
      <c r="M18" s="371">
        <f>'Valuation output'!L6</f>
        <v>0.08</v>
      </c>
      <c r="N18" s="371">
        <f>'Valuation output'!M6</f>
        <v>0.08</v>
      </c>
      <c r="O18" s="384">
        <f>'Valuation output'!N6</f>
        <v>0.08</v>
      </c>
      <c r="P18" s="361"/>
    </row>
    <row r="19" ht="13.5" customHeight="1">
      <c r="A19" s="381" t="str">
        <f>'Valuation output'!B33</f>
        <v> - Debt</v>
      </c>
      <c r="B19" s="382">
        <f>'Valuation output'!C33</f>
        <v>21750</v>
      </c>
      <c r="C19" s="360"/>
      <c r="D19" s="372" t="s">
        <v>470</v>
      </c>
      <c r="E19" s="383">
        <f>'Valuation output'!D7</f>
        <v>9034.56</v>
      </c>
      <c r="F19" s="383">
        <f>'Valuation output'!E7</f>
        <v>10841.472</v>
      </c>
      <c r="G19" s="383">
        <f>'Valuation output'!F7</f>
        <v>13009.7664</v>
      </c>
      <c r="H19" s="383">
        <f>'Valuation output'!G7</f>
        <v>15611.71968</v>
      </c>
      <c r="I19" s="383">
        <f>'Valuation output'!H7</f>
        <v>18734.06362</v>
      </c>
      <c r="J19" s="383">
        <f>'Valuation output'!I7</f>
        <v>21900.12037</v>
      </c>
      <c r="K19" s="383">
        <f>'Valuation output'!J7</f>
        <v>24922.33698</v>
      </c>
      <c r="L19" s="383">
        <f>'Valuation output'!K7</f>
        <v>27589.02703</v>
      </c>
      <c r="M19" s="383">
        <f>'Valuation output'!L7</f>
        <v>29685.79309</v>
      </c>
      <c r="N19" s="383">
        <f>'Valuation output'!M7</f>
        <v>31021.65378</v>
      </c>
      <c r="O19" s="387">
        <f>'Valuation output'!N7</f>
        <v>32417.6282</v>
      </c>
      <c r="P19" s="361"/>
    </row>
    <row r="20" ht="13.5" customHeight="1">
      <c r="A20" s="381" t="str">
        <f>'Valuation output'!B34</f>
        <v> - Minority interests</v>
      </c>
      <c r="B20" s="382">
        <f>'Valuation output'!C34</f>
        <v>1950</v>
      </c>
      <c r="C20" s="360"/>
      <c r="D20" s="372" t="s">
        <v>450</v>
      </c>
      <c r="E20" s="383">
        <f>'Valuation output'!D9</f>
        <v>6324.192</v>
      </c>
      <c r="F20" s="383">
        <f>'Valuation output'!E9</f>
        <v>7589.0304</v>
      </c>
      <c r="G20" s="383">
        <f>'Valuation output'!F9</f>
        <v>9106.83648</v>
      </c>
      <c r="H20" s="383">
        <f>'Valuation output'!G9</f>
        <v>10928.20378</v>
      </c>
      <c r="I20" s="383">
        <f>'Valuation output'!H9</f>
        <v>13113.84453</v>
      </c>
      <c r="J20" s="383">
        <f>'Valuation output'!I9</f>
        <v>15330.08426</v>
      </c>
      <c r="K20" s="383">
        <f>'Valuation output'!J9</f>
        <v>17445.63588</v>
      </c>
      <c r="L20" s="383">
        <f>'Valuation output'!K9</f>
        <v>19312.31892</v>
      </c>
      <c r="M20" s="383">
        <f>'Valuation output'!L9</f>
        <v>20780.05516</v>
      </c>
      <c r="N20" s="383">
        <f>'Valuation output'!M9</f>
        <v>21715.15764</v>
      </c>
      <c r="O20" s="387">
        <f>'Valuation output'!N9</f>
        <v>22692.33974</v>
      </c>
      <c r="P20" s="361"/>
    </row>
    <row r="21" ht="13.5" customHeight="1">
      <c r="A21" s="381" t="str">
        <f>'Valuation output'!B35</f>
        <v> +  Cash</v>
      </c>
      <c r="B21" s="382">
        <f>'Valuation output'!C35</f>
        <v>5818</v>
      </c>
      <c r="C21" s="360"/>
      <c r="D21" s="372" t="s">
        <v>472</v>
      </c>
      <c r="E21" s="383">
        <f>'Valuation output'!D10</f>
        <v>4517.28</v>
      </c>
      <c r="F21" s="383">
        <f>'Valuation output'!E10</f>
        <v>5420.736</v>
      </c>
      <c r="G21" s="383">
        <f>'Valuation output'!F10</f>
        <v>6504.8832</v>
      </c>
      <c r="H21" s="383">
        <f>'Valuation output'!G10</f>
        <v>7805.85984</v>
      </c>
      <c r="I21" s="383">
        <f>'Valuation output'!H10</f>
        <v>7915.141878</v>
      </c>
      <c r="J21" s="383">
        <f>'Valuation output'!I10</f>
        <v>12592.56921</v>
      </c>
      <c r="K21" s="383">
        <f>'Valuation output'!J10</f>
        <v>11111.20857</v>
      </c>
      <c r="L21" s="383">
        <f>'Valuation output'!K10</f>
        <v>8736.525228</v>
      </c>
      <c r="M21" s="383">
        <f>'Valuation output'!L10</f>
        <v>5566.086204</v>
      </c>
      <c r="N21" s="383">
        <f>'Valuation output'!M10</f>
        <v>5816.560083</v>
      </c>
      <c r="O21" s="387">
        <f>'Valuation output'!N10</f>
        <v>11473.65492</v>
      </c>
      <c r="P21" s="361"/>
    </row>
    <row r="22" ht="13.5" customHeight="1">
      <c r="A22" s="381" t="str">
        <f>'Valuation output'!B36</f>
        <v> + Non-operating assets</v>
      </c>
      <c r="B22" s="382">
        <f>'Valuation output'!C36</f>
        <v>4300</v>
      </c>
      <c r="C22" s="360"/>
      <c r="D22" s="388" t="s">
        <v>398</v>
      </c>
      <c r="E22" s="387">
        <f>'Valuation output'!D11</f>
        <v>1806.912</v>
      </c>
      <c r="F22" s="387">
        <f>'Valuation output'!E11</f>
        <v>2168.2944</v>
      </c>
      <c r="G22" s="387">
        <f>'Valuation output'!F11</f>
        <v>2601.95328</v>
      </c>
      <c r="H22" s="387">
        <f>'Valuation output'!G11</f>
        <v>3122.343936</v>
      </c>
      <c r="I22" s="387">
        <f>'Valuation output'!H11</f>
        <v>5198.702653</v>
      </c>
      <c r="J22" s="387">
        <f>'Valuation output'!I11</f>
        <v>2737.515046</v>
      </c>
      <c r="K22" s="387">
        <f>'Valuation output'!J11</f>
        <v>6334.427315</v>
      </c>
      <c r="L22" s="387">
        <f>'Valuation output'!K11</f>
        <v>10575.7937</v>
      </c>
      <c r="M22" s="387">
        <f>'Valuation output'!L11</f>
        <v>15213.96896</v>
      </c>
      <c r="N22" s="387">
        <f>'Valuation output'!M11</f>
        <v>15898.59756</v>
      </c>
      <c r="O22" s="387">
        <f>'Valuation output'!N11</f>
        <v>11218.68481</v>
      </c>
      <c r="P22" s="361"/>
    </row>
    <row r="23" ht="13.5" customHeight="1">
      <c r="A23" s="381" t="str">
        <f>'Valuation output'!B37</f>
        <v>Value of equity</v>
      </c>
      <c r="B23" s="382">
        <f>'Valuation output'!C37</f>
        <v>112794.5448</v>
      </c>
      <c r="C23" s="360"/>
      <c r="D23" s="360"/>
      <c r="E23" s="360"/>
      <c r="F23" s="360"/>
      <c r="G23" s="360"/>
      <c r="H23" s="360"/>
      <c r="I23" s="360"/>
      <c r="J23" s="360"/>
      <c r="K23" s="360"/>
      <c r="L23" s="360"/>
      <c r="M23" s="360"/>
      <c r="N23" s="387">
        <f>'Valuation output'!C26</f>
        <v>254970.1094</v>
      </c>
      <c r="O23" s="360"/>
      <c r="P23" s="361"/>
    </row>
    <row r="24" ht="13.5" customHeight="1">
      <c r="A24" s="381" t="str">
        <f>'Valuation output'!B38</f>
        <v> - Value of options</v>
      </c>
      <c r="B24" s="382">
        <f>'Valuation output'!C38</f>
        <v>0</v>
      </c>
      <c r="C24" s="360"/>
      <c r="D24" s="360"/>
      <c r="E24" s="360"/>
      <c r="F24" s="360"/>
      <c r="G24" s="360"/>
      <c r="H24" s="360"/>
      <c r="I24" s="360"/>
      <c r="J24" s="360"/>
      <c r="K24" s="360"/>
      <c r="L24" s="360"/>
      <c r="M24" s="360"/>
      <c r="N24" s="360"/>
      <c r="O24" s="360"/>
      <c r="P24" s="361"/>
    </row>
    <row r="25" ht="13.5" customHeight="1">
      <c r="A25" s="381" t="str">
        <f>'Valuation output'!B39</f>
        <v>Value of equity in common stock</v>
      </c>
      <c r="B25" s="382">
        <f>'Valuation output'!C39</f>
        <v>112794.5448</v>
      </c>
      <c r="C25" s="360"/>
      <c r="D25" s="388" t="s">
        <v>473</v>
      </c>
      <c r="E25" s="384">
        <f>'Valuation output'!D14</f>
        <v>0.1106448621</v>
      </c>
      <c r="F25" s="384">
        <f>'Valuation output'!E14</f>
        <v>0.1106448621</v>
      </c>
      <c r="G25" s="384">
        <f>'Valuation output'!F14</f>
        <v>0.1106448621</v>
      </c>
      <c r="H25" s="384">
        <f>'Valuation output'!G14</f>
        <v>0.1106448621</v>
      </c>
      <c r="I25" s="384">
        <f>'Valuation output'!H14</f>
        <v>0.1106448621</v>
      </c>
      <c r="J25" s="384">
        <f>'Valuation output'!I14</f>
        <v>0.1063158897</v>
      </c>
      <c r="K25" s="384">
        <f>'Valuation output'!J14</f>
        <v>0.1019869173</v>
      </c>
      <c r="L25" s="384">
        <f>'Valuation output'!K14</f>
        <v>0.09765794485</v>
      </c>
      <c r="M25" s="384">
        <f>'Valuation output'!L14</f>
        <v>0.09332897243</v>
      </c>
      <c r="N25" s="384">
        <f>'Valuation output'!M14</f>
        <v>0.089</v>
      </c>
      <c r="O25" s="389"/>
      <c r="P25" s="361"/>
    </row>
    <row r="26" ht="13.5" customHeight="1">
      <c r="A26" s="390" t="str">
        <f>'Valuation output'!B40</f>
        <v>Number of shares</v>
      </c>
      <c r="B26" s="391">
        <f>'Valuation output'!C40</f>
        <v>677.6427937</v>
      </c>
      <c r="C26" s="360"/>
      <c r="D26" s="372" t="s">
        <v>474</v>
      </c>
      <c r="E26" s="392">
        <f>'Valuation output'!D15</f>
        <v>0.9003778202</v>
      </c>
      <c r="F26" s="392">
        <f>'Valuation output'!E15</f>
        <v>0.8106802191</v>
      </c>
      <c r="G26" s="392">
        <f>'Valuation output'!F15</f>
        <v>0.7299184886</v>
      </c>
      <c r="H26" s="392">
        <f>'Valuation output'!G15</f>
        <v>0.6572024177</v>
      </c>
      <c r="I26" s="392">
        <f>'Valuation output'!H15</f>
        <v>0.5917304803</v>
      </c>
      <c r="J26" s="392">
        <f>'Valuation output'!I15</f>
        <v>0.534865752</v>
      </c>
      <c r="K26" s="392">
        <f>'Valuation output'!J15</f>
        <v>0.4853648837</v>
      </c>
      <c r="L26" s="392">
        <f>'Valuation output'!K15</f>
        <v>0.4421822718</v>
      </c>
      <c r="M26" s="392">
        <f>'Valuation output'!L15</f>
        <v>0.4044366179</v>
      </c>
      <c r="N26" s="392">
        <f>'Valuation output'!M15</f>
        <v>0.3713834875</v>
      </c>
      <c r="O26" s="360"/>
      <c r="P26" s="361"/>
    </row>
    <row r="27" ht="13.5" customHeight="1">
      <c r="A27" s="393" t="str">
        <f>'Valuation output'!B41</f>
        <v>Estimated value /share</v>
      </c>
      <c r="B27" s="382">
        <f>'Valuation output'!C41</f>
        <v>166.4513307</v>
      </c>
      <c r="C27" s="360"/>
      <c r="D27" s="360"/>
      <c r="E27" s="360"/>
      <c r="F27" s="360"/>
      <c r="G27" s="360"/>
      <c r="H27" s="360"/>
      <c r="I27" s="360"/>
      <c r="J27" s="360"/>
      <c r="K27" s="360"/>
      <c r="L27" s="360"/>
      <c r="M27" s="360"/>
      <c r="N27" s="360"/>
      <c r="O27" s="360"/>
      <c r="P27" s="361"/>
    </row>
    <row r="28" ht="13.5" customHeight="1">
      <c r="A28" s="394"/>
      <c r="B28" s="395"/>
      <c r="C28" s="360"/>
      <c r="D28" s="388" t="s">
        <v>475</v>
      </c>
      <c r="E28" s="396">
        <f>'Valuation output'!D20</f>
        <v>5</v>
      </c>
      <c r="F28" s="396">
        <f>'Valuation output'!E20</f>
        <v>5</v>
      </c>
      <c r="G28" s="396">
        <f>'Valuation output'!F20</f>
        <v>5</v>
      </c>
      <c r="H28" s="396">
        <f>'Valuation output'!G20</f>
        <v>5</v>
      </c>
      <c r="I28" s="396">
        <f>'Valuation output'!H20</f>
        <v>5</v>
      </c>
      <c r="J28" s="396">
        <f>'Valuation output'!I20</f>
        <v>3</v>
      </c>
      <c r="K28" s="396">
        <f>'Valuation output'!J20</f>
        <v>3</v>
      </c>
      <c r="L28" s="396">
        <f>'Valuation output'!K20</f>
        <v>3</v>
      </c>
      <c r="M28" s="396">
        <f>'Valuation output'!L20</f>
        <v>3</v>
      </c>
      <c r="N28" s="396">
        <f>'Valuation output'!M20</f>
        <v>3</v>
      </c>
      <c r="O28" s="360"/>
      <c r="P28" s="361"/>
    </row>
    <row r="29" ht="13.5" customHeight="1">
      <c r="A29" s="381" t="s">
        <v>476</v>
      </c>
      <c r="B29" s="382">
        <f>'Stories to Numbers'!H41</f>
        <v>123.85</v>
      </c>
      <c r="C29" s="360"/>
      <c r="D29" s="372" t="s">
        <v>406</v>
      </c>
      <c r="E29" s="371">
        <f>'Valuation output'!D22</f>
        <v>0.1673509394</v>
      </c>
      <c r="F29" s="371">
        <f>'Valuation output'!E22</f>
        <v>0.1793788303</v>
      </c>
      <c r="G29" s="371">
        <f>'Valuation output'!F22</f>
        <v>0.1908069357</v>
      </c>
      <c r="H29" s="371">
        <f>'Valuation output'!G22</f>
        <v>0.2015050631</v>
      </c>
      <c r="I29" s="371">
        <f>'Valuation output'!H22</f>
        <v>0.2113814772</v>
      </c>
      <c r="J29" s="371">
        <f>'Valuation output'!I22</f>
        <v>0.2191455238</v>
      </c>
      <c r="K29" s="371">
        <f>'Valuation output'!J22</f>
        <v>0.2113432089</v>
      </c>
      <c r="L29" s="371">
        <f>'Valuation output'!K22</f>
        <v>0.2062011273</v>
      </c>
      <c r="M29" s="371">
        <f>'Valuation output'!L22</f>
        <v>0.2029417132</v>
      </c>
      <c r="N29" s="371">
        <f>'Valuation output'!M22</f>
        <v>0.2011402305</v>
      </c>
      <c r="O29" s="371">
        <f>'Valuation output'!N22</f>
        <v>0.089</v>
      </c>
      <c r="P29" s="361"/>
    </row>
    <row r="30" ht="13.5" customHeight="1">
      <c r="A30" s="381" t="s">
        <v>477</v>
      </c>
      <c r="B30" s="384">
        <f>B29/B27-1</f>
        <v>-0.2559386612</v>
      </c>
      <c r="C30" s="360"/>
      <c r="D30" s="360"/>
      <c r="E30" s="360"/>
      <c r="F30" s="360"/>
      <c r="G30" s="360"/>
      <c r="H30" s="360"/>
      <c r="I30" s="360"/>
      <c r="J30" s="360"/>
      <c r="K30" s="360"/>
      <c r="L30" s="360"/>
      <c r="M30" s="360"/>
      <c r="N30" s="360"/>
      <c r="O30" s="360"/>
      <c r="P30" s="361"/>
    </row>
    <row r="31" ht="13.5" customHeight="1">
      <c r="A31" s="359"/>
      <c r="B31" s="360"/>
      <c r="C31" s="360"/>
      <c r="D31" s="360"/>
      <c r="E31" s="360"/>
      <c r="F31" s="360"/>
      <c r="G31" s="360"/>
      <c r="H31" s="360"/>
      <c r="I31" s="360"/>
      <c r="J31" s="360"/>
      <c r="K31" s="360"/>
      <c r="L31" s="360"/>
      <c r="M31" s="360"/>
      <c r="N31" s="360"/>
      <c r="O31" s="360"/>
      <c r="P31" s="361"/>
    </row>
    <row r="32" ht="13.5" customHeight="1">
      <c r="A32" s="359"/>
      <c r="B32" s="360"/>
      <c r="C32" s="360"/>
      <c r="D32" s="364" t="s">
        <v>478</v>
      </c>
      <c r="E32" s="365"/>
      <c r="F32" s="360"/>
      <c r="G32" s="364" t="s">
        <v>479</v>
      </c>
      <c r="H32" s="397"/>
      <c r="I32" s="365"/>
      <c r="J32" s="360"/>
      <c r="K32" s="360"/>
      <c r="L32" s="360"/>
      <c r="M32" s="360"/>
      <c r="N32" s="360"/>
      <c r="O32" s="360"/>
      <c r="P32" s="361"/>
    </row>
    <row r="33" ht="13.5" customHeight="1">
      <c r="A33" s="359"/>
      <c r="B33" s="360"/>
      <c r="C33" s="360"/>
      <c r="D33" s="367" t="str">
        <f>'Stories to Numbers'!H16</f>
        <v>inline with industry</v>
      </c>
      <c r="E33" s="282"/>
      <c r="F33" s="360"/>
      <c r="G33" s="367" t="str">
        <f>'Stories to Numbers'!H15</f>
        <v>in vision they are saying 40% but i will give 1/2 of that</v>
      </c>
      <c r="H33" s="281"/>
      <c r="I33" s="282"/>
      <c r="J33" s="360"/>
      <c r="K33" s="360"/>
      <c r="L33" s="360"/>
      <c r="M33" s="360"/>
      <c r="N33" s="360"/>
      <c r="O33" s="360"/>
      <c r="P33" s="361"/>
    </row>
    <row r="34" ht="13.5" customHeight="1">
      <c r="A34" s="359"/>
      <c r="B34" s="360"/>
      <c r="C34" s="360"/>
      <c r="D34" s="284"/>
      <c r="E34" s="285"/>
      <c r="F34" s="360"/>
      <c r="G34" s="284"/>
      <c r="I34" s="285"/>
      <c r="J34" s="360"/>
      <c r="K34" s="360"/>
      <c r="L34" s="360"/>
      <c r="M34" s="360"/>
      <c r="N34" s="360"/>
      <c r="O34" s="360"/>
      <c r="P34" s="361"/>
    </row>
    <row r="35" ht="13.5" customHeight="1">
      <c r="A35" s="359"/>
      <c r="B35" s="360"/>
      <c r="C35" s="360"/>
      <c r="D35" s="284"/>
      <c r="E35" s="285"/>
      <c r="F35" s="360"/>
      <c r="G35" s="284"/>
      <c r="I35" s="285"/>
      <c r="J35" s="360"/>
      <c r="K35" s="360"/>
      <c r="L35" s="360"/>
      <c r="M35" s="360"/>
      <c r="N35" s="360"/>
      <c r="O35" s="360"/>
      <c r="P35" s="361"/>
    </row>
    <row r="36" ht="13.5" customHeight="1">
      <c r="A36" s="359"/>
      <c r="B36" s="360"/>
      <c r="C36" s="360"/>
      <c r="D36" s="284"/>
      <c r="E36" s="285"/>
      <c r="F36" s="360"/>
      <c r="G36" s="284"/>
      <c r="I36" s="285"/>
      <c r="J36" s="360"/>
      <c r="K36" s="360"/>
      <c r="L36" s="360"/>
      <c r="M36" s="360"/>
      <c r="N36" s="360"/>
      <c r="O36" s="360"/>
      <c r="P36" s="361"/>
    </row>
    <row r="37" ht="13.5" customHeight="1">
      <c r="A37" s="359"/>
      <c r="B37" s="360"/>
      <c r="C37" s="360"/>
      <c r="D37" s="284"/>
      <c r="E37" s="285"/>
      <c r="F37" s="360"/>
      <c r="G37" s="284"/>
      <c r="I37" s="285"/>
      <c r="J37" s="360"/>
      <c r="K37" s="360"/>
      <c r="L37" s="360"/>
      <c r="M37" s="360"/>
      <c r="N37" s="360"/>
      <c r="O37" s="360"/>
      <c r="P37" s="361"/>
    </row>
    <row r="38" ht="13.5" customHeight="1">
      <c r="A38" s="398"/>
      <c r="B38" s="399"/>
      <c r="C38" s="399"/>
      <c r="D38" s="400"/>
      <c r="E38" s="401"/>
      <c r="F38" s="399"/>
      <c r="G38" s="400"/>
      <c r="H38" s="402"/>
      <c r="I38" s="401"/>
      <c r="J38" s="399"/>
      <c r="K38" s="399"/>
      <c r="L38" s="399"/>
      <c r="M38" s="399"/>
      <c r="N38" s="399"/>
      <c r="O38" s="399"/>
      <c r="P38" s="403"/>
    </row>
    <row r="39" ht="13.5" customHeight="1">
      <c r="A39" s="360"/>
      <c r="B39" s="360"/>
      <c r="C39" s="360"/>
      <c r="D39" s="360"/>
      <c r="E39" s="360"/>
      <c r="F39" s="360"/>
      <c r="G39" s="360"/>
      <c r="H39" s="360"/>
      <c r="I39" s="360"/>
      <c r="J39" s="360"/>
      <c r="K39" s="360"/>
      <c r="L39" s="360"/>
      <c r="M39" s="360"/>
      <c r="N39" s="360"/>
      <c r="O39" s="360"/>
      <c r="P39" s="360"/>
    </row>
    <row r="40" ht="13.5" customHeight="1">
      <c r="A40" s="360"/>
      <c r="B40" s="360"/>
      <c r="C40" s="360"/>
      <c r="D40" s="360"/>
      <c r="E40" s="360"/>
      <c r="F40" s="360"/>
      <c r="G40" s="360"/>
      <c r="H40" s="360"/>
      <c r="I40" s="360"/>
      <c r="J40" s="360"/>
      <c r="K40" s="360"/>
      <c r="L40" s="360"/>
      <c r="M40" s="360"/>
      <c r="N40" s="360"/>
      <c r="O40" s="360"/>
      <c r="P40" s="360"/>
    </row>
    <row r="41" ht="13.5" customHeight="1">
      <c r="A41" s="360"/>
      <c r="B41" s="360"/>
      <c r="C41" s="360"/>
      <c r="D41" s="360"/>
      <c r="E41" s="360"/>
      <c r="F41" s="360"/>
      <c r="G41" s="360"/>
      <c r="H41" s="360"/>
      <c r="I41" s="360"/>
      <c r="J41" s="360"/>
      <c r="K41" s="360"/>
      <c r="L41" s="360"/>
      <c r="M41" s="360"/>
      <c r="N41" s="360"/>
      <c r="O41" s="360"/>
      <c r="P41" s="360"/>
    </row>
    <row r="42" ht="13.5" customHeight="1">
      <c r="A42" s="360"/>
      <c r="B42" s="360"/>
      <c r="C42" s="360"/>
      <c r="D42" s="360"/>
      <c r="E42" s="360"/>
      <c r="F42" s="360"/>
      <c r="G42" s="360"/>
      <c r="H42" s="360"/>
      <c r="I42" s="360"/>
      <c r="J42" s="360"/>
      <c r="K42" s="360"/>
      <c r="L42" s="360"/>
      <c r="M42" s="360"/>
      <c r="N42" s="360"/>
      <c r="O42" s="360"/>
      <c r="P42" s="360"/>
    </row>
    <row r="43" ht="13.5" customHeight="1">
      <c r="A43" s="360"/>
      <c r="B43" s="360"/>
      <c r="C43" s="360"/>
      <c r="D43" s="360"/>
      <c r="E43" s="360"/>
      <c r="F43" s="360"/>
      <c r="G43" s="360"/>
      <c r="H43" s="360"/>
      <c r="I43" s="360"/>
      <c r="J43" s="360"/>
      <c r="K43" s="360"/>
      <c r="L43" s="360"/>
      <c r="M43" s="360"/>
      <c r="N43" s="360"/>
      <c r="O43" s="360"/>
      <c r="P43" s="360"/>
    </row>
    <row r="44" ht="13.5" customHeight="1">
      <c r="A44" s="360"/>
      <c r="B44" s="360"/>
      <c r="C44" s="360"/>
      <c r="D44" s="360"/>
      <c r="E44" s="360"/>
      <c r="F44" s="360"/>
      <c r="G44" s="360"/>
      <c r="H44" s="360"/>
      <c r="I44" s="360"/>
      <c r="J44" s="360"/>
      <c r="K44" s="360"/>
      <c r="L44" s="360"/>
      <c r="M44" s="360"/>
      <c r="N44" s="360"/>
      <c r="O44" s="360"/>
      <c r="P44" s="360"/>
    </row>
    <row r="45" ht="13.5" customHeight="1">
      <c r="A45" s="360"/>
      <c r="B45" s="360"/>
      <c r="C45" s="360"/>
      <c r="D45" s="360"/>
      <c r="E45" s="360"/>
      <c r="F45" s="360"/>
      <c r="G45" s="360"/>
      <c r="H45" s="360"/>
      <c r="I45" s="360"/>
      <c r="J45" s="360"/>
      <c r="K45" s="360"/>
      <c r="L45" s="360"/>
      <c r="M45" s="360"/>
      <c r="N45" s="360"/>
      <c r="O45" s="360"/>
      <c r="P45" s="360"/>
    </row>
    <row r="46" ht="13.5" customHeight="1">
      <c r="A46" s="360"/>
      <c r="B46" s="360"/>
      <c r="C46" s="360"/>
      <c r="D46" s="360"/>
      <c r="E46" s="360"/>
      <c r="F46" s="360"/>
      <c r="G46" s="360"/>
      <c r="H46" s="360"/>
      <c r="I46" s="360"/>
      <c r="J46" s="360"/>
      <c r="K46" s="360"/>
      <c r="L46" s="360"/>
      <c r="M46" s="360"/>
      <c r="N46" s="360"/>
      <c r="O46" s="360"/>
      <c r="P46" s="360"/>
    </row>
    <row r="47" ht="13.5" customHeight="1">
      <c r="A47" s="360"/>
      <c r="B47" s="360"/>
      <c r="C47" s="360"/>
      <c r="D47" s="360"/>
      <c r="E47" s="360"/>
      <c r="F47" s="360"/>
      <c r="G47" s="360"/>
      <c r="H47" s="360"/>
      <c r="I47" s="360"/>
      <c r="J47" s="360"/>
      <c r="K47" s="360"/>
      <c r="L47" s="360"/>
      <c r="M47" s="360"/>
      <c r="N47" s="360"/>
      <c r="O47" s="360"/>
      <c r="P47" s="360"/>
    </row>
    <row r="48" ht="13.5" customHeight="1">
      <c r="A48" s="360"/>
      <c r="B48" s="360"/>
      <c r="C48" s="360"/>
      <c r="D48" s="360"/>
      <c r="E48" s="360"/>
      <c r="F48" s="360"/>
      <c r="G48" s="360"/>
      <c r="H48" s="360"/>
      <c r="I48" s="360"/>
      <c r="J48" s="360"/>
      <c r="K48" s="360"/>
      <c r="L48" s="360"/>
      <c r="M48" s="360"/>
      <c r="N48" s="360"/>
      <c r="O48" s="360"/>
      <c r="P48" s="360"/>
    </row>
    <row r="49" ht="13.5" customHeight="1">
      <c r="A49" s="360"/>
      <c r="B49" s="360"/>
      <c r="C49" s="360"/>
      <c r="D49" s="360"/>
      <c r="E49" s="360"/>
      <c r="F49" s="360"/>
      <c r="G49" s="360"/>
      <c r="H49" s="360"/>
      <c r="I49" s="360"/>
      <c r="J49" s="360"/>
      <c r="K49" s="360"/>
      <c r="L49" s="360"/>
      <c r="M49" s="360"/>
      <c r="N49" s="360"/>
      <c r="O49" s="360"/>
      <c r="P49" s="360"/>
    </row>
    <row r="50" ht="13.5" customHeight="1">
      <c r="A50" s="360"/>
      <c r="B50" s="360"/>
      <c r="C50" s="360"/>
      <c r="D50" s="360"/>
      <c r="E50" s="360"/>
      <c r="F50" s="360"/>
      <c r="G50" s="360"/>
      <c r="H50" s="360"/>
      <c r="I50" s="360"/>
      <c r="J50" s="360"/>
      <c r="K50" s="360"/>
      <c r="L50" s="360"/>
      <c r="M50" s="360"/>
      <c r="N50" s="360"/>
      <c r="O50" s="360"/>
      <c r="P50" s="360"/>
    </row>
    <row r="51" ht="13.5" customHeight="1">
      <c r="A51" s="360"/>
      <c r="B51" s="360"/>
      <c r="C51" s="360"/>
      <c r="D51" s="360"/>
      <c r="E51" s="360"/>
      <c r="F51" s="360"/>
      <c r="G51" s="360"/>
      <c r="H51" s="360"/>
      <c r="I51" s="360"/>
      <c r="J51" s="360"/>
      <c r="K51" s="360"/>
      <c r="L51" s="360"/>
      <c r="M51" s="360"/>
      <c r="N51" s="360"/>
      <c r="O51" s="360"/>
      <c r="P51" s="360"/>
    </row>
    <row r="52" ht="13.5" customHeight="1">
      <c r="A52" s="360"/>
      <c r="B52" s="360"/>
      <c r="C52" s="360"/>
      <c r="D52" s="360"/>
      <c r="E52" s="360"/>
      <c r="F52" s="360"/>
      <c r="G52" s="360"/>
      <c r="H52" s="360"/>
      <c r="I52" s="360"/>
      <c r="J52" s="360"/>
      <c r="K52" s="360"/>
      <c r="L52" s="360"/>
      <c r="M52" s="360"/>
      <c r="N52" s="360"/>
      <c r="O52" s="360"/>
      <c r="P52" s="360"/>
    </row>
    <row r="53" ht="13.5" customHeight="1">
      <c r="A53" s="360"/>
      <c r="B53" s="360"/>
      <c r="C53" s="360"/>
      <c r="D53" s="360"/>
      <c r="E53" s="360"/>
      <c r="F53" s="360"/>
      <c r="G53" s="360"/>
      <c r="H53" s="360"/>
      <c r="I53" s="360"/>
      <c r="J53" s="360"/>
      <c r="K53" s="360"/>
      <c r="L53" s="360"/>
      <c r="M53" s="360"/>
      <c r="N53" s="360"/>
      <c r="O53" s="360"/>
      <c r="P53" s="360"/>
    </row>
    <row r="54" ht="13.5" customHeight="1">
      <c r="A54" s="360"/>
      <c r="B54" s="360"/>
      <c r="C54" s="360"/>
      <c r="D54" s="360"/>
      <c r="E54" s="360"/>
      <c r="F54" s="360"/>
      <c r="G54" s="360"/>
      <c r="H54" s="360"/>
      <c r="I54" s="360"/>
      <c r="J54" s="360"/>
      <c r="K54" s="360"/>
      <c r="L54" s="360"/>
      <c r="M54" s="360"/>
      <c r="N54" s="360"/>
      <c r="O54" s="360"/>
      <c r="P54" s="360"/>
    </row>
    <row r="55" ht="13.5" customHeight="1">
      <c r="A55" s="360"/>
      <c r="B55" s="360"/>
      <c r="C55" s="360"/>
      <c r="D55" s="360"/>
      <c r="E55" s="360"/>
      <c r="F55" s="360"/>
      <c r="G55" s="360"/>
      <c r="H55" s="360"/>
      <c r="I55" s="360"/>
      <c r="J55" s="360"/>
      <c r="K55" s="360"/>
      <c r="L55" s="360"/>
      <c r="M55" s="360"/>
      <c r="N55" s="360"/>
      <c r="O55" s="360"/>
      <c r="P55" s="360"/>
    </row>
    <row r="56" ht="13.5" customHeight="1">
      <c r="A56" s="360"/>
      <c r="B56" s="360"/>
      <c r="C56" s="360"/>
      <c r="D56" s="360"/>
      <c r="E56" s="360"/>
      <c r="F56" s="360"/>
      <c r="G56" s="360"/>
      <c r="H56" s="360"/>
      <c r="I56" s="360"/>
      <c r="J56" s="360"/>
      <c r="K56" s="360"/>
      <c r="L56" s="360"/>
      <c r="M56" s="360"/>
      <c r="N56" s="360"/>
      <c r="O56" s="360"/>
      <c r="P56" s="360"/>
    </row>
    <row r="57" ht="13.5" customHeight="1">
      <c r="A57" s="360"/>
      <c r="B57" s="360"/>
      <c r="C57" s="360"/>
      <c r="D57" s="360"/>
      <c r="E57" s="360"/>
      <c r="F57" s="360"/>
      <c r="G57" s="360"/>
      <c r="H57" s="360"/>
      <c r="I57" s="360"/>
      <c r="J57" s="360"/>
      <c r="K57" s="360"/>
      <c r="L57" s="360"/>
      <c r="M57" s="360"/>
      <c r="N57" s="360"/>
      <c r="O57" s="360"/>
      <c r="P57" s="360"/>
    </row>
    <row r="58" ht="13.5" customHeight="1">
      <c r="A58" s="360"/>
      <c r="B58" s="360"/>
      <c r="C58" s="360"/>
      <c r="D58" s="360"/>
      <c r="E58" s="360"/>
      <c r="F58" s="360"/>
      <c r="G58" s="360"/>
      <c r="H58" s="360"/>
      <c r="I58" s="360"/>
      <c r="J58" s="360"/>
      <c r="K58" s="360"/>
      <c r="L58" s="360"/>
      <c r="M58" s="360"/>
      <c r="N58" s="360"/>
      <c r="O58" s="360"/>
      <c r="P58" s="360"/>
    </row>
    <row r="59" ht="13.5" customHeight="1">
      <c r="A59" s="360"/>
      <c r="B59" s="360"/>
      <c r="C59" s="360"/>
      <c r="D59" s="360"/>
      <c r="E59" s="360"/>
      <c r="F59" s="360"/>
      <c r="G59" s="360"/>
      <c r="H59" s="360"/>
      <c r="I59" s="360"/>
      <c r="J59" s="360"/>
      <c r="K59" s="360"/>
      <c r="L59" s="360"/>
      <c r="M59" s="360"/>
      <c r="N59" s="360"/>
      <c r="O59" s="360"/>
      <c r="P59" s="360"/>
    </row>
    <row r="60" ht="13.5" customHeight="1">
      <c r="A60" s="360"/>
      <c r="B60" s="360"/>
      <c r="C60" s="360"/>
      <c r="D60" s="360"/>
      <c r="E60" s="360"/>
      <c r="F60" s="360"/>
      <c r="G60" s="360"/>
      <c r="H60" s="360"/>
      <c r="I60" s="360"/>
      <c r="J60" s="360"/>
      <c r="K60" s="360"/>
      <c r="L60" s="360"/>
      <c r="M60" s="360"/>
      <c r="N60" s="360"/>
      <c r="O60" s="360"/>
      <c r="P60" s="360"/>
    </row>
    <row r="61" ht="13.5" customHeight="1">
      <c r="A61" s="360"/>
      <c r="B61" s="360"/>
      <c r="C61" s="360"/>
      <c r="D61" s="360"/>
      <c r="E61" s="360"/>
      <c r="F61" s="360"/>
      <c r="G61" s="360"/>
      <c r="H61" s="360"/>
      <c r="I61" s="360"/>
      <c r="J61" s="360"/>
      <c r="K61" s="360"/>
      <c r="L61" s="360"/>
      <c r="M61" s="360"/>
      <c r="N61" s="360"/>
      <c r="O61" s="360"/>
      <c r="P61" s="360"/>
    </row>
    <row r="62" ht="13.5" customHeight="1">
      <c r="A62" s="360"/>
      <c r="B62" s="360"/>
      <c r="C62" s="360"/>
      <c r="D62" s="360"/>
      <c r="E62" s="360"/>
      <c r="F62" s="360"/>
      <c r="G62" s="360"/>
      <c r="H62" s="360"/>
      <c r="I62" s="360"/>
      <c r="J62" s="360"/>
      <c r="K62" s="360"/>
      <c r="L62" s="360"/>
      <c r="M62" s="360"/>
      <c r="N62" s="360"/>
      <c r="O62" s="360"/>
      <c r="P62" s="360"/>
    </row>
    <row r="63" ht="13.5" customHeight="1">
      <c r="A63" s="360"/>
      <c r="B63" s="360"/>
      <c r="C63" s="360"/>
      <c r="D63" s="360"/>
      <c r="E63" s="360"/>
      <c r="F63" s="360"/>
      <c r="G63" s="360"/>
      <c r="H63" s="360"/>
      <c r="I63" s="360"/>
      <c r="J63" s="360"/>
      <c r="K63" s="360"/>
      <c r="L63" s="360"/>
      <c r="M63" s="360"/>
      <c r="N63" s="360"/>
      <c r="O63" s="360"/>
      <c r="P63" s="360"/>
    </row>
    <row r="64" ht="13.5" customHeight="1">
      <c r="A64" s="360"/>
      <c r="B64" s="360"/>
      <c r="C64" s="360"/>
      <c r="D64" s="360"/>
      <c r="E64" s="360"/>
      <c r="F64" s="360"/>
      <c r="G64" s="360"/>
      <c r="H64" s="360"/>
      <c r="I64" s="360"/>
      <c r="J64" s="360"/>
      <c r="K64" s="360"/>
      <c r="L64" s="360"/>
      <c r="M64" s="360"/>
      <c r="N64" s="360"/>
      <c r="O64" s="360"/>
      <c r="P64" s="360"/>
    </row>
    <row r="65" ht="13.5" customHeight="1">
      <c r="A65" s="360"/>
      <c r="B65" s="360"/>
      <c r="C65" s="360"/>
      <c r="D65" s="360"/>
      <c r="E65" s="360"/>
      <c r="F65" s="360"/>
      <c r="G65" s="360"/>
      <c r="H65" s="360"/>
      <c r="I65" s="360"/>
      <c r="J65" s="360"/>
      <c r="K65" s="360"/>
      <c r="L65" s="360"/>
      <c r="M65" s="360"/>
      <c r="N65" s="360"/>
      <c r="O65" s="360"/>
      <c r="P65" s="360"/>
    </row>
    <row r="66" ht="13.5" customHeight="1">
      <c r="A66" s="360"/>
      <c r="B66" s="360"/>
      <c r="C66" s="360"/>
      <c r="D66" s="360"/>
      <c r="E66" s="360"/>
      <c r="F66" s="360"/>
      <c r="G66" s="360"/>
      <c r="H66" s="360"/>
      <c r="I66" s="360"/>
      <c r="J66" s="360"/>
      <c r="K66" s="360"/>
      <c r="L66" s="360"/>
      <c r="M66" s="360"/>
      <c r="N66" s="360"/>
      <c r="O66" s="360"/>
      <c r="P66" s="360"/>
    </row>
    <row r="67" ht="13.5" customHeight="1">
      <c r="A67" s="360"/>
      <c r="B67" s="360"/>
      <c r="C67" s="360"/>
      <c r="D67" s="360"/>
      <c r="E67" s="360"/>
      <c r="F67" s="360"/>
      <c r="G67" s="360"/>
      <c r="H67" s="360"/>
      <c r="I67" s="360"/>
      <c r="J67" s="360"/>
      <c r="K67" s="360"/>
      <c r="L67" s="360"/>
      <c r="M67" s="360"/>
      <c r="N67" s="360"/>
      <c r="O67" s="360"/>
      <c r="P67" s="360"/>
    </row>
    <row r="68" ht="13.5" customHeight="1">
      <c r="A68" s="360"/>
      <c r="B68" s="360"/>
      <c r="C68" s="360"/>
      <c r="D68" s="360"/>
      <c r="E68" s="360"/>
      <c r="F68" s="360"/>
      <c r="G68" s="360"/>
      <c r="H68" s="360"/>
      <c r="I68" s="360"/>
      <c r="J68" s="360"/>
      <c r="K68" s="360"/>
      <c r="L68" s="360"/>
      <c r="M68" s="360"/>
      <c r="N68" s="360"/>
      <c r="O68" s="360"/>
      <c r="P68" s="360"/>
    </row>
    <row r="69" ht="13.5" customHeight="1">
      <c r="A69" s="360"/>
      <c r="B69" s="360"/>
      <c r="C69" s="360"/>
      <c r="D69" s="360"/>
      <c r="E69" s="360"/>
      <c r="F69" s="360"/>
      <c r="G69" s="360"/>
      <c r="H69" s="360"/>
      <c r="I69" s="360"/>
      <c r="J69" s="360"/>
      <c r="K69" s="360"/>
      <c r="L69" s="360"/>
      <c r="M69" s="360"/>
      <c r="N69" s="360"/>
      <c r="O69" s="360"/>
      <c r="P69" s="360"/>
    </row>
    <row r="70" ht="13.5" customHeight="1">
      <c r="A70" s="360"/>
      <c r="B70" s="360"/>
      <c r="C70" s="360"/>
      <c r="D70" s="360"/>
      <c r="E70" s="360"/>
      <c r="F70" s="360"/>
      <c r="G70" s="360"/>
      <c r="H70" s="360"/>
      <c r="I70" s="360"/>
      <c r="J70" s="360"/>
      <c r="K70" s="360"/>
      <c r="L70" s="360"/>
      <c r="M70" s="360"/>
      <c r="N70" s="360"/>
      <c r="O70" s="360"/>
      <c r="P70" s="360"/>
    </row>
    <row r="71" ht="13.5" customHeight="1">
      <c r="A71" s="360"/>
      <c r="B71" s="360"/>
      <c r="C71" s="360"/>
      <c r="D71" s="360"/>
      <c r="E71" s="360"/>
      <c r="F71" s="360"/>
      <c r="G71" s="360"/>
      <c r="H71" s="360"/>
      <c r="I71" s="360"/>
      <c r="J71" s="360"/>
      <c r="K71" s="360"/>
      <c r="L71" s="360"/>
      <c r="M71" s="360"/>
      <c r="N71" s="360"/>
      <c r="O71" s="360"/>
      <c r="P71" s="360"/>
    </row>
    <row r="72" ht="13.5" customHeight="1">
      <c r="A72" s="360"/>
      <c r="B72" s="360"/>
      <c r="C72" s="360"/>
      <c r="D72" s="360"/>
      <c r="E72" s="360"/>
      <c r="F72" s="360"/>
      <c r="G72" s="360"/>
      <c r="H72" s="360"/>
      <c r="I72" s="360"/>
      <c r="J72" s="360"/>
      <c r="K72" s="360"/>
      <c r="L72" s="360"/>
      <c r="M72" s="360"/>
      <c r="N72" s="360"/>
      <c r="O72" s="360"/>
      <c r="P72" s="360"/>
    </row>
    <row r="73" ht="13.5" customHeight="1">
      <c r="A73" s="360"/>
      <c r="B73" s="360"/>
      <c r="C73" s="360"/>
      <c r="D73" s="360"/>
      <c r="E73" s="360"/>
      <c r="F73" s="360"/>
      <c r="G73" s="360"/>
      <c r="H73" s="360"/>
      <c r="I73" s="360"/>
      <c r="J73" s="360"/>
      <c r="K73" s="360"/>
      <c r="L73" s="360"/>
      <c r="M73" s="360"/>
      <c r="N73" s="360"/>
      <c r="O73" s="360"/>
      <c r="P73" s="360"/>
    </row>
    <row r="74" ht="13.5" customHeight="1">
      <c r="A74" s="360"/>
      <c r="B74" s="360"/>
      <c r="C74" s="360"/>
      <c r="D74" s="360"/>
      <c r="E74" s="360"/>
      <c r="F74" s="360"/>
      <c r="G74" s="360"/>
      <c r="H74" s="360"/>
      <c r="I74" s="360"/>
      <c r="J74" s="360"/>
      <c r="K74" s="360"/>
      <c r="L74" s="360"/>
      <c r="M74" s="360"/>
      <c r="N74" s="360"/>
      <c r="O74" s="360"/>
      <c r="P74" s="360"/>
    </row>
    <row r="75" ht="13.5" customHeight="1">
      <c r="A75" s="360"/>
      <c r="B75" s="360"/>
      <c r="C75" s="360"/>
      <c r="D75" s="360"/>
      <c r="E75" s="360"/>
      <c r="F75" s="360"/>
      <c r="G75" s="360"/>
      <c r="H75" s="360"/>
      <c r="I75" s="360"/>
      <c r="J75" s="360"/>
      <c r="K75" s="360"/>
      <c r="L75" s="360"/>
      <c r="M75" s="360"/>
      <c r="N75" s="360"/>
      <c r="O75" s="360"/>
      <c r="P75" s="360"/>
    </row>
    <row r="76" ht="13.5" customHeight="1">
      <c r="A76" s="360"/>
      <c r="B76" s="360"/>
      <c r="C76" s="360"/>
      <c r="D76" s="360"/>
      <c r="E76" s="360"/>
      <c r="F76" s="360"/>
      <c r="G76" s="360"/>
      <c r="H76" s="360"/>
      <c r="I76" s="360"/>
      <c r="J76" s="360"/>
      <c r="K76" s="360"/>
      <c r="L76" s="360"/>
      <c r="M76" s="360"/>
      <c r="N76" s="360"/>
      <c r="O76" s="360"/>
      <c r="P76" s="360"/>
    </row>
    <row r="77" ht="13.5" customHeight="1">
      <c r="A77" s="360"/>
      <c r="B77" s="360"/>
      <c r="C77" s="360"/>
      <c r="D77" s="360"/>
      <c r="E77" s="360"/>
      <c r="F77" s="360"/>
      <c r="G77" s="360"/>
      <c r="H77" s="360"/>
      <c r="I77" s="360"/>
      <c r="J77" s="360"/>
      <c r="K77" s="360"/>
      <c r="L77" s="360"/>
      <c r="M77" s="360"/>
      <c r="N77" s="360"/>
      <c r="O77" s="360"/>
      <c r="P77" s="360"/>
    </row>
    <row r="78" ht="13.5" customHeight="1">
      <c r="A78" s="360"/>
      <c r="B78" s="360"/>
      <c r="C78" s="360"/>
      <c r="D78" s="360"/>
      <c r="E78" s="360"/>
      <c r="F78" s="360"/>
      <c r="G78" s="360"/>
      <c r="H78" s="360"/>
      <c r="I78" s="360"/>
      <c r="J78" s="360"/>
      <c r="K78" s="360"/>
      <c r="L78" s="360"/>
      <c r="M78" s="360"/>
      <c r="N78" s="360"/>
      <c r="O78" s="360"/>
      <c r="P78" s="360"/>
    </row>
    <row r="79" ht="13.5" customHeight="1">
      <c r="A79" s="360"/>
      <c r="B79" s="360"/>
      <c r="C79" s="360"/>
      <c r="D79" s="360"/>
      <c r="E79" s="360"/>
      <c r="F79" s="360"/>
      <c r="G79" s="360"/>
      <c r="H79" s="360"/>
      <c r="I79" s="360"/>
      <c r="J79" s="360"/>
      <c r="K79" s="360"/>
      <c r="L79" s="360"/>
      <c r="M79" s="360"/>
      <c r="N79" s="360"/>
      <c r="O79" s="360"/>
      <c r="P79" s="360"/>
    </row>
    <row r="80" ht="13.5" customHeight="1">
      <c r="A80" s="360"/>
      <c r="B80" s="360"/>
      <c r="C80" s="360"/>
      <c r="D80" s="360"/>
      <c r="E80" s="360"/>
      <c r="F80" s="360"/>
      <c r="G80" s="360"/>
      <c r="H80" s="360"/>
      <c r="I80" s="360"/>
      <c r="J80" s="360"/>
      <c r="K80" s="360"/>
      <c r="L80" s="360"/>
      <c r="M80" s="360"/>
      <c r="N80" s="360"/>
      <c r="O80" s="360"/>
      <c r="P80" s="360"/>
    </row>
    <row r="81" ht="13.5" customHeight="1">
      <c r="A81" s="360"/>
      <c r="B81" s="360"/>
      <c r="C81" s="360"/>
      <c r="D81" s="360"/>
      <c r="E81" s="360"/>
      <c r="F81" s="360"/>
      <c r="G81" s="360"/>
      <c r="H81" s="360"/>
      <c r="I81" s="360"/>
      <c r="J81" s="360"/>
      <c r="K81" s="360"/>
      <c r="L81" s="360"/>
      <c r="M81" s="360"/>
      <c r="N81" s="360"/>
      <c r="O81" s="360"/>
      <c r="P81" s="360"/>
    </row>
    <row r="82" ht="13.5" customHeight="1">
      <c r="A82" s="360"/>
      <c r="B82" s="360"/>
      <c r="C82" s="360"/>
      <c r="D82" s="360"/>
      <c r="E82" s="360"/>
      <c r="F82" s="360"/>
      <c r="G82" s="360"/>
      <c r="H82" s="360"/>
      <c r="I82" s="360"/>
      <c r="J82" s="360"/>
      <c r="K82" s="360"/>
      <c r="L82" s="360"/>
      <c r="M82" s="360"/>
      <c r="N82" s="360"/>
      <c r="O82" s="360"/>
      <c r="P82" s="360"/>
    </row>
    <row r="83" ht="13.5" customHeight="1">
      <c r="A83" s="360"/>
      <c r="B83" s="360"/>
      <c r="C83" s="360"/>
      <c r="D83" s="360"/>
      <c r="E83" s="360"/>
      <c r="F83" s="360"/>
      <c r="G83" s="360"/>
      <c r="H83" s="360"/>
      <c r="I83" s="360"/>
      <c r="J83" s="360"/>
      <c r="K83" s="360"/>
      <c r="L83" s="360"/>
      <c r="M83" s="360"/>
      <c r="N83" s="360"/>
      <c r="O83" s="360"/>
      <c r="P83" s="360"/>
    </row>
    <row r="84" ht="13.5" customHeight="1">
      <c r="A84" s="360"/>
      <c r="B84" s="360"/>
      <c r="C84" s="360"/>
      <c r="D84" s="360"/>
      <c r="E84" s="360"/>
      <c r="F84" s="360"/>
      <c r="G84" s="360"/>
      <c r="H84" s="360"/>
      <c r="I84" s="360"/>
      <c r="J84" s="360"/>
      <c r="K84" s="360"/>
      <c r="L84" s="360"/>
      <c r="M84" s="360"/>
      <c r="N84" s="360"/>
      <c r="O84" s="360"/>
      <c r="P84" s="360"/>
    </row>
    <row r="85" ht="13.5" customHeight="1">
      <c r="A85" s="360"/>
      <c r="B85" s="360"/>
      <c r="C85" s="360"/>
      <c r="D85" s="360"/>
      <c r="E85" s="360"/>
      <c r="F85" s="360"/>
      <c r="G85" s="360"/>
      <c r="H85" s="360"/>
      <c r="I85" s="360"/>
      <c r="J85" s="360"/>
      <c r="K85" s="360"/>
      <c r="L85" s="360"/>
      <c r="M85" s="360"/>
      <c r="N85" s="360"/>
      <c r="O85" s="360"/>
      <c r="P85" s="360"/>
    </row>
    <row r="86" ht="13.5" customHeight="1">
      <c r="A86" s="360"/>
      <c r="B86" s="360"/>
      <c r="C86" s="360"/>
      <c r="D86" s="360"/>
      <c r="E86" s="360"/>
      <c r="F86" s="360"/>
      <c r="G86" s="360"/>
      <c r="H86" s="360"/>
      <c r="I86" s="360"/>
      <c r="J86" s="360"/>
      <c r="K86" s="360"/>
      <c r="L86" s="360"/>
      <c r="M86" s="360"/>
      <c r="N86" s="360"/>
      <c r="O86" s="360"/>
      <c r="P86" s="360"/>
    </row>
    <row r="87" ht="13.5" customHeight="1">
      <c r="A87" s="360"/>
      <c r="B87" s="360"/>
      <c r="C87" s="360"/>
      <c r="D87" s="360"/>
      <c r="E87" s="360"/>
      <c r="F87" s="360"/>
      <c r="G87" s="360"/>
      <c r="H87" s="360"/>
      <c r="I87" s="360"/>
      <c r="J87" s="360"/>
      <c r="K87" s="360"/>
      <c r="L87" s="360"/>
      <c r="M87" s="360"/>
      <c r="N87" s="360"/>
      <c r="O87" s="360"/>
      <c r="P87" s="360"/>
    </row>
    <row r="88" ht="13.5" customHeight="1">
      <c r="A88" s="360"/>
      <c r="B88" s="360"/>
      <c r="C88" s="360"/>
      <c r="D88" s="360"/>
      <c r="E88" s="360"/>
      <c r="F88" s="360"/>
      <c r="G88" s="360"/>
      <c r="H88" s="360"/>
      <c r="I88" s="360"/>
      <c r="J88" s="360"/>
      <c r="K88" s="360"/>
      <c r="L88" s="360"/>
      <c r="M88" s="360"/>
      <c r="N88" s="360"/>
      <c r="O88" s="360"/>
      <c r="P88" s="360"/>
    </row>
    <row r="89" ht="13.5" customHeight="1">
      <c r="A89" s="360"/>
      <c r="B89" s="360"/>
      <c r="C89" s="360"/>
      <c r="D89" s="360"/>
      <c r="E89" s="360"/>
      <c r="F89" s="360"/>
      <c r="G89" s="360"/>
      <c r="H89" s="360"/>
      <c r="I89" s="360"/>
      <c r="J89" s="360"/>
      <c r="K89" s="360"/>
      <c r="L89" s="360"/>
      <c r="M89" s="360"/>
      <c r="N89" s="360"/>
      <c r="O89" s="360"/>
      <c r="P89" s="360"/>
    </row>
    <row r="90" ht="13.5" customHeight="1">
      <c r="A90" s="360"/>
      <c r="B90" s="360"/>
      <c r="C90" s="360"/>
      <c r="D90" s="360"/>
      <c r="E90" s="360"/>
      <c r="F90" s="360"/>
      <c r="G90" s="360"/>
      <c r="H90" s="360"/>
      <c r="I90" s="360"/>
      <c r="J90" s="360"/>
      <c r="K90" s="360"/>
      <c r="L90" s="360"/>
      <c r="M90" s="360"/>
      <c r="N90" s="360"/>
      <c r="O90" s="360"/>
      <c r="P90" s="360"/>
    </row>
    <row r="91" ht="13.5" customHeight="1">
      <c r="A91" s="360"/>
      <c r="B91" s="360"/>
      <c r="C91" s="360"/>
      <c r="D91" s="360"/>
      <c r="E91" s="360"/>
      <c r="F91" s="360"/>
      <c r="G91" s="360"/>
      <c r="H91" s="360"/>
      <c r="I91" s="360"/>
      <c r="J91" s="360"/>
      <c r="K91" s="360"/>
      <c r="L91" s="360"/>
      <c r="M91" s="360"/>
      <c r="N91" s="360"/>
      <c r="O91" s="360"/>
      <c r="P91" s="360"/>
    </row>
    <row r="92" ht="13.5" customHeight="1">
      <c r="A92" s="360"/>
      <c r="B92" s="360"/>
      <c r="C92" s="360"/>
      <c r="D92" s="360"/>
      <c r="E92" s="360"/>
      <c r="F92" s="360"/>
      <c r="G92" s="360"/>
      <c r="H92" s="360"/>
      <c r="I92" s="360"/>
      <c r="J92" s="360"/>
      <c r="K92" s="360"/>
      <c r="L92" s="360"/>
      <c r="M92" s="360"/>
      <c r="N92" s="360"/>
      <c r="O92" s="360"/>
      <c r="P92" s="360"/>
    </row>
    <row r="93" ht="13.5" customHeight="1">
      <c r="A93" s="360"/>
      <c r="B93" s="360"/>
      <c r="C93" s="360"/>
      <c r="D93" s="360"/>
      <c r="E93" s="360"/>
      <c r="F93" s="360"/>
      <c r="G93" s="360"/>
      <c r="H93" s="360"/>
      <c r="I93" s="360"/>
      <c r="J93" s="360"/>
      <c r="K93" s="360"/>
      <c r="L93" s="360"/>
      <c r="M93" s="360"/>
      <c r="N93" s="360"/>
      <c r="O93" s="360"/>
      <c r="P93" s="360"/>
    </row>
    <row r="94" ht="13.5" customHeight="1">
      <c r="A94" s="360"/>
      <c r="B94" s="360"/>
      <c r="C94" s="360"/>
      <c r="D94" s="360"/>
      <c r="E94" s="360"/>
      <c r="F94" s="360"/>
      <c r="G94" s="360"/>
      <c r="H94" s="360"/>
      <c r="I94" s="360"/>
      <c r="J94" s="360"/>
      <c r="K94" s="360"/>
      <c r="L94" s="360"/>
      <c r="M94" s="360"/>
      <c r="N94" s="360"/>
      <c r="O94" s="360"/>
      <c r="P94" s="360"/>
    </row>
    <row r="95" ht="13.5" customHeight="1">
      <c r="A95" s="360"/>
      <c r="B95" s="360"/>
      <c r="C95" s="360"/>
      <c r="D95" s="360"/>
      <c r="E95" s="360"/>
      <c r="F95" s="360"/>
      <c r="G95" s="360"/>
      <c r="H95" s="360"/>
      <c r="I95" s="360"/>
      <c r="J95" s="360"/>
      <c r="K95" s="360"/>
      <c r="L95" s="360"/>
      <c r="M95" s="360"/>
      <c r="N95" s="360"/>
      <c r="O95" s="360"/>
      <c r="P95" s="360"/>
    </row>
    <row r="96" ht="13.5" customHeight="1">
      <c r="A96" s="360"/>
      <c r="B96" s="360"/>
      <c r="C96" s="360"/>
      <c r="D96" s="360"/>
      <c r="E96" s="360"/>
      <c r="F96" s="360"/>
      <c r="G96" s="360"/>
      <c r="H96" s="360"/>
      <c r="I96" s="360"/>
      <c r="J96" s="360"/>
      <c r="K96" s="360"/>
      <c r="L96" s="360"/>
      <c r="M96" s="360"/>
      <c r="N96" s="360"/>
      <c r="O96" s="360"/>
      <c r="P96" s="360"/>
    </row>
    <row r="97" ht="13.5" customHeight="1">
      <c r="A97" s="360"/>
      <c r="B97" s="360"/>
      <c r="C97" s="360"/>
      <c r="D97" s="360"/>
      <c r="E97" s="360"/>
      <c r="F97" s="360"/>
      <c r="G97" s="360"/>
      <c r="H97" s="360"/>
      <c r="I97" s="360"/>
      <c r="J97" s="360"/>
      <c r="K97" s="360"/>
      <c r="L97" s="360"/>
      <c r="M97" s="360"/>
      <c r="N97" s="360"/>
      <c r="O97" s="360"/>
      <c r="P97" s="360"/>
    </row>
    <row r="98" ht="13.5" customHeight="1">
      <c r="A98" s="360"/>
      <c r="B98" s="360"/>
      <c r="C98" s="360"/>
      <c r="D98" s="360"/>
      <c r="E98" s="360"/>
      <c r="F98" s="360"/>
      <c r="G98" s="360"/>
      <c r="H98" s="360"/>
      <c r="I98" s="360"/>
      <c r="J98" s="360"/>
      <c r="K98" s="360"/>
      <c r="L98" s="360"/>
      <c r="M98" s="360"/>
      <c r="N98" s="360"/>
      <c r="O98" s="360"/>
      <c r="P98" s="360"/>
    </row>
    <row r="99" ht="13.5" customHeight="1">
      <c r="A99" s="360"/>
      <c r="B99" s="360"/>
      <c r="C99" s="360"/>
      <c r="D99" s="360"/>
      <c r="E99" s="360"/>
      <c r="F99" s="360"/>
      <c r="G99" s="360"/>
      <c r="H99" s="360"/>
      <c r="I99" s="360"/>
      <c r="J99" s="360"/>
      <c r="K99" s="360"/>
      <c r="L99" s="360"/>
      <c r="M99" s="360"/>
      <c r="N99" s="360"/>
      <c r="O99" s="360"/>
      <c r="P99" s="360"/>
    </row>
    <row r="100" ht="13.5" customHeight="1">
      <c r="A100" s="360"/>
      <c r="B100" s="360"/>
      <c r="C100" s="360"/>
      <c r="D100" s="360"/>
      <c r="E100" s="360"/>
      <c r="F100" s="360"/>
      <c r="G100" s="360"/>
      <c r="H100" s="360"/>
      <c r="I100" s="360"/>
      <c r="J100" s="360"/>
      <c r="K100" s="360"/>
      <c r="L100" s="360"/>
      <c r="M100" s="360"/>
      <c r="N100" s="360"/>
      <c r="O100" s="360"/>
      <c r="P100" s="360"/>
    </row>
    <row r="101" ht="13.5" customHeight="1">
      <c r="A101" s="360"/>
      <c r="B101" s="360"/>
      <c r="C101" s="360"/>
      <c r="D101" s="360"/>
      <c r="E101" s="360"/>
      <c r="F101" s="360"/>
      <c r="G101" s="360"/>
      <c r="H101" s="360"/>
      <c r="I101" s="360"/>
      <c r="J101" s="360"/>
      <c r="K101" s="360"/>
      <c r="L101" s="360"/>
      <c r="M101" s="360"/>
      <c r="N101" s="360"/>
      <c r="O101" s="360"/>
      <c r="P101" s="360"/>
    </row>
    <row r="102" ht="13.5" customHeight="1">
      <c r="A102" s="360"/>
      <c r="B102" s="360"/>
      <c r="C102" s="360"/>
      <c r="D102" s="360"/>
      <c r="E102" s="360"/>
      <c r="F102" s="360"/>
      <c r="G102" s="360"/>
      <c r="H102" s="360"/>
      <c r="I102" s="360"/>
      <c r="J102" s="360"/>
      <c r="K102" s="360"/>
      <c r="L102" s="360"/>
      <c r="M102" s="360"/>
      <c r="N102" s="360"/>
      <c r="O102" s="360"/>
      <c r="P102" s="360"/>
    </row>
    <row r="103" ht="13.5" customHeight="1">
      <c r="A103" s="360"/>
      <c r="B103" s="360"/>
      <c r="C103" s="360"/>
      <c r="D103" s="360"/>
      <c r="E103" s="360"/>
      <c r="F103" s="360"/>
      <c r="G103" s="360"/>
      <c r="H103" s="360"/>
      <c r="I103" s="360"/>
      <c r="J103" s="360"/>
      <c r="K103" s="360"/>
      <c r="L103" s="360"/>
      <c r="M103" s="360"/>
      <c r="N103" s="360"/>
      <c r="O103" s="360"/>
      <c r="P103" s="360"/>
    </row>
    <row r="104" ht="13.5" customHeight="1">
      <c r="A104" s="360"/>
      <c r="B104" s="360"/>
      <c r="C104" s="360"/>
      <c r="D104" s="360"/>
      <c r="E104" s="360"/>
      <c r="F104" s="360"/>
      <c r="G104" s="360"/>
      <c r="H104" s="360"/>
      <c r="I104" s="360"/>
      <c r="J104" s="360"/>
      <c r="K104" s="360"/>
      <c r="L104" s="360"/>
      <c r="M104" s="360"/>
      <c r="N104" s="360"/>
      <c r="O104" s="360"/>
      <c r="P104" s="360"/>
    </row>
    <row r="105" ht="13.5" customHeight="1">
      <c r="A105" s="360"/>
      <c r="B105" s="360"/>
      <c r="C105" s="360"/>
      <c r="D105" s="360"/>
      <c r="E105" s="360"/>
      <c r="F105" s="360"/>
      <c r="G105" s="360"/>
      <c r="H105" s="360"/>
      <c r="I105" s="360"/>
      <c r="J105" s="360"/>
      <c r="K105" s="360"/>
      <c r="L105" s="360"/>
      <c r="M105" s="360"/>
      <c r="N105" s="360"/>
      <c r="O105" s="360"/>
      <c r="P105" s="360"/>
    </row>
    <row r="106" ht="13.5" customHeight="1">
      <c r="A106" s="360"/>
      <c r="B106" s="360"/>
      <c r="C106" s="360"/>
      <c r="D106" s="360"/>
      <c r="E106" s="360"/>
      <c r="F106" s="360"/>
      <c r="G106" s="360"/>
      <c r="H106" s="360"/>
      <c r="I106" s="360"/>
      <c r="J106" s="360"/>
      <c r="K106" s="360"/>
      <c r="L106" s="360"/>
      <c r="M106" s="360"/>
      <c r="N106" s="360"/>
      <c r="O106" s="360"/>
      <c r="P106" s="360"/>
    </row>
    <row r="107" ht="13.5" customHeight="1">
      <c r="A107" s="360"/>
      <c r="B107" s="360"/>
      <c r="C107" s="360"/>
      <c r="D107" s="360"/>
      <c r="E107" s="360"/>
      <c r="F107" s="360"/>
      <c r="G107" s="360"/>
      <c r="H107" s="360"/>
      <c r="I107" s="360"/>
      <c r="J107" s="360"/>
      <c r="K107" s="360"/>
      <c r="L107" s="360"/>
      <c r="M107" s="360"/>
      <c r="N107" s="360"/>
      <c r="O107" s="360"/>
      <c r="P107" s="360"/>
    </row>
    <row r="108" ht="13.5" customHeight="1">
      <c r="A108" s="360"/>
      <c r="B108" s="360"/>
      <c r="C108" s="360"/>
      <c r="D108" s="360"/>
      <c r="E108" s="360"/>
      <c r="F108" s="360"/>
      <c r="G108" s="360"/>
      <c r="H108" s="360"/>
      <c r="I108" s="360"/>
      <c r="J108" s="360"/>
      <c r="K108" s="360"/>
      <c r="L108" s="360"/>
      <c r="M108" s="360"/>
      <c r="N108" s="360"/>
      <c r="O108" s="360"/>
      <c r="P108" s="360"/>
    </row>
    <row r="109" ht="13.5" customHeight="1">
      <c r="A109" s="360"/>
      <c r="B109" s="360"/>
      <c r="C109" s="360"/>
      <c r="D109" s="360"/>
      <c r="E109" s="360"/>
      <c r="F109" s="360"/>
      <c r="G109" s="360"/>
      <c r="H109" s="360"/>
      <c r="I109" s="360"/>
      <c r="J109" s="360"/>
      <c r="K109" s="360"/>
      <c r="L109" s="360"/>
      <c r="M109" s="360"/>
      <c r="N109" s="360"/>
      <c r="O109" s="360"/>
      <c r="P109" s="360"/>
    </row>
    <row r="110" ht="13.5" customHeight="1">
      <c r="A110" s="360"/>
      <c r="B110" s="360"/>
      <c r="C110" s="360"/>
      <c r="D110" s="360"/>
      <c r="E110" s="360"/>
      <c r="F110" s="360"/>
      <c r="G110" s="360"/>
      <c r="H110" s="360"/>
      <c r="I110" s="360"/>
      <c r="J110" s="360"/>
      <c r="K110" s="360"/>
      <c r="L110" s="360"/>
      <c r="M110" s="360"/>
      <c r="N110" s="360"/>
      <c r="O110" s="360"/>
      <c r="P110" s="360"/>
    </row>
    <row r="111" ht="13.5" customHeight="1">
      <c r="A111" s="360"/>
      <c r="B111" s="360"/>
      <c r="C111" s="360"/>
      <c r="D111" s="360"/>
      <c r="E111" s="360"/>
      <c r="F111" s="360"/>
      <c r="G111" s="360"/>
      <c r="H111" s="360"/>
      <c r="I111" s="360"/>
      <c r="J111" s="360"/>
      <c r="K111" s="360"/>
      <c r="L111" s="360"/>
      <c r="M111" s="360"/>
      <c r="N111" s="360"/>
      <c r="O111" s="360"/>
      <c r="P111" s="360"/>
    </row>
    <row r="112" ht="13.5" customHeight="1">
      <c r="A112" s="360"/>
      <c r="B112" s="360"/>
      <c r="C112" s="360"/>
      <c r="D112" s="360"/>
      <c r="E112" s="360"/>
      <c r="F112" s="360"/>
      <c r="G112" s="360"/>
      <c r="H112" s="360"/>
      <c r="I112" s="360"/>
      <c r="J112" s="360"/>
      <c r="K112" s="360"/>
      <c r="L112" s="360"/>
      <c r="M112" s="360"/>
      <c r="N112" s="360"/>
      <c r="O112" s="360"/>
      <c r="P112" s="360"/>
    </row>
    <row r="113" ht="13.5" customHeight="1">
      <c r="A113" s="360"/>
      <c r="B113" s="360"/>
      <c r="C113" s="360"/>
      <c r="D113" s="360"/>
      <c r="E113" s="360"/>
      <c r="F113" s="360"/>
      <c r="G113" s="360"/>
      <c r="H113" s="360"/>
      <c r="I113" s="360"/>
      <c r="J113" s="360"/>
      <c r="K113" s="360"/>
      <c r="L113" s="360"/>
      <c r="M113" s="360"/>
      <c r="N113" s="360"/>
      <c r="O113" s="360"/>
      <c r="P113" s="360"/>
    </row>
    <row r="114" ht="13.5" customHeight="1">
      <c r="A114" s="360"/>
      <c r="B114" s="360"/>
      <c r="C114" s="360"/>
      <c r="D114" s="360"/>
      <c r="E114" s="360"/>
      <c r="F114" s="360"/>
      <c r="G114" s="360"/>
      <c r="H114" s="360"/>
      <c r="I114" s="360"/>
      <c r="J114" s="360"/>
      <c r="K114" s="360"/>
      <c r="L114" s="360"/>
      <c r="M114" s="360"/>
      <c r="N114" s="360"/>
      <c r="O114" s="360"/>
      <c r="P114" s="360"/>
    </row>
    <row r="115" ht="13.5" customHeight="1">
      <c r="A115" s="360"/>
      <c r="B115" s="360"/>
      <c r="C115" s="360"/>
      <c r="D115" s="360"/>
      <c r="E115" s="360"/>
      <c r="F115" s="360"/>
      <c r="G115" s="360"/>
      <c r="H115" s="360"/>
      <c r="I115" s="360"/>
      <c r="J115" s="360"/>
      <c r="K115" s="360"/>
      <c r="L115" s="360"/>
      <c r="M115" s="360"/>
      <c r="N115" s="360"/>
      <c r="O115" s="360"/>
      <c r="P115" s="360"/>
    </row>
    <row r="116" ht="13.5" customHeight="1">
      <c r="A116" s="360"/>
      <c r="B116" s="360"/>
      <c r="C116" s="360"/>
      <c r="D116" s="360"/>
      <c r="E116" s="360"/>
      <c r="F116" s="360"/>
      <c r="G116" s="360"/>
      <c r="H116" s="360"/>
      <c r="I116" s="360"/>
      <c r="J116" s="360"/>
      <c r="K116" s="360"/>
      <c r="L116" s="360"/>
      <c r="M116" s="360"/>
      <c r="N116" s="360"/>
      <c r="O116" s="360"/>
      <c r="P116" s="360"/>
    </row>
    <row r="117" ht="13.5" customHeight="1">
      <c r="A117" s="360"/>
      <c r="B117" s="360"/>
      <c r="C117" s="360"/>
      <c r="D117" s="360"/>
      <c r="E117" s="360"/>
      <c r="F117" s="360"/>
      <c r="G117" s="360"/>
      <c r="H117" s="360"/>
      <c r="I117" s="360"/>
      <c r="J117" s="360"/>
      <c r="K117" s="360"/>
      <c r="L117" s="360"/>
      <c r="M117" s="360"/>
      <c r="N117" s="360"/>
      <c r="O117" s="360"/>
      <c r="P117" s="360"/>
    </row>
    <row r="118" ht="13.5" customHeight="1">
      <c r="A118" s="360"/>
      <c r="B118" s="360"/>
      <c r="C118" s="360"/>
      <c r="D118" s="360"/>
      <c r="E118" s="360"/>
      <c r="F118" s="360"/>
      <c r="G118" s="360"/>
      <c r="H118" s="360"/>
      <c r="I118" s="360"/>
      <c r="J118" s="360"/>
      <c r="K118" s="360"/>
      <c r="L118" s="360"/>
      <c r="M118" s="360"/>
      <c r="N118" s="360"/>
      <c r="O118" s="360"/>
      <c r="P118" s="360"/>
    </row>
    <row r="119" ht="13.5" customHeight="1">
      <c r="A119" s="360"/>
      <c r="B119" s="360"/>
      <c r="C119" s="360"/>
      <c r="D119" s="360"/>
      <c r="E119" s="360"/>
      <c r="F119" s="360"/>
      <c r="G119" s="360"/>
      <c r="H119" s="360"/>
      <c r="I119" s="360"/>
      <c r="J119" s="360"/>
      <c r="K119" s="360"/>
      <c r="L119" s="360"/>
      <c r="M119" s="360"/>
      <c r="N119" s="360"/>
      <c r="O119" s="360"/>
      <c r="P119" s="360"/>
    </row>
    <row r="120" ht="13.5" customHeight="1">
      <c r="A120" s="360"/>
      <c r="B120" s="360"/>
      <c r="C120" s="360"/>
      <c r="D120" s="360"/>
      <c r="E120" s="360"/>
      <c r="F120" s="360"/>
      <c r="G120" s="360"/>
      <c r="H120" s="360"/>
      <c r="I120" s="360"/>
      <c r="J120" s="360"/>
      <c r="K120" s="360"/>
      <c r="L120" s="360"/>
      <c r="M120" s="360"/>
      <c r="N120" s="360"/>
      <c r="O120" s="360"/>
      <c r="P120" s="360"/>
    </row>
    <row r="121" ht="13.5" customHeight="1">
      <c r="A121" s="360"/>
      <c r="B121" s="360"/>
      <c r="C121" s="360"/>
      <c r="D121" s="360"/>
      <c r="E121" s="360"/>
      <c r="F121" s="360"/>
      <c r="G121" s="360"/>
      <c r="H121" s="360"/>
      <c r="I121" s="360"/>
      <c r="J121" s="360"/>
      <c r="K121" s="360"/>
      <c r="L121" s="360"/>
      <c r="M121" s="360"/>
      <c r="N121" s="360"/>
      <c r="O121" s="360"/>
      <c r="P121" s="360"/>
    </row>
    <row r="122" ht="13.5" customHeight="1">
      <c r="A122" s="360"/>
      <c r="B122" s="360"/>
      <c r="C122" s="360"/>
      <c r="D122" s="360"/>
      <c r="E122" s="360"/>
      <c r="F122" s="360"/>
      <c r="G122" s="360"/>
      <c r="H122" s="360"/>
      <c r="I122" s="360"/>
      <c r="J122" s="360"/>
      <c r="K122" s="360"/>
      <c r="L122" s="360"/>
      <c r="M122" s="360"/>
      <c r="N122" s="360"/>
      <c r="O122" s="360"/>
      <c r="P122" s="360"/>
    </row>
    <row r="123" ht="13.5" customHeight="1">
      <c r="A123" s="360"/>
      <c r="B123" s="360"/>
      <c r="C123" s="360"/>
      <c r="D123" s="360"/>
      <c r="E123" s="360"/>
      <c r="F123" s="360"/>
      <c r="G123" s="360"/>
      <c r="H123" s="360"/>
      <c r="I123" s="360"/>
      <c r="J123" s="360"/>
      <c r="K123" s="360"/>
      <c r="L123" s="360"/>
      <c r="M123" s="360"/>
      <c r="N123" s="360"/>
      <c r="O123" s="360"/>
      <c r="P123" s="360"/>
    </row>
    <row r="124" ht="13.5" customHeight="1">
      <c r="A124" s="360"/>
      <c r="B124" s="360"/>
      <c r="C124" s="360"/>
      <c r="D124" s="360"/>
      <c r="E124" s="360"/>
      <c r="F124" s="360"/>
      <c r="G124" s="360"/>
      <c r="H124" s="360"/>
      <c r="I124" s="360"/>
      <c r="J124" s="360"/>
      <c r="K124" s="360"/>
      <c r="L124" s="360"/>
      <c r="M124" s="360"/>
      <c r="N124" s="360"/>
      <c r="O124" s="360"/>
      <c r="P124" s="360"/>
    </row>
    <row r="125" ht="13.5" customHeight="1">
      <c r="A125" s="360"/>
      <c r="B125" s="360"/>
      <c r="C125" s="360"/>
      <c r="D125" s="360"/>
      <c r="E125" s="360"/>
      <c r="F125" s="360"/>
      <c r="G125" s="360"/>
      <c r="H125" s="360"/>
      <c r="I125" s="360"/>
      <c r="J125" s="360"/>
      <c r="K125" s="360"/>
      <c r="L125" s="360"/>
      <c r="M125" s="360"/>
      <c r="N125" s="360"/>
      <c r="O125" s="360"/>
      <c r="P125" s="360"/>
    </row>
    <row r="126" ht="13.5" customHeight="1">
      <c r="A126" s="360"/>
      <c r="B126" s="360"/>
      <c r="C126" s="360"/>
      <c r="D126" s="360"/>
      <c r="E126" s="360"/>
      <c r="F126" s="360"/>
      <c r="G126" s="360"/>
      <c r="H126" s="360"/>
      <c r="I126" s="360"/>
      <c r="J126" s="360"/>
      <c r="K126" s="360"/>
      <c r="L126" s="360"/>
      <c r="M126" s="360"/>
      <c r="N126" s="360"/>
      <c r="O126" s="360"/>
      <c r="P126" s="360"/>
    </row>
    <row r="127" ht="13.5" customHeight="1">
      <c r="A127" s="360"/>
      <c r="B127" s="360"/>
      <c r="C127" s="360"/>
      <c r="D127" s="360"/>
      <c r="E127" s="360"/>
      <c r="F127" s="360"/>
      <c r="G127" s="360"/>
      <c r="H127" s="360"/>
      <c r="I127" s="360"/>
      <c r="J127" s="360"/>
      <c r="K127" s="360"/>
      <c r="L127" s="360"/>
      <c r="M127" s="360"/>
      <c r="N127" s="360"/>
      <c r="O127" s="360"/>
      <c r="P127" s="360"/>
    </row>
    <row r="128" ht="13.5" customHeight="1">
      <c r="A128" s="360"/>
      <c r="B128" s="360"/>
      <c r="C128" s="360"/>
      <c r="D128" s="360"/>
      <c r="E128" s="360"/>
      <c r="F128" s="360"/>
      <c r="G128" s="360"/>
      <c r="H128" s="360"/>
      <c r="I128" s="360"/>
      <c r="J128" s="360"/>
      <c r="K128" s="360"/>
      <c r="L128" s="360"/>
      <c r="M128" s="360"/>
      <c r="N128" s="360"/>
      <c r="O128" s="360"/>
      <c r="P128" s="360"/>
    </row>
    <row r="129" ht="13.5" customHeight="1">
      <c r="A129" s="360"/>
      <c r="B129" s="360"/>
      <c r="C129" s="360"/>
      <c r="D129" s="360"/>
      <c r="E129" s="360"/>
      <c r="F129" s="360"/>
      <c r="G129" s="360"/>
      <c r="H129" s="360"/>
      <c r="I129" s="360"/>
      <c r="J129" s="360"/>
      <c r="K129" s="360"/>
      <c r="L129" s="360"/>
      <c r="M129" s="360"/>
      <c r="N129" s="360"/>
      <c r="O129" s="360"/>
      <c r="P129" s="360"/>
    </row>
    <row r="130" ht="13.5" customHeight="1">
      <c r="A130" s="360"/>
      <c r="B130" s="360"/>
      <c r="C130" s="360"/>
      <c r="D130" s="360"/>
      <c r="E130" s="360"/>
      <c r="F130" s="360"/>
      <c r="G130" s="360"/>
      <c r="H130" s="360"/>
      <c r="I130" s="360"/>
      <c r="J130" s="360"/>
      <c r="K130" s="360"/>
      <c r="L130" s="360"/>
      <c r="M130" s="360"/>
      <c r="N130" s="360"/>
      <c r="O130" s="360"/>
      <c r="P130" s="360"/>
    </row>
    <row r="131" ht="13.5" customHeight="1">
      <c r="A131" s="360"/>
      <c r="B131" s="360"/>
      <c r="C131" s="360"/>
      <c r="D131" s="360"/>
      <c r="E131" s="360"/>
      <c r="F131" s="360"/>
      <c r="G131" s="360"/>
      <c r="H131" s="360"/>
      <c r="I131" s="360"/>
      <c r="J131" s="360"/>
      <c r="K131" s="360"/>
      <c r="L131" s="360"/>
      <c r="M131" s="360"/>
      <c r="N131" s="360"/>
      <c r="O131" s="360"/>
      <c r="P131" s="360"/>
    </row>
    <row r="132" ht="13.5" customHeight="1">
      <c r="A132" s="360"/>
      <c r="B132" s="360"/>
      <c r="C132" s="360"/>
      <c r="D132" s="360"/>
      <c r="E132" s="360"/>
      <c r="F132" s="360"/>
      <c r="G132" s="360"/>
      <c r="H132" s="360"/>
      <c r="I132" s="360"/>
      <c r="J132" s="360"/>
      <c r="K132" s="360"/>
      <c r="L132" s="360"/>
      <c r="M132" s="360"/>
      <c r="N132" s="360"/>
      <c r="O132" s="360"/>
      <c r="P132" s="360"/>
    </row>
    <row r="133" ht="13.5" customHeight="1">
      <c r="A133" s="360"/>
      <c r="B133" s="360"/>
      <c r="C133" s="360"/>
      <c r="D133" s="360"/>
      <c r="E133" s="360"/>
      <c r="F133" s="360"/>
      <c r="G133" s="360"/>
      <c r="H133" s="360"/>
      <c r="I133" s="360"/>
      <c r="J133" s="360"/>
      <c r="K133" s="360"/>
      <c r="L133" s="360"/>
      <c r="M133" s="360"/>
      <c r="N133" s="360"/>
      <c r="O133" s="360"/>
      <c r="P133" s="360"/>
    </row>
    <row r="134" ht="13.5" customHeight="1">
      <c r="A134" s="360"/>
      <c r="B134" s="360"/>
      <c r="C134" s="360"/>
      <c r="D134" s="360"/>
      <c r="E134" s="360"/>
      <c r="F134" s="360"/>
      <c r="G134" s="360"/>
      <c r="H134" s="360"/>
      <c r="I134" s="360"/>
      <c r="J134" s="360"/>
      <c r="K134" s="360"/>
      <c r="L134" s="360"/>
      <c r="M134" s="360"/>
      <c r="N134" s="360"/>
      <c r="O134" s="360"/>
      <c r="P134" s="360"/>
    </row>
    <row r="135" ht="13.5" customHeight="1">
      <c r="A135" s="360"/>
      <c r="B135" s="360"/>
      <c r="C135" s="360"/>
      <c r="D135" s="360"/>
      <c r="E135" s="360"/>
      <c r="F135" s="360"/>
      <c r="G135" s="360"/>
      <c r="H135" s="360"/>
      <c r="I135" s="360"/>
      <c r="J135" s="360"/>
      <c r="K135" s="360"/>
      <c r="L135" s="360"/>
      <c r="M135" s="360"/>
      <c r="N135" s="360"/>
      <c r="O135" s="360"/>
      <c r="P135" s="360"/>
    </row>
    <row r="136" ht="13.5" customHeight="1">
      <c r="A136" s="360"/>
      <c r="B136" s="360"/>
      <c r="C136" s="360"/>
      <c r="D136" s="360"/>
      <c r="E136" s="360"/>
      <c r="F136" s="360"/>
      <c r="G136" s="360"/>
      <c r="H136" s="360"/>
      <c r="I136" s="360"/>
      <c r="J136" s="360"/>
      <c r="K136" s="360"/>
      <c r="L136" s="360"/>
      <c r="M136" s="360"/>
      <c r="N136" s="360"/>
      <c r="O136" s="360"/>
      <c r="P136" s="360"/>
    </row>
    <row r="137" ht="13.5" customHeight="1">
      <c r="A137" s="360"/>
      <c r="B137" s="360"/>
      <c r="C137" s="360"/>
      <c r="D137" s="360"/>
      <c r="E137" s="360"/>
      <c r="F137" s="360"/>
      <c r="G137" s="360"/>
      <c r="H137" s="360"/>
      <c r="I137" s="360"/>
      <c r="J137" s="360"/>
      <c r="K137" s="360"/>
      <c r="L137" s="360"/>
      <c r="M137" s="360"/>
      <c r="N137" s="360"/>
      <c r="O137" s="360"/>
      <c r="P137" s="360"/>
    </row>
    <row r="138" ht="13.5" customHeight="1">
      <c r="A138" s="360"/>
      <c r="B138" s="360"/>
      <c r="C138" s="360"/>
      <c r="D138" s="360"/>
      <c r="E138" s="360"/>
      <c r="F138" s="360"/>
      <c r="G138" s="360"/>
      <c r="H138" s="360"/>
      <c r="I138" s="360"/>
      <c r="J138" s="360"/>
      <c r="K138" s="360"/>
      <c r="L138" s="360"/>
      <c r="M138" s="360"/>
      <c r="N138" s="360"/>
      <c r="O138" s="360"/>
      <c r="P138" s="360"/>
    </row>
    <row r="139" ht="13.5" customHeight="1">
      <c r="A139" s="360"/>
      <c r="B139" s="360"/>
      <c r="C139" s="360"/>
      <c r="D139" s="360"/>
      <c r="E139" s="360"/>
      <c r="F139" s="360"/>
      <c r="G139" s="360"/>
      <c r="H139" s="360"/>
      <c r="I139" s="360"/>
      <c r="J139" s="360"/>
      <c r="K139" s="360"/>
      <c r="L139" s="360"/>
      <c r="M139" s="360"/>
      <c r="N139" s="360"/>
      <c r="O139" s="360"/>
      <c r="P139" s="360"/>
    </row>
    <row r="140" ht="13.5" customHeight="1">
      <c r="A140" s="360"/>
      <c r="B140" s="360"/>
      <c r="C140" s="360"/>
      <c r="D140" s="360"/>
      <c r="E140" s="360"/>
      <c r="F140" s="360"/>
      <c r="G140" s="360"/>
      <c r="H140" s="360"/>
      <c r="I140" s="360"/>
      <c r="J140" s="360"/>
      <c r="K140" s="360"/>
      <c r="L140" s="360"/>
      <c r="M140" s="360"/>
      <c r="N140" s="360"/>
      <c r="O140" s="360"/>
      <c r="P140" s="360"/>
    </row>
    <row r="141" ht="13.5" customHeight="1">
      <c r="A141" s="360"/>
      <c r="B141" s="360"/>
      <c r="C141" s="360"/>
      <c r="D141" s="360"/>
      <c r="E141" s="360"/>
      <c r="F141" s="360"/>
      <c r="G141" s="360"/>
      <c r="H141" s="360"/>
      <c r="I141" s="360"/>
      <c r="J141" s="360"/>
      <c r="K141" s="360"/>
      <c r="L141" s="360"/>
      <c r="M141" s="360"/>
      <c r="N141" s="360"/>
      <c r="O141" s="360"/>
      <c r="P141" s="360"/>
    </row>
    <row r="142" ht="13.5" customHeight="1">
      <c r="A142" s="360"/>
      <c r="B142" s="360"/>
      <c r="C142" s="360"/>
      <c r="D142" s="360"/>
      <c r="E142" s="360"/>
      <c r="F142" s="360"/>
      <c r="G142" s="360"/>
      <c r="H142" s="360"/>
      <c r="I142" s="360"/>
      <c r="J142" s="360"/>
      <c r="K142" s="360"/>
      <c r="L142" s="360"/>
      <c r="M142" s="360"/>
      <c r="N142" s="360"/>
      <c r="O142" s="360"/>
      <c r="P142" s="360"/>
    </row>
    <row r="143" ht="13.5" customHeight="1">
      <c r="A143" s="360"/>
      <c r="B143" s="360"/>
      <c r="C143" s="360"/>
      <c r="D143" s="360"/>
      <c r="E143" s="360"/>
      <c r="F143" s="360"/>
      <c r="G143" s="360"/>
      <c r="H143" s="360"/>
      <c r="I143" s="360"/>
      <c r="J143" s="360"/>
      <c r="K143" s="360"/>
      <c r="L143" s="360"/>
      <c r="M143" s="360"/>
      <c r="N143" s="360"/>
      <c r="O143" s="360"/>
      <c r="P143" s="360"/>
    </row>
    <row r="144" ht="13.5" customHeight="1">
      <c r="A144" s="360"/>
      <c r="B144" s="360"/>
      <c r="C144" s="360"/>
      <c r="D144" s="360"/>
      <c r="E144" s="360"/>
      <c r="F144" s="360"/>
      <c r="G144" s="360"/>
      <c r="H144" s="360"/>
      <c r="I144" s="360"/>
      <c r="J144" s="360"/>
      <c r="K144" s="360"/>
      <c r="L144" s="360"/>
      <c r="M144" s="360"/>
      <c r="N144" s="360"/>
      <c r="O144" s="360"/>
      <c r="P144" s="360"/>
    </row>
    <row r="145" ht="13.5" customHeight="1">
      <c r="A145" s="360"/>
      <c r="B145" s="360"/>
      <c r="C145" s="360"/>
      <c r="D145" s="360"/>
      <c r="E145" s="360"/>
      <c r="F145" s="360"/>
      <c r="G145" s="360"/>
      <c r="H145" s="360"/>
      <c r="I145" s="360"/>
      <c r="J145" s="360"/>
      <c r="K145" s="360"/>
      <c r="L145" s="360"/>
      <c r="M145" s="360"/>
      <c r="N145" s="360"/>
      <c r="O145" s="360"/>
      <c r="P145" s="360"/>
    </row>
    <row r="146" ht="13.5" customHeight="1">
      <c r="A146" s="360"/>
      <c r="B146" s="360"/>
      <c r="C146" s="360"/>
      <c r="D146" s="360"/>
      <c r="E146" s="360"/>
      <c r="F146" s="360"/>
      <c r="G146" s="360"/>
      <c r="H146" s="360"/>
      <c r="I146" s="360"/>
      <c r="J146" s="360"/>
      <c r="K146" s="360"/>
      <c r="L146" s="360"/>
      <c r="M146" s="360"/>
      <c r="N146" s="360"/>
      <c r="O146" s="360"/>
      <c r="P146" s="360"/>
    </row>
    <row r="147" ht="13.5" customHeight="1">
      <c r="A147" s="360"/>
      <c r="B147" s="360"/>
      <c r="C147" s="360"/>
      <c r="D147" s="360"/>
      <c r="E147" s="360"/>
      <c r="F147" s="360"/>
      <c r="G147" s="360"/>
      <c r="H147" s="360"/>
      <c r="I147" s="360"/>
      <c r="J147" s="360"/>
      <c r="K147" s="360"/>
      <c r="L147" s="360"/>
      <c r="M147" s="360"/>
      <c r="N147" s="360"/>
      <c r="O147" s="360"/>
      <c r="P147" s="360"/>
    </row>
    <row r="148" ht="13.5" customHeight="1">
      <c r="A148" s="360"/>
      <c r="B148" s="360"/>
      <c r="C148" s="360"/>
      <c r="D148" s="360"/>
      <c r="E148" s="360"/>
      <c r="F148" s="360"/>
      <c r="G148" s="360"/>
      <c r="H148" s="360"/>
      <c r="I148" s="360"/>
      <c r="J148" s="360"/>
      <c r="K148" s="360"/>
      <c r="L148" s="360"/>
      <c r="M148" s="360"/>
      <c r="N148" s="360"/>
      <c r="O148" s="360"/>
      <c r="P148" s="360"/>
    </row>
    <row r="149" ht="13.5" customHeight="1">
      <c r="A149" s="360"/>
      <c r="B149" s="360"/>
      <c r="C149" s="360"/>
      <c r="D149" s="360"/>
      <c r="E149" s="360"/>
      <c r="F149" s="360"/>
      <c r="G149" s="360"/>
      <c r="H149" s="360"/>
      <c r="I149" s="360"/>
      <c r="J149" s="360"/>
      <c r="K149" s="360"/>
      <c r="L149" s="360"/>
      <c r="M149" s="360"/>
      <c r="N149" s="360"/>
      <c r="O149" s="360"/>
      <c r="P149" s="360"/>
    </row>
    <row r="150" ht="13.5" customHeight="1">
      <c r="A150" s="360"/>
      <c r="B150" s="360"/>
      <c r="C150" s="360"/>
      <c r="D150" s="360"/>
      <c r="E150" s="360"/>
      <c r="F150" s="360"/>
      <c r="G150" s="360"/>
      <c r="H150" s="360"/>
      <c r="I150" s="360"/>
      <c r="J150" s="360"/>
      <c r="K150" s="360"/>
      <c r="L150" s="360"/>
      <c r="M150" s="360"/>
      <c r="N150" s="360"/>
      <c r="O150" s="360"/>
      <c r="P150" s="360"/>
    </row>
    <row r="151" ht="13.5" customHeight="1">
      <c r="A151" s="360"/>
      <c r="B151" s="360"/>
      <c r="C151" s="360"/>
      <c r="D151" s="360"/>
      <c r="E151" s="360"/>
      <c r="F151" s="360"/>
      <c r="G151" s="360"/>
      <c r="H151" s="360"/>
      <c r="I151" s="360"/>
      <c r="J151" s="360"/>
      <c r="K151" s="360"/>
      <c r="L151" s="360"/>
      <c r="M151" s="360"/>
      <c r="N151" s="360"/>
      <c r="O151" s="360"/>
      <c r="P151" s="360"/>
    </row>
    <row r="152" ht="13.5" customHeight="1">
      <c r="A152" s="360"/>
      <c r="B152" s="360"/>
      <c r="C152" s="360"/>
      <c r="D152" s="360"/>
      <c r="E152" s="360"/>
      <c r="F152" s="360"/>
      <c r="G152" s="360"/>
      <c r="H152" s="360"/>
      <c r="I152" s="360"/>
      <c r="J152" s="360"/>
      <c r="K152" s="360"/>
      <c r="L152" s="360"/>
      <c r="M152" s="360"/>
      <c r="N152" s="360"/>
      <c r="O152" s="360"/>
      <c r="P152" s="360"/>
    </row>
    <row r="153" ht="13.5" customHeight="1">
      <c r="A153" s="360"/>
      <c r="B153" s="360"/>
      <c r="C153" s="360"/>
      <c r="D153" s="360"/>
      <c r="E153" s="360"/>
      <c r="F153" s="360"/>
      <c r="G153" s="360"/>
      <c r="H153" s="360"/>
      <c r="I153" s="360"/>
      <c r="J153" s="360"/>
      <c r="K153" s="360"/>
      <c r="L153" s="360"/>
      <c r="M153" s="360"/>
      <c r="N153" s="360"/>
      <c r="O153" s="360"/>
      <c r="P153" s="360"/>
    </row>
    <row r="154" ht="13.5" customHeight="1">
      <c r="A154" s="360"/>
      <c r="B154" s="360"/>
      <c r="C154" s="360"/>
      <c r="D154" s="360"/>
      <c r="E154" s="360"/>
      <c r="F154" s="360"/>
      <c r="G154" s="360"/>
      <c r="H154" s="360"/>
      <c r="I154" s="360"/>
      <c r="J154" s="360"/>
      <c r="K154" s="360"/>
      <c r="L154" s="360"/>
      <c r="M154" s="360"/>
      <c r="N154" s="360"/>
      <c r="O154" s="360"/>
      <c r="P154" s="360"/>
    </row>
    <row r="155" ht="13.5" customHeight="1">
      <c r="A155" s="360"/>
      <c r="B155" s="360"/>
      <c r="C155" s="360"/>
      <c r="D155" s="360"/>
      <c r="E155" s="360"/>
      <c r="F155" s="360"/>
      <c r="G155" s="360"/>
      <c r="H155" s="360"/>
      <c r="I155" s="360"/>
      <c r="J155" s="360"/>
      <c r="K155" s="360"/>
      <c r="L155" s="360"/>
      <c r="M155" s="360"/>
      <c r="N155" s="360"/>
      <c r="O155" s="360"/>
      <c r="P155" s="360"/>
    </row>
    <row r="156" ht="13.5" customHeight="1">
      <c r="A156" s="360"/>
      <c r="B156" s="360"/>
      <c r="C156" s="360"/>
      <c r="D156" s="360"/>
      <c r="E156" s="360"/>
      <c r="F156" s="360"/>
      <c r="G156" s="360"/>
      <c r="H156" s="360"/>
      <c r="I156" s="360"/>
      <c r="J156" s="360"/>
      <c r="K156" s="360"/>
      <c r="L156" s="360"/>
      <c r="M156" s="360"/>
      <c r="N156" s="360"/>
      <c r="O156" s="360"/>
      <c r="P156" s="360"/>
    </row>
    <row r="157" ht="13.5" customHeight="1">
      <c r="A157" s="360"/>
      <c r="B157" s="360"/>
      <c r="C157" s="360"/>
      <c r="D157" s="360"/>
      <c r="E157" s="360"/>
      <c r="F157" s="360"/>
      <c r="G157" s="360"/>
      <c r="H157" s="360"/>
      <c r="I157" s="360"/>
      <c r="J157" s="360"/>
      <c r="K157" s="360"/>
      <c r="L157" s="360"/>
      <c r="M157" s="360"/>
      <c r="N157" s="360"/>
      <c r="O157" s="360"/>
      <c r="P157" s="360"/>
    </row>
    <row r="158" ht="13.5" customHeight="1">
      <c r="A158" s="360"/>
      <c r="B158" s="360"/>
      <c r="C158" s="360"/>
      <c r="D158" s="360"/>
      <c r="E158" s="360"/>
      <c r="F158" s="360"/>
      <c r="G158" s="360"/>
      <c r="H158" s="360"/>
      <c r="I158" s="360"/>
      <c r="J158" s="360"/>
      <c r="K158" s="360"/>
      <c r="L158" s="360"/>
      <c r="M158" s="360"/>
      <c r="N158" s="360"/>
      <c r="O158" s="360"/>
      <c r="P158" s="360"/>
    </row>
    <row r="159" ht="13.5" customHeight="1">
      <c r="A159" s="360"/>
      <c r="B159" s="360"/>
      <c r="C159" s="360"/>
      <c r="D159" s="360"/>
      <c r="E159" s="360"/>
      <c r="F159" s="360"/>
      <c r="G159" s="360"/>
      <c r="H159" s="360"/>
      <c r="I159" s="360"/>
      <c r="J159" s="360"/>
      <c r="K159" s="360"/>
      <c r="L159" s="360"/>
      <c r="M159" s="360"/>
      <c r="N159" s="360"/>
      <c r="O159" s="360"/>
      <c r="P159" s="360"/>
    </row>
    <row r="160" ht="13.5" customHeight="1">
      <c r="A160" s="360"/>
      <c r="B160" s="360"/>
      <c r="C160" s="360"/>
      <c r="D160" s="360"/>
      <c r="E160" s="360"/>
      <c r="F160" s="360"/>
      <c r="G160" s="360"/>
      <c r="H160" s="360"/>
      <c r="I160" s="360"/>
      <c r="J160" s="360"/>
      <c r="K160" s="360"/>
      <c r="L160" s="360"/>
      <c r="M160" s="360"/>
      <c r="N160" s="360"/>
      <c r="O160" s="360"/>
      <c r="P160" s="360"/>
    </row>
    <row r="161" ht="13.5" customHeight="1">
      <c r="A161" s="360"/>
      <c r="B161" s="360"/>
      <c r="C161" s="360"/>
      <c r="D161" s="360"/>
      <c r="E161" s="360"/>
      <c r="F161" s="360"/>
      <c r="G161" s="360"/>
      <c r="H161" s="360"/>
      <c r="I161" s="360"/>
      <c r="J161" s="360"/>
      <c r="K161" s="360"/>
      <c r="L161" s="360"/>
      <c r="M161" s="360"/>
      <c r="N161" s="360"/>
      <c r="O161" s="360"/>
      <c r="P161" s="360"/>
    </row>
    <row r="162" ht="13.5" customHeight="1">
      <c r="A162" s="360"/>
      <c r="B162" s="360"/>
      <c r="C162" s="360"/>
      <c r="D162" s="360"/>
      <c r="E162" s="360"/>
      <c r="F162" s="360"/>
      <c r="G162" s="360"/>
      <c r="H162" s="360"/>
      <c r="I162" s="360"/>
      <c r="J162" s="360"/>
      <c r="K162" s="360"/>
      <c r="L162" s="360"/>
      <c r="M162" s="360"/>
      <c r="N162" s="360"/>
      <c r="O162" s="360"/>
      <c r="P162" s="360"/>
    </row>
    <row r="163" ht="13.5" customHeight="1">
      <c r="A163" s="360"/>
      <c r="B163" s="360"/>
      <c r="C163" s="360"/>
      <c r="D163" s="360"/>
      <c r="E163" s="360"/>
      <c r="F163" s="360"/>
      <c r="G163" s="360"/>
      <c r="H163" s="360"/>
      <c r="I163" s="360"/>
      <c r="J163" s="360"/>
      <c r="K163" s="360"/>
      <c r="L163" s="360"/>
      <c r="M163" s="360"/>
      <c r="N163" s="360"/>
      <c r="O163" s="360"/>
      <c r="P163" s="360"/>
    </row>
    <row r="164" ht="13.5" customHeight="1">
      <c r="A164" s="360"/>
      <c r="B164" s="360"/>
      <c r="C164" s="360"/>
      <c r="D164" s="360"/>
      <c r="E164" s="360"/>
      <c r="F164" s="360"/>
      <c r="G164" s="360"/>
      <c r="H164" s="360"/>
      <c r="I164" s="360"/>
      <c r="J164" s="360"/>
      <c r="K164" s="360"/>
      <c r="L164" s="360"/>
      <c r="M164" s="360"/>
      <c r="N164" s="360"/>
      <c r="O164" s="360"/>
      <c r="P164" s="360"/>
    </row>
    <row r="165" ht="13.5" customHeight="1">
      <c r="A165" s="360"/>
      <c r="B165" s="360"/>
      <c r="C165" s="360"/>
      <c r="D165" s="360"/>
      <c r="E165" s="360"/>
      <c r="F165" s="360"/>
      <c r="G165" s="360"/>
      <c r="H165" s="360"/>
      <c r="I165" s="360"/>
      <c r="J165" s="360"/>
      <c r="K165" s="360"/>
      <c r="L165" s="360"/>
      <c r="M165" s="360"/>
      <c r="N165" s="360"/>
      <c r="O165" s="360"/>
      <c r="P165" s="360"/>
    </row>
    <row r="166" ht="13.5" customHeight="1">
      <c r="A166" s="360"/>
      <c r="B166" s="360"/>
      <c r="C166" s="360"/>
      <c r="D166" s="360"/>
      <c r="E166" s="360"/>
      <c r="F166" s="360"/>
      <c r="G166" s="360"/>
      <c r="H166" s="360"/>
      <c r="I166" s="360"/>
      <c r="J166" s="360"/>
      <c r="K166" s="360"/>
      <c r="L166" s="360"/>
      <c r="M166" s="360"/>
      <c r="N166" s="360"/>
      <c r="O166" s="360"/>
      <c r="P166" s="360"/>
    </row>
    <row r="167" ht="13.5" customHeight="1">
      <c r="A167" s="360"/>
      <c r="B167" s="360"/>
      <c r="C167" s="360"/>
      <c r="D167" s="360"/>
      <c r="E167" s="360"/>
      <c r="F167" s="360"/>
      <c r="G167" s="360"/>
      <c r="H167" s="360"/>
      <c r="I167" s="360"/>
      <c r="J167" s="360"/>
      <c r="K167" s="360"/>
      <c r="L167" s="360"/>
      <c r="M167" s="360"/>
      <c r="N167" s="360"/>
      <c r="O167" s="360"/>
      <c r="P167" s="360"/>
    </row>
    <row r="168" ht="13.5" customHeight="1">
      <c r="A168" s="360"/>
      <c r="B168" s="360"/>
      <c r="C168" s="360"/>
      <c r="D168" s="360"/>
      <c r="E168" s="360"/>
      <c r="F168" s="360"/>
      <c r="G168" s="360"/>
      <c r="H168" s="360"/>
      <c r="I168" s="360"/>
      <c r="J168" s="360"/>
      <c r="K168" s="360"/>
      <c r="L168" s="360"/>
      <c r="M168" s="360"/>
      <c r="N168" s="360"/>
      <c r="O168" s="360"/>
      <c r="P168" s="360"/>
    </row>
    <row r="169" ht="13.5" customHeight="1">
      <c r="A169" s="360"/>
      <c r="B169" s="360"/>
      <c r="C169" s="360"/>
      <c r="D169" s="360"/>
      <c r="E169" s="360"/>
      <c r="F169" s="360"/>
      <c r="G169" s="360"/>
      <c r="H169" s="360"/>
      <c r="I169" s="360"/>
      <c r="J169" s="360"/>
      <c r="K169" s="360"/>
      <c r="L169" s="360"/>
      <c r="M169" s="360"/>
      <c r="N169" s="360"/>
      <c r="O169" s="360"/>
      <c r="P169" s="360"/>
    </row>
    <row r="170" ht="13.5" customHeight="1">
      <c r="A170" s="360"/>
      <c r="B170" s="360"/>
      <c r="C170" s="360"/>
      <c r="D170" s="360"/>
      <c r="E170" s="360"/>
      <c r="F170" s="360"/>
      <c r="G170" s="360"/>
      <c r="H170" s="360"/>
      <c r="I170" s="360"/>
      <c r="J170" s="360"/>
      <c r="K170" s="360"/>
      <c r="L170" s="360"/>
      <c r="M170" s="360"/>
      <c r="N170" s="360"/>
      <c r="O170" s="360"/>
      <c r="P170" s="360"/>
    </row>
    <row r="171" ht="13.5" customHeight="1">
      <c r="A171" s="360"/>
      <c r="B171" s="360"/>
      <c r="C171" s="360"/>
      <c r="D171" s="360"/>
      <c r="E171" s="360"/>
      <c r="F171" s="360"/>
      <c r="G171" s="360"/>
      <c r="H171" s="360"/>
      <c r="I171" s="360"/>
      <c r="J171" s="360"/>
      <c r="K171" s="360"/>
      <c r="L171" s="360"/>
      <c r="M171" s="360"/>
      <c r="N171" s="360"/>
      <c r="O171" s="360"/>
      <c r="P171" s="360"/>
    </row>
    <row r="172" ht="13.5" customHeight="1">
      <c r="A172" s="360"/>
      <c r="B172" s="360"/>
      <c r="C172" s="360"/>
      <c r="D172" s="360"/>
      <c r="E172" s="360"/>
      <c r="F172" s="360"/>
      <c r="G172" s="360"/>
      <c r="H172" s="360"/>
      <c r="I172" s="360"/>
      <c r="J172" s="360"/>
      <c r="K172" s="360"/>
      <c r="L172" s="360"/>
      <c r="M172" s="360"/>
      <c r="N172" s="360"/>
      <c r="O172" s="360"/>
      <c r="P172" s="360"/>
    </row>
    <row r="173" ht="13.5" customHeight="1">
      <c r="A173" s="360"/>
      <c r="B173" s="360"/>
      <c r="C173" s="360"/>
      <c r="D173" s="360"/>
      <c r="E173" s="360"/>
      <c r="F173" s="360"/>
      <c r="G173" s="360"/>
      <c r="H173" s="360"/>
      <c r="I173" s="360"/>
      <c r="J173" s="360"/>
      <c r="K173" s="360"/>
      <c r="L173" s="360"/>
      <c r="M173" s="360"/>
      <c r="N173" s="360"/>
      <c r="O173" s="360"/>
      <c r="P173" s="360"/>
    </row>
    <row r="174" ht="13.5" customHeight="1">
      <c r="A174" s="360"/>
      <c r="B174" s="360"/>
      <c r="C174" s="360"/>
      <c r="D174" s="360"/>
      <c r="E174" s="360"/>
      <c r="F174" s="360"/>
      <c r="G174" s="360"/>
      <c r="H174" s="360"/>
      <c r="I174" s="360"/>
      <c r="J174" s="360"/>
      <c r="K174" s="360"/>
      <c r="L174" s="360"/>
      <c r="M174" s="360"/>
      <c r="N174" s="360"/>
      <c r="O174" s="360"/>
      <c r="P174" s="360"/>
    </row>
    <row r="175" ht="13.5" customHeight="1">
      <c r="A175" s="360"/>
      <c r="B175" s="360"/>
      <c r="C175" s="360"/>
      <c r="D175" s="360"/>
      <c r="E175" s="360"/>
      <c r="F175" s="360"/>
      <c r="G175" s="360"/>
      <c r="H175" s="360"/>
      <c r="I175" s="360"/>
      <c r="J175" s="360"/>
      <c r="K175" s="360"/>
      <c r="L175" s="360"/>
      <c r="M175" s="360"/>
      <c r="N175" s="360"/>
      <c r="O175" s="360"/>
      <c r="P175" s="360"/>
    </row>
    <row r="176" ht="13.5" customHeight="1">
      <c r="A176" s="360"/>
      <c r="B176" s="360"/>
      <c r="C176" s="360"/>
      <c r="D176" s="360"/>
      <c r="E176" s="360"/>
      <c r="F176" s="360"/>
      <c r="G176" s="360"/>
      <c r="H176" s="360"/>
      <c r="I176" s="360"/>
      <c r="J176" s="360"/>
      <c r="K176" s="360"/>
      <c r="L176" s="360"/>
      <c r="M176" s="360"/>
      <c r="N176" s="360"/>
      <c r="O176" s="360"/>
      <c r="P176" s="360"/>
    </row>
    <row r="177" ht="13.5" customHeight="1">
      <c r="A177" s="360"/>
      <c r="B177" s="360"/>
      <c r="C177" s="360"/>
      <c r="D177" s="360"/>
      <c r="E177" s="360"/>
      <c r="F177" s="360"/>
      <c r="G177" s="360"/>
      <c r="H177" s="360"/>
      <c r="I177" s="360"/>
      <c r="J177" s="360"/>
      <c r="K177" s="360"/>
      <c r="L177" s="360"/>
      <c r="M177" s="360"/>
      <c r="N177" s="360"/>
      <c r="O177" s="360"/>
      <c r="P177" s="360"/>
    </row>
    <row r="178" ht="13.5" customHeight="1">
      <c r="A178" s="360"/>
      <c r="B178" s="360"/>
      <c r="C178" s="360"/>
      <c r="D178" s="360"/>
      <c r="E178" s="360"/>
      <c r="F178" s="360"/>
      <c r="G178" s="360"/>
      <c r="H178" s="360"/>
      <c r="I178" s="360"/>
      <c r="J178" s="360"/>
      <c r="K178" s="360"/>
      <c r="L178" s="360"/>
      <c r="M178" s="360"/>
      <c r="N178" s="360"/>
      <c r="O178" s="360"/>
      <c r="P178" s="360"/>
    </row>
    <row r="179" ht="13.5" customHeight="1">
      <c r="A179" s="360"/>
      <c r="B179" s="360"/>
      <c r="C179" s="360"/>
      <c r="D179" s="360"/>
      <c r="E179" s="360"/>
      <c r="F179" s="360"/>
      <c r="G179" s="360"/>
      <c r="H179" s="360"/>
      <c r="I179" s="360"/>
      <c r="J179" s="360"/>
      <c r="K179" s="360"/>
      <c r="L179" s="360"/>
      <c r="M179" s="360"/>
      <c r="N179" s="360"/>
      <c r="O179" s="360"/>
      <c r="P179" s="360"/>
    </row>
    <row r="180" ht="13.5" customHeight="1">
      <c r="A180" s="360"/>
      <c r="B180" s="360"/>
      <c r="C180" s="360"/>
      <c r="D180" s="360"/>
      <c r="E180" s="360"/>
      <c r="F180" s="360"/>
      <c r="G180" s="360"/>
      <c r="H180" s="360"/>
      <c r="I180" s="360"/>
      <c r="J180" s="360"/>
      <c r="K180" s="360"/>
      <c r="L180" s="360"/>
      <c r="M180" s="360"/>
      <c r="N180" s="360"/>
      <c r="O180" s="360"/>
      <c r="P180" s="360"/>
    </row>
    <row r="181" ht="13.5" customHeight="1">
      <c r="A181" s="360"/>
      <c r="B181" s="360"/>
      <c r="C181" s="360"/>
      <c r="D181" s="360"/>
      <c r="E181" s="360"/>
      <c r="F181" s="360"/>
      <c r="G181" s="360"/>
      <c r="H181" s="360"/>
      <c r="I181" s="360"/>
      <c r="J181" s="360"/>
      <c r="K181" s="360"/>
      <c r="L181" s="360"/>
      <c r="M181" s="360"/>
      <c r="N181" s="360"/>
      <c r="O181" s="360"/>
      <c r="P181" s="360"/>
    </row>
    <row r="182" ht="13.5" customHeight="1">
      <c r="A182" s="360"/>
      <c r="B182" s="360"/>
      <c r="C182" s="360"/>
      <c r="D182" s="360"/>
      <c r="E182" s="360"/>
      <c r="F182" s="360"/>
      <c r="G182" s="360"/>
      <c r="H182" s="360"/>
      <c r="I182" s="360"/>
      <c r="J182" s="360"/>
      <c r="K182" s="360"/>
      <c r="L182" s="360"/>
      <c r="M182" s="360"/>
      <c r="N182" s="360"/>
      <c r="O182" s="360"/>
      <c r="P182" s="360"/>
    </row>
    <row r="183" ht="13.5" customHeight="1">
      <c r="A183" s="360"/>
      <c r="B183" s="360"/>
      <c r="C183" s="360"/>
      <c r="D183" s="360"/>
      <c r="E183" s="360"/>
      <c r="F183" s="360"/>
      <c r="G183" s="360"/>
      <c r="H183" s="360"/>
      <c r="I183" s="360"/>
      <c r="J183" s="360"/>
      <c r="K183" s="360"/>
      <c r="L183" s="360"/>
      <c r="M183" s="360"/>
      <c r="N183" s="360"/>
      <c r="O183" s="360"/>
      <c r="P183" s="360"/>
    </row>
    <row r="184" ht="13.5" customHeight="1">
      <c r="A184" s="360"/>
      <c r="B184" s="360"/>
      <c r="C184" s="360"/>
      <c r="D184" s="360"/>
      <c r="E184" s="360"/>
      <c r="F184" s="360"/>
      <c r="G184" s="360"/>
      <c r="H184" s="360"/>
      <c r="I184" s="360"/>
      <c r="J184" s="360"/>
      <c r="K184" s="360"/>
      <c r="L184" s="360"/>
      <c r="M184" s="360"/>
      <c r="N184" s="360"/>
      <c r="O184" s="360"/>
      <c r="P184" s="360"/>
    </row>
    <row r="185" ht="13.5" customHeight="1">
      <c r="A185" s="360"/>
      <c r="B185" s="360"/>
      <c r="C185" s="360"/>
      <c r="D185" s="360"/>
      <c r="E185" s="360"/>
      <c r="F185" s="360"/>
      <c r="G185" s="360"/>
      <c r="H185" s="360"/>
      <c r="I185" s="360"/>
      <c r="J185" s="360"/>
      <c r="K185" s="360"/>
      <c r="L185" s="360"/>
      <c r="M185" s="360"/>
      <c r="N185" s="360"/>
      <c r="O185" s="360"/>
      <c r="P185" s="360"/>
    </row>
    <row r="186" ht="13.5" customHeight="1">
      <c r="A186" s="360"/>
      <c r="B186" s="360"/>
      <c r="C186" s="360"/>
      <c r="D186" s="360"/>
      <c r="E186" s="360"/>
      <c r="F186" s="360"/>
      <c r="G186" s="360"/>
      <c r="H186" s="360"/>
      <c r="I186" s="360"/>
      <c r="J186" s="360"/>
      <c r="K186" s="360"/>
      <c r="L186" s="360"/>
      <c r="M186" s="360"/>
      <c r="N186" s="360"/>
      <c r="O186" s="360"/>
      <c r="P186" s="360"/>
    </row>
    <row r="187" ht="13.5" customHeight="1">
      <c r="A187" s="360"/>
      <c r="B187" s="360"/>
      <c r="C187" s="360"/>
      <c r="D187" s="360"/>
      <c r="E187" s="360"/>
      <c r="F187" s="360"/>
      <c r="G187" s="360"/>
      <c r="H187" s="360"/>
      <c r="I187" s="360"/>
      <c r="J187" s="360"/>
      <c r="K187" s="360"/>
      <c r="L187" s="360"/>
      <c r="M187" s="360"/>
      <c r="N187" s="360"/>
      <c r="O187" s="360"/>
      <c r="P187" s="360"/>
    </row>
    <row r="188" ht="13.5" customHeight="1">
      <c r="A188" s="360"/>
      <c r="B188" s="360"/>
      <c r="C188" s="360"/>
      <c r="D188" s="360"/>
      <c r="E188" s="360"/>
      <c r="F188" s="360"/>
      <c r="G188" s="360"/>
      <c r="H188" s="360"/>
      <c r="I188" s="360"/>
      <c r="J188" s="360"/>
      <c r="K188" s="360"/>
      <c r="L188" s="360"/>
      <c r="M188" s="360"/>
      <c r="N188" s="360"/>
      <c r="O188" s="360"/>
      <c r="P188" s="360"/>
    </row>
    <row r="189" ht="13.5" customHeight="1">
      <c r="A189" s="360"/>
      <c r="B189" s="360"/>
      <c r="C189" s="360"/>
      <c r="D189" s="360"/>
      <c r="E189" s="360"/>
      <c r="F189" s="360"/>
      <c r="G189" s="360"/>
      <c r="H189" s="360"/>
      <c r="I189" s="360"/>
      <c r="J189" s="360"/>
      <c r="K189" s="360"/>
      <c r="L189" s="360"/>
      <c r="M189" s="360"/>
      <c r="N189" s="360"/>
      <c r="O189" s="360"/>
      <c r="P189" s="360"/>
    </row>
    <row r="190" ht="13.5" customHeight="1">
      <c r="A190" s="360"/>
      <c r="B190" s="360"/>
      <c r="C190" s="360"/>
      <c r="D190" s="360"/>
      <c r="E190" s="360"/>
      <c r="F190" s="360"/>
      <c r="G190" s="360"/>
      <c r="H190" s="360"/>
      <c r="I190" s="360"/>
      <c r="J190" s="360"/>
      <c r="K190" s="360"/>
      <c r="L190" s="360"/>
      <c r="M190" s="360"/>
      <c r="N190" s="360"/>
      <c r="O190" s="360"/>
      <c r="P190" s="360"/>
    </row>
    <row r="191" ht="13.5" customHeight="1">
      <c r="A191" s="360"/>
      <c r="B191" s="360"/>
      <c r="C191" s="360"/>
      <c r="D191" s="360"/>
      <c r="E191" s="360"/>
      <c r="F191" s="360"/>
      <c r="G191" s="360"/>
      <c r="H191" s="360"/>
      <c r="I191" s="360"/>
      <c r="J191" s="360"/>
      <c r="K191" s="360"/>
      <c r="L191" s="360"/>
      <c r="M191" s="360"/>
      <c r="N191" s="360"/>
      <c r="O191" s="360"/>
      <c r="P191" s="360"/>
    </row>
    <row r="192" ht="13.5" customHeight="1">
      <c r="A192" s="360"/>
      <c r="B192" s="360"/>
      <c r="C192" s="360"/>
      <c r="D192" s="360"/>
      <c r="E192" s="360"/>
      <c r="F192" s="360"/>
      <c r="G192" s="360"/>
      <c r="H192" s="360"/>
      <c r="I192" s="360"/>
      <c r="J192" s="360"/>
      <c r="K192" s="360"/>
      <c r="L192" s="360"/>
      <c r="M192" s="360"/>
      <c r="N192" s="360"/>
      <c r="O192" s="360"/>
      <c r="P192" s="360"/>
    </row>
    <row r="193" ht="13.5" customHeight="1">
      <c r="A193" s="360"/>
      <c r="B193" s="360"/>
      <c r="C193" s="360"/>
      <c r="D193" s="360"/>
      <c r="E193" s="360"/>
      <c r="F193" s="360"/>
      <c r="G193" s="360"/>
      <c r="H193" s="360"/>
      <c r="I193" s="360"/>
      <c r="J193" s="360"/>
      <c r="K193" s="360"/>
      <c r="L193" s="360"/>
      <c r="M193" s="360"/>
      <c r="N193" s="360"/>
      <c r="O193" s="360"/>
      <c r="P193" s="360"/>
    </row>
    <row r="194" ht="13.5" customHeight="1">
      <c r="A194" s="360"/>
      <c r="B194" s="360"/>
      <c r="C194" s="360"/>
      <c r="D194" s="360"/>
      <c r="E194" s="360"/>
      <c r="F194" s="360"/>
      <c r="G194" s="360"/>
      <c r="H194" s="360"/>
      <c r="I194" s="360"/>
      <c r="J194" s="360"/>
      <c r="K194" s="360"/>
      <c r="L194" s="360"/>
      <c r="M194" s="360"/>
      <c r="N194" s="360"/>
      <c r="O194" s="360"/>
      <c r="P194" s="360"/>
    </row>
    <row r="195" ht="13.5" customHeight="1">
      <c r="A195" s="360"/>
      <c r="B195" s="360"/>
      <c r="C195" s="360"/>
      <c r="D195" s="360"/>
      <c r="E195" s="360"/>
      <c r="F195" s="360"/>
      <c r="G195" s="360"/>
      <c r="H195" s="360"/>
      <c r="I195" s="360"/>
      <c r="J195" s="360"/>
      <c r="K195" s="360"/>
      <c r="L195" s="360"/>
      <c r="M195" s="360"/>
      <c r="N195" s="360"/>
      <c r="O195" s="360"/>
      <c r="P195" s="360"/>
    </row>
    <row r="196" ht="13.5" customHeight="1">
      <c r="A196" s="360"/>
      <c r="B196" s="360"/>
      <c r="C196" s="360"/>
      <c r="D196" s="360"/>
      <c r="E196" s="360"/>
      <c r="F196" s="360"/>
      <c r="G196" s="360"/>
      <c r="H196" s="360"/>
      <c r="I196" s="360"/>
      <c r="J196" s="360"/>
      <c r="K196" s="360"/>
      <c r="L196" s="360"/>
      <c r="M196" s="360"/>
      <c r="N196" s="360"/>
      <c r="O196" s="360"/>
      <c r="P196" s="360"/>
    </row>
    <row r="197" ht="13.5" customHeight="1">
      <c r="A197" s="360"/>
      <c r="B197" s="360"/>
      <c r="C197" s="360"/>
      <c r="D197" s="360"/>
      <c r="E197" s="360"/>
      <c r="F197" s="360"/>
      <c r="G197" s="360"/>
      <c r="H197" s="360"/>
      <c r="I197" s="360"/>
      <c r="J197" s="360"/>
      <c r="K197" s="360"/>
      <c r="L197" s="360"/>
      <c r="M197" s="360"/>
      <c r="N197" s="360"/>
      <c r="O197" s="360"/>
      <c r="P197" s="360"/>
    </row>
    <row r="198" ht="13.5" customHeight="1">
      <c r="A198" s="360"/>
      <c r="B198" s="360"/>
      <c r="C198" s="360"/>
      <c r="D198" s="360"/>
      <c r="E198" s="360"/>
      <c r="F198" s="360"/>
      <c r="G198" s="360"/>
      <c r="H198" s="360"/>
      <c r="I198" s="360"/>
      <c r="J198" s="360"/>
      <c r="K198" s="360"/>
      <c r="L198" s="360"/>
      <c r="M198" s="360"/>
      <c r="N198" s="360"/>
      <c r="O198" s="360"/>
      <c r="P198" s="360"/>
    </row>
    <row r="199" ht="13.5" customHeight="1">
      <c r="A199" s="360"/>
      <c r="B199" s="360"/>
      <c r="C199" s="360"/>
      <c r="D199" s="360"/>
      <c r="E199" s="360"/>
      <c r="F199" s="360"/>
      <c r="G199" s="360"/>
      <c r="H199" s="360"/>
      <c r="I199" s="360"/>
      <c r="J199" s="360"/>
      <c r="K199" s="360"/>
      <c r="L199" s="360"/>
      <c r="M199" s="360"/>
      <c r="N199" s="360"/>
      <c r="O199" s="360"/>
      <c r="P199" s="360"/>
    </row>
    <row r="200" ht="13.5" customHeight="1">
      <c r="A200" s="360"/>
      <c r="B200" s="360"/>
      <c r="C200" s="360"/>
      <c r="D200" s="360"/>
      <c r="E200" s="360"/>
      <c r="F200" s="360"/>
      <c r="G200" s="360"/>
      <c r="H200" s="360"/>
      <c r="I200" s="360"/>
      <c r="J200" s="360"/>
      <c r="K200" s="360"/>
      <c r="L200" s="360"/>
      <c r="M200" s="360"/>
      <c r="N200" s="360"/>
      <c r="O200" s="360"/>
      <c r="P200" s="360"/>
    </row>
    <row r="201" ht="13.5" customHeight="1">
      <c r="A201" s="360"/>
      <c r="B201" s="360"/>
      <c r="C201" s="360"/>
      <c r="D201" s="360"/>
      <c r="E201" s="360"/>
      <c r="F201" s="360"/>
      <c r="G201" s="360"/>
      <c r="H201" s="360"/>
      <c r="I201" s="360"/>
      <c r="J201" s="360"/>
      <c r="K201" s="360"/>
      <c r="L201" s="360"/>
      <c r="M201" s="360"/>
      <c r="N201" s="360"/>
      <c r="O201" s="360"/>
      <c r="P201" s="360"/>
    </row>
    <row r="202" ht="13.5" customHeight="1">
      <c r="A202" s="360"/>
      <c r="B202" s="360"/>
      <c r="C202" s="360"/>
      <c r="D202" s="360"/>
      <c r="E202" s="360"/>
      <c r="F202" s="360"/>
      <c r="G202" s="360"/>
      <c r="H202" s="360"/>
      <c r="I202" s="360"/>
      <c r="J202" s="360"/>
      <c r="K202" s="360"/>
      <c r="L202" s="360"/>
      <c r="M202" s="360"/>
      <c r="N202" s="360"/>
      <c r="O202" s="360"/>
      <c r="P202" s="360"/>
    </row>
    <row r="203" ht="13.5" customHeight="1">
      <c r="A203" s="360"/>
      <c r="B203" s="360"/>
      <c r="C203" s="360"/>
      <c r="D203" s="360"/>
      <c r="E203" s="360"/>
      <c r="F203" s="360"/>
      <c r="G203" s="360"/>
      <c r="H203" s="360"/>
      <c r="I203" s="360"/>
      <c r="J203" s="360"/>
      <c r="K203" s="360"/>
      <c r="L203" s="360"/>
      <c r="M203" s="360"/>
      <c r="N203" s="360"/>
      <c r="O203" s="360"/>
      <c r="P203" s="360"/>
    </row>
    <row r="204" ht="13.5" customHeight="1">
      <c r="A204" s="360"/>
      <c r="B204" s="360"/>
      <c r="C204" s="360"/>
      <c r="D204" s="360"/>
      <c r="E204" s="360"/>
      <c r="F204" s="360"/>
      <c r="G204" s="360"/>
      <c r="H204" s="360"/>
      <c r="I204" s="360"/>
      <c r="J204" s="360"/>
      <c r="K204" s="360"/>
      <c r="L204" s="360"/>
      <c r="M204" s="360"/>
      <c r="N204" s="360"/>
      <c r="O204" s="360"/>
      <c r="P204" s="360"/>
    </row>
    <row r="205" ht="13.5" customHeight="1">
      <c r="A205" s="360"/>
      <c r="B205" s="360"/>
      <c r="C205" s="360"/>
      <c r="D205" s="360"/>
      <c r="E205" s="360"/>
      <c r="F205" s="360"/>
      <c r="G205" s="360"/>
      <c r="H205" s="360"/>
      <c r="I205" s="360"/>
      <c r="J205" s="360"/>
      <c r="K205" s="360"/>
      <c r="L205" s="360"/>
      <c r="M205" s="360"/>
      <c r="N205" s="360"/>
      <c r="O205" s="360"/>
      <c r="P205" s="360"/>
    </row>
    <row r="206" ht="13.5" customHeight="1">
      <c r="A206" s="360"/>
      <c r="B206" s="360"/>
      <c r="C206" s="360"/>
      <c r="D206" s="360"/>
      <c r="E206" s="360"/>
      <c r="F206" s="360"/>
      <c r="G206" s="360"/>
      <c r="H206" s="360"/>
      <c r="I206" s="360"/>
      <c r="J206" s="360"/>
      <c r="K206" s="360"/>
      <c r="L206" s="360"/>
      <c r="M206" s="360"/>
      <c r="N206" s="360"/>
      <c r="O206" s="360"/>
      <c r="P206" s="360"/>
    </row>
    <row r="207" ht="13.5" customHeight="1">
      <c r="A207" s="360"/>
      <c r="B207" s="360"/>
      <c r="C207" s="360"/>
      <c r="D207" s="360"/>
      <c r="E207" s="360"/>
      <c r="F207" s="360"/>
      <c r="G207" s="360"/>
      <c r="H207" s="360"/>
      <c r="I207" s="360"/>
      <c r="J207" s="360"/>
      <c r="K207" s="360"/>
      <c r="L207" s="360"/>
      <c r="M207" s="360"/>
      <c r="N207" s="360"/>
      <c r="O207" s="360"/>
      <c r="P207" s="360"/>
    </row>
    <row r="208" ht="13.5" customHeight="1">
      <c r="A208" s="360"/>
      <c r="B208" s="360"/>
      <c r="C208" s="360"/>
      <c r="D208" s="360"/>
      <c r="E208" s="360"/>
      <c r="F208" s="360"/>
      <c r="G208" s="360"/>
      <c r="H208" s="360"/>
      <c r="I208" s="360"/>
      <c r="J208" s="360"/>
      <c r="K208" s="360"/>
      <c r="L208" s="360"/>
      <c r="M208" s="360"/>
      <c r="N208" s="360"/>
      <c r="O208" s="360"/>
      <c r="P208" s="360"/>
    </row>
    <row r="209" ht="13.5" customHeight="1">
      <c r="A209" s="360"/>
      <c r="B209" s="360"/>
      <c r="C209" s="360"/>
      <c r="D209" s="360"/>
      <c r="E209" s="360"/>
      <c r="F209" s="360"/>
      <c r="G209" s="360"/>
      <c r="H209" s="360"/>
      <c r="I209" s="360"/>
      <c r="J209" s="360"/>
      <c r="K209" s="360"/>
      <c r="L209" s="360"/>
      <c r="M209" s="360"/>
      <c r="N209" s="360"/>
      <c r="O209" s="360"/>
      <c r="P209" s="360"/>
    </row>
    <row r="210" ht="13.5" customHeight="1">
      <c r="A210" s="360"/>
      <c r="B210" s="360"/>
      <c r="C210" s="360"/>
      <c r="D210" s="360"/>
      <c r="E210" s="360"/>
      <c r="F210" s="360"/>
      <c r="G210" s="360"/>
      <c r="H210" s="360"/>
      <c r="I210" s="360"/>
      <c r="J210" s="360"/>
      <c r="K210" s="360"/>
      <c r="L210" s="360"/>
      <c r="M210" s="360"/>
      <c r="N210" s="360"/>
      <c r="O210" s="360"/>
      <c r="P210" s="360"/>
    </row>
    <row r="211" ht="13.5" customHeight="1">
      <c r="A211" s="360"/>
      <c r="B211" s="360"/>
      <c r="C211" s="360"/>
      <c r="D211" s="360"/>
      <c r="E211" s="360"/>
      <c r="F211" s="360"/>
      <c r="G211" s="360"/>
      <c r="H211" s="360"/>
      <c r="I211" s="360"/>
      <c r="J211" s="360"/>
      <c r="K211" s="360"/>
      <c r="L211" s="360"/>
      <c r="M211" s="360"/>
      <c r="N211" s="360"/>
      <c r="O211" s="360"/>
      <c r="P211" s="360"/>
    </row>
    <row r="212" ht="13.5" customHeight="1">
      <c r="A212" s="360"/>
      <c r="B212" s="360"/>
      <c r="C212" s="360"/>
      <c r="D212" s="360"/>
      <c r="E212" s="360"/>
      <c r="F212" s="360"/>
      <c r="G212" s="360"/>
      <c r="H212" s="360"/>
      <c r="I212" s="360"/>
      <c r="J212" s="360"/>
      <c r="K212" s="360"/>
      <c r="L212" s="360"/>
      <c r="M212" s="360"/>
      <c r="N212" s="360"/>
      <c r="O212" s="360"/>
      <c r="P212" s="360"/>
    </row>
    <row r="213" ht="13.5" customHeight="1">
      <c r="A213" s="360"/>
      <c r="B213" s="360"/>
      <c r="C213" s="360"/>
      <c r="D213" s="360"/>
      <c r="E213" s="360"/>
      <c r="F213" s="360"/>
      <c r="G213" s="360"/>
      <c r="H213" s="360"/>
      <c r="I213" s="360"/>
      <c r="J213" s="360"/>
      <c r="K213" s="360"/>
      <c r="L213" s="360"/>
      <c r="M213" s="360"/>
      <c r="N213" s="360"/>
      <c r="O213" s="360"/>
      <c r="P213" s="360"/>
    </row>
    <row r="214" ht="13.5" customHeight="1">
      <c r="A214" s="360"/>
      <c r="B214" s="360"/>
      <c r="C214" s="360"/>
      <c r="D214" s="360"/>
      <c r="E214" s="360"/>
      <c r="F214" s="360"/>
      <c r="G214" s="360"/>
      <c r="H214" s="360"/>
      <c r="I214" s="360"/>
      <c r="J214" s="360"/>
      <c r="K214" s="360"/>
      <c r="L214" s="360"/>
      <c r="M214" s="360"/>
      <c r="N214" s="360"/>
      <c r="O214" s="360"/>
      <c r="P214" s="360"/>
    </row>
    <row r="215" ht="13.5" customHeight="1">
      <c r="A215" s="360"/>
      <c r="B215" s="360"/>
      <c r="C215" s="360"/>
      <c r="D215" s="360"/>
      <c r="E215" s="360"/>
      <c r="F215" s="360"/>
      <c r="G215" s="360"/>
      <c r="H215" s="360"/>
      <c r="I215" s="360"/>
      <c r="J215" s="360"/>
      <c r="K215" s="360"/>
      <c r="L215" s="360"/>
      <c r="M215" s="360"/>
      <c r="N215" s="360"/>
      <c r="O215" s="360"/>
      <c r="P215" s="360"/>
    </row>
    <row r="216" ht="13.5" customHeight="1">
      <c r="A216" s="360"/>
      <c r="B216" s="360"/>
      <c r="C216" s="360"/>
      <c r="D216" s="360"/>
      <c r="E216" s="360"/>
      <c r="F216" s="360"/>
      <c r="G216" s="360"/>
      <c r="H216" s="360"/>
      <c r="I216" s="360"/>
      <c r="J216" s="360"/>
      <c r="K216" s="360"/>
      <c r="L216" s="360"/>
      <c r="M216" s="360"/>
      <c r="N216" s="360"/>
      <c r="O216" s="360"/>
      <c r="P216" s="360"/>
    </row>
    <row r="217" ht="13.5" customHeight="1">
      <c r="A217" s="360"/>
      <c r="B217" s="360"/>
      <c r="C217" s="360"/>
      <c r="D217" s="360"/>
      <c r="E217" s="360"/>
      <c r="F217" s="360"/>
      <c r="G217" s="360"/>
      <c r="H217" s="360"/>
      <c r="I217" s="360"/>
      <c r="J217" s="360"/>
      <c r="K217" s="360"/>
      <c r="L217" s="360"/>
      <c r="M217" s="360"/>
      <c r="N217" s="360"/>
      <c r="O217" s="360"/>
      <c r="P217" s="360"/>
    </row>
    <row r="218" ht="13.5" customHeight="1">
      <c r="A218" s="360"/>
      <c r="B218" s="360"/>
      <c r="C218" s="360"/>
      <c r="D218" s="360"/>
      <c r="E218" s="360"/>
      <c r="F218" s="360"/>
      <c r="G218" s="360"/>
      <c r="H218" s="360"/>
      <c r="I218" s="360"/>
      <c r="J218" s="360"/>
      <c r="K218" s="360"/>
      <c r="L218" s="360"/>
      <c r="M218" s="360"/>
      <c r="N218" s="360"/>
      <c r="O218" s="360"/>
      <c r="P218" s="360"/>
    </row>
    <row r="219" ht="13.5" customHeight="1">
      <c r="A219" s="360"/>
      <c r="B219" s="360"/>
      <c r="C219" s="360"/>
      <c r="D219" s="360"/>
      <c r="E219" s="360"/>
      <c r="F219" s="360"/>
      <c r="G219" s="360"/>
      <c r="H219" s="360"/>
      <c r="I219" s="360"/>
      <c r="J219" s="360"/>
      <c r="K219" s="360"/>
      <c r="L219" s="360"/>
      <c r="M219" s="360"/>
      <c r="N219" s="360"/>
      <c r="O219" s="360"/>
      <c r="P219" s="360"/>
    </row>
    <row r="220" ht="13.5" customHeight="1">
      <c r="A220" s="360"/>
      <c r="B220" s="360"/>
      <c r="C220" s="360"/>
      <c r="D220" s="360"/>
      <c r="E220" s="360"/>
      <c r="F220" s="360"/>
      <c r="G220" s="360"/>
      <c r="H220" s="360"/>
      <c r="I220" s="360"/>
      <c r="J220" s="360"/>
      <c r="K220" s="360"/>
      <c r="L220" s="360"/>
      <c r="M220" s="360"/>
      <c r="N220" s="360"/>
      <c r="O220" s="360"/>
      <c r="P220" s="360"/>
    </row>
    <row r="221" ht="13.5" customHeight="1">
      <c r="A221" s="360"/>
      <c r="B221" s="360"/>
      <c r="C221" s="360"/>
      <c r="D221" s="360"/>
      <c r="E221" s="360"/>
      <c r="F221" s="360"/>
      <c r="G221" s="360"/>
      <c r="H221" s="360"/>
      <c r="I221" s="360"/>
      <c r="J221" s="360"/>
      <c r="K221" s="360"/>
      <c r="L221" s="360"/>
      <c r="M221" s="360"/>
      <c r="N221" s="360"/>
      <c r="O221" s="360"/>
      <c r="P221" s="360"/>
    </row>
    <row r="222" ht="13.5" customHeight="1">
      <c r="A222" s="360"/>
      <c r="B222" s="360"/>
      <c r="C222" s="360"/>
      <c r="D222" s="360"/>
      <c r="E222" s="360"/>
      <c r="F222" s="360"/>
      <c r="G222" s="360"/>
      <c r="H222" s="360"/>
      <c r="I222" s="360"/>
      <c r="J222" s="360"/>
      <c r="K222" s="360"/>
      <c r="L222" s="360"/>
      <c r="M222" s="360"/>
      <c r="N222" s="360"/>
      <c r="O222" s="360"/>
      <c r="P222" s="360"/>
    </row>
    <row r="223" ht="13.5" customHeight="1">
      <c r="A223" s="360"/>
      <c r="B223" s="360"/>
      <c r="C223" s="360"/>
      <c r="D223" s="360"/>
      <c r="E223" s="360"/>
      <c r="F223" s="360"/>
      <c r="G223" s="360"/>
      <c r="H223" s="360"/>
      <c r="I223" s="360"/>
      <c r="J223" s="360"/>
      <c r="K223" s="360"/>
      <c r="L223" s="360"/>
      <c r="M223" s="360"/>
      <c r="N223" s="360"/>
      <c r="O223" s="360"/>
      <c r="P223" s="360"/>
    </row>
    <row r="224" ht="13.5" customHeight="1">
      <c r="A224" s="360"/>
      <c r="B224" s="360"/>
      <c r="C224" s="360"/>
      <c r="D224" s="360"/>
      <c r="E224" s="360"/>
      <c r="F224" s="360"/>
      <c r="G224" s="360"/>
      <c r="H224" s="360"/>
      <c r="I224" s="360"/>
      <c r="J224" s="360"/>
      <c r="K224" s="360"/>
      <c r="L224" s="360"/>
      <c r="M224" s="360"/>
      <c r="N224" s="360"/>
      <c r="O224" s="360"/>
      <c r="P224" s="360"/>
    </row>
    <row r="225" ht="13.5" customHeight="1">
      <c r="A225" s="360"/>
      <c r="B225" s="360"/>
      <c r="C225" s="360"/>
      <c r="D225" s="360"/>
      <c r="E225" s="360"/>
      <c r="F225" s="360"/>
      <c r="G225" s="360"/>
      <c r="H225" s="360"/>
      <c r="I225" s="360"/>
      <c r="J225" s="360"/>
      <c r="K225" s="360"/>
      <c r="L225" s="360"/>
      <c r="M225" s="360"/>
      <c r="N225" s="360"/>
      <c r="O225" s="360"/>
      <c r="P225" s="360"/>
    </row>
    <row r="226" ht="13.5" customHeight="1">
      <c r="A226" s="360"/>
      <c r="B226" s="360"/>
      <c r="C226" s="360"/>
      <c r="D226" s="360"/>
      <c r="E226" s="360"/>
      <c r="F226" s="360"/>
      <c r="G226" s="360"/>
      <c r="H226" s="360"/>
      <c r="I226" s="360"/>
      <c r="J226" s="360"/>
      <c r="K226" s="360"/>
      <c r="L226" s="360"/>
      <c r="M226" s="360"/>
      <c r="N226" s="360"/>
      <c r="O226" s="360"/>
      <c r="P226" s="360"/>
    </row>
    <row r="227" ht="13.5" customHeight="1">
      <c r="A227" s="360"/>
      <c r="B227" s="360"/>
      <c r="C227" s="360"/>
      <c r="D227" s="360"/>
      <c r="E227" s="360"/>
      <c r="F227" s="360"/>
      <c r="G227" s="360"/>
      <c r="H227" s="360"/>
      <c r="I227" s="360"/>
      <c r="J227" s="360"/>
      <c r="K227" s="360"/>
      <c r="L227" s="360"/>
      <c r="M227" s="360"/>
      <c r="N227" s="360"/>
      <c r="O227" s="360"/>
      <c r="P227" s="360"/>
    </row>
    <row r="228" ht="13.5" customHeight="1">
      <c r="A228" s="360"/>
      <c r="B228" s="360"/>
      <c r="C228" s="360"/>
      <c r="D228" s="360"/>
      <c r="E228" s="360"/>
      <c r="F228" s="360"/>
      <c r="G228" s="360"/>
      <c r="H228" s="360"/>
      <c r="I228" s="360"/>
      <c r="J228" s="360"/>
      <c r="K228" s="360"/>
      <c r="L228" s="360"/>
      <c r="M228" s="360"/>
      <c r="N228" s="360"/>
      <c r="O228" s="360"/>
      <c r="P228" s="360"/>
    </row>
    <row r="229" ht="13.5" customHeight="1">
      <c r="A229" s="360"/>
      <c r="B229" s="360"/>
      <c r="C229" s="360"/>
      <c r="D229" s="360"/>
      <c r="E229" s="360"/>
      <c r="F229" s="360"/>
      <c r="G229" s="360"/>
      <c r="H229" s="360"/>
      <c r="I229" s="360"/>
      <c r="J229" s="360"/>
      <c r="K229" s="360"/>
      <c r="L229" s="360"/>
      <c r="M229" s="360"/>
      <c r="N229" s="360"/>
      <c r="O229" s="360"/>
      <c r="P229" s="360"/>
    </row>
    <row r="230" ht="13.5" customHeight="1">
      <c r="A230" s="360"/>
      <c r="B230" s="360"/>
      <c r="C230" s="360"/>
      <c r="D230" s="360"/>
      <c r="E230" s="360"/>
      <c r="F230" s="360"/>
      <c r="G230" s="360"/>
      <c r="H230" s="360"/>
      <c r="I230" s="360"/>
      <c r="J230" s="360"/>
      <c r="K230" s="360"/>
      <c r="L230" s="360"/>
      <c r="M230" s="360"/>
      <c r="N230" s="360"/>
      <c r="O230" s="360"/>
      <c r="P230" s="360"/>
    </row>
    <row r="231" ht="13.5" customHeight="1">
      <c r="A231" s="360"/>
      <c r="B231" s="360"/>
      <c r="C231" s="360"/>
      <c r="D231" s="360"/>
      <c r="E231" s="360"/>
      <c r="F231" s="360"/>
      <c r="G231" s="360"/>
      <c r="H231" s="360"/>
      <c r="I231" s="360"/>
      <c r="J231" s="360"/>
      <c r="K231" s="360"/>
      <c r="L231" s="360"/>
      <c r="M231" s="360"/>
      <c r="N231" s="360"/>
      <c r="O231" s="360"/>
      <c r="P231" s="360"/>
    </row>
    <row r="232" ht="13.5" customHeight="1">
      <c r="A232" s="360"/>
      <c r="B232" s="360"/>
      <c r="C232" s="360"/>
      <c r="D232" s="360"/>
      <c r="E232" s="360"/>
      <c r="F232" s="360"/>
      <c r="G232" s="360"/>
      <c r="H232" s="360"/>
      <c r="I232" s="360"/>
      <c r="J232" s="360"/>
      <c r="K232" s="360"/>
      <c r="L232" s="360"/>
      <c r="M232" s="360"/>
      <c r="N232" s="360"/>
      <c r="O232" s="360"/>
      <c r="P232" s="360"/>
    </row>
    <row r="233" ht="13.5" customHeight="1">
      <c r="A233" s="360"/>
      <c r="B233" s="360"/>
      <c r="C233" s="360"/>
      <c r="D233" s="360"/>
      <c r="E233" s="360"/>
      <c r="F233" s="360"/>
      <c r="G233" s="360"/>
      <c r="H233" s="360"/>
      <c r="I233" s="360"/>
      <c r="J233" s="360"/>
      <c r="K233" s="360"/>
      <c r="L233" s="360"/>
      <c r="M233" s="360"/>
      <c r="N233" s="360"/>
      <c r="O233" s="360"/>
      <c r="P233" s="360"/>
    </row>
    <row r="234" ht="13.5" customHeight="1">
      <c r="A234" s="360"/>
      <c r="B234" s="360"/>
      <c r="C234" s="360"/>
      <c r="D234" s="360"/>
      <c r="E234" s="360"/>
      <c r="F234" s="360"/>
      <c r="G234" s="360"/>
      <c r="H234" s="360"/>
      <c r="I234" s="360"/>
      <c r="J234" s="360"/>
      <c r="K234" s="360"/>
      <c r="L234" s="360"/>
      <c r="M234" s="360"/>
      <c r="N234" s="360"/>
      <c r="O234" s="360"/>
      <c r="P234" s="360"/>
    </row>
    <row r="235" ht="13.5" customHeight="1">
      <c r="A235" s="360"/>
      <c r="B235" s="360"/>
      <c r="C235" s="360"/>
      <c r="D235" s="360"/>
      <c r="E235" s="360"/>
      <c r="F235" s="360"/>
      <c r="G235" s="360"/>
      <c r="H235" s="360"/>
      <c r="I235" s="360"/>
      <c r="J235" s="360"/>
      <c r="K235" s="360"/>
      <c r="L235" s="360"/>
      <c r="M235" s="360"/>
      <c r="N235" s="360"/>
      <c r="O235" s="360"/>
      <c r="P235" s="360"/>
    </row>
    <row r="236" ht="13.5" customHeight="1">
      <c r="A236" s="360"/>
      <c r="B236" s="360"/>
      <c r="C236" s="360"/>
      <c r="D236" s="360"/>
      <c r="E236" s="360"/>
      <c r="F236" s="360"/>
      <c r="G236" s="360"/>
      <c r="H236" s="360"/>
      <c r="I236" s="360"/>
      <c r="J236" s="360"/>
      <c r="K236" s="360"/>
      <c r="L236" s="360"/>
      <c r="M236" s="360"/>
      <c r="N236" s="360"/>
      <c r="O236" s="360"/>
      <c r="P236" s="360"/>
    </row>
    <row r="237" ht="13.5" customHeight="1">
      <c r="A237" s="360"/>
      <c r="B237" s="360"/>
      <c r="C237" s="360"/>
      <c r="D237" s="360"/>
      <c r="E237" s="360"/>
      <c r="F237" s="360"/>
      <c r="G237" s="360"/>
      <c r="H237" s="360"/>
      <c r="I237" s="360"/>
      <c r="J237" s="360"/>
      <c r="K237" s="360"/>
      <c r="L237" s="360"/>
      <c r="M237" s="360"/>
      <c r="N237" s="360"/>
      <c r="O237" s="360"/>
      <c r="P237" s="360"/>
    </row>
    <row r="238" ht="13.5" customHeight="1">
      <c r="A238" s="360"/>
      <c r="B238" s="360"/>
      <c r="C238" s="360"/>
      <c r="D238" s="360"/>
      <c r="E238" s="360"/>
      <c r="F238" s="360"/>
      <c r="G238" s="360"/>
      <c r="H238" s="360"/>
      <c r="I238" s="360"/>
      <c r="J238" s="360"/>
      <c r="K238" s="360"/>
      <c r="L238" s="360"/>
      <c r="M238" s="360"/>
      <c r="N238" s="360"/>
      <c r="O238" s="360"/>
      <c r="P238" s="360"/>
    </row>
    <row r="239" ht="13.5" customHeight="1">
      <c r="A239" s="360"/>
      <c r="B239" s="360"/>
      <c r="C239" s="360"/>
      <c r="D239" s="360"/>
      <c r="E239" s="360"/>
      <c r="F239" s="360"/>
      <c r="G239" s="360"/>
      <c r="H239" s="360"/>
      <c r="I239" s="360"/>
      <c r="J239" s="360"/>
      <c r="K239" s="360"/>
      <c r="L239" s="360"/>
      <c r="M239" s="360"/>
      <c r="N239" s="360"/>
      <c r="O239" s="360"/>
      <c r="P239" s="360"/>
    </row>
    <row r="240" ht="13.5" customHeight="1">
      <c r="A240" s="360"/>
      <c r="B240" s="360"/>
      <c r="C240" s="360"/>
      <c r="D240" s="360"/>
      <c r="E240" s="360"/>
      <c r="F240" s="360"/>
      <c r="G240" s="360"/>
      <c r="H240" s="360"/>
      <c r="I240" s="360"/>
      <c r="J240" s="360"/>
      <c r="K240" s="360"/>
      <c r="L240" s="360"/>
      <c r="M240" s="360"/>
      <c r="N240" s="360"/>
      <c r="O240" s="360"/>
      <c r="P240" s="360"/>
    </row>
    <row r="241" ht="13.5" customHeight="1">
      <c r="A241" s="360"/>
      <c r="B241" s="360"/>
      <c r="C241" s="360"/>
      <c r="D241" s="360"/>
      <c r="E241" s="360"/>
      <c r="F241" s="360"/>
      <c r="G241" s="360"/>
      <c r="H241" s="360"/>
      <c r="I241" s="360"/>
      <c r="J241" s="360"/>
      <c r="K241" s="360"/>
      <c r="L241" s="360"/>
      <c r="M241" s="360"/>
      <c r="N241" s="360"/>
      <c r="O241" s="360"/>
      <c r="P241" s="360"/>
    </row>
    <row r="242" ht="13.5" customHeight="1">
      <c r="A242" s="360"/>
      <c r="B242" s="360"/>
      <c r="C242" s="360"/>
      <c r="D242" s="360"/>
      <c r="E242" s="360"/>
      <c r="F242" s="360"/>
      <c r="G242" s="360"/>
      <c r="H242" s="360"/>
      <c r="I242" s="360"/>
      <c r="J242" s="360"/>
      <c r="K242" s="360"/>
      <c r="L242" s="360"/>
      <c r="M242" s="360"/>
      <c r="N242" s="360"/>
      <c r="O242" s="360"/>
      <c r="P242" s="360"/>
    </row>
    <row r="243" ht="13.5" customHeight="1">
      <c r="A243" s="360"/>
      <c r="B243" s="360"/>
      <c r="C243" s="360"/>
      <c r="D243" s="360"/>
      <c r="E243" s="360"/>
      <c r="F243" s="360"/>
      <c r="G243" s="360"/>
      <c r="H243" s="360"/>
      <c r="I243" s="360"/>
      <c r="J243" s="360"/>
      <c r="K243" s="360"/>
      <c r="L243" s="360"/>
      <c r="M243" s="360"/>
      <c r="N243" s="360"/>
      <c r="O243" s="360"/>
      <c r="P243" s="360"/>
    </row>
    <row r="244" ht="13.5" customHeight="1">
      <c r="A244" s="360"/>
      <c r="B244" s="360"/>
      <c r="C244" s="360"/>
      <c r="D244" s="360"/>
      <c r="E244" s="360"/>
      <c r="F244" s="360"/>
      <c r="G244" s="360"/>
      <c r="H244" s="360"/>
      <c r="I244" s="360"/>
      <c r="J244" s="360"/>
      <c r="K244" s="360"/>
      <c r="L244" s="360"/>
      <c r="M244" s="360"/>
      <c r="N244" s="360"/>
      <c r="O244" s="360"/>
      <c r="P244" s="360"/>
    </row>
    <row r="245" ht="13.5" customHeight="1">
      <c r="A245" s="360"/>
      <c r="B245" s="360"/>
      <c r="C245" s="360"/>
      <c r="D245" s="360"/>
      <c r="E245" s="360"/>
      <c r="F245" s="360"/>
      <c r="G245" s="360"/>
      <c r="H245" s="360"/>
      <c r="I245" s="360"/>
      <c r="J245" s="360"/>
      <c r="K245" s="360"/>
      <c r="L245" s="360"/>
      <c r="M245" s="360"/>
      <c r="N245" s="360"/>
      <c r="O245" s="360"/>
      <c r="P245" s="360"/>
    </row>
    <row r="246" ht="13.5" customHeight="1">
      <c r="A246" s="360"/>
      <c r="B246" s="360"/>
      <c r="C246" s="360"/>
      <c r="D246" s="360"/>
      <c r="E246" s="360"/>
      <c r="F246" s="360"/>
      <c r="G246" s="360"/>
      <c r="H246" s="360"/>
      <c r="I246" s="360"/>
      <c r="J246" s="360"/>
      <c r="K246" s="360"/>
      <c r="L246" s="360"/>
      <c r="M246" s="360"/>
      <c r="N246" s="360"/>
      <c r="O246" s="360"/>
      <c r="P246" s="360"/>
    </row>
    <row r="247" ht="13.5" customHeight="1">
      <c r="A247" s="360"/>
      <c r="B247" s="360"/>
      <c r="C247" s="360"/>
      <c r="D247" s="360"/>
      <c r="E247" s="360"/>
      <c r="F247" s="360"/>
      <c r="G247" s="360"/>
      <c r="H247" s="360"/>
      <c r="I247" s="360"/>
      <c r="J247" s="360"/>
      <c r="K247" s="360"/>
      <c r="L247" s="360"/>
      <c r="M247" s="360"/>
      <c r="N247" s="360"/>
      <c r="O247" s="360"/>
      <c r="P247" s="360"/>
    </row>
    <row r="248" ht="13.5" customHeight="1">
      <c r="A248" s="360"/>
      <c r="B248" s="360"/>
      <c r="C248" s="360"/>
      <c r="D248" s="360"/>
      <c r="E248" s="360"/>
      <c r="F248" s="360"/>
      <c r="G248" s="360"/>
      <c r="H248" s="360"/>
      <c r="I248" s="360"/>
      <c r="J248" s="360"/>
      <c r="K248" s="360"/>
      <c r="L248" s="360"/>
      <c r="M248" s="360"/>
      <c r="N248" s="360"/>
      <c r="O248" s="360"/>
      <c r="P248" s="360"/>
    </row>
    <row r="249" ht="13.5" customHeight="1">
      <c r="A249" s="360"/>
      <c r="B249" s="360"/>
      <c r="C249" s="360"/>
      <c r="D249" s="360"/>
      <c r="E249" s="360"/>
      <c r="F249" s="360"/>
      <c r="G249" s="360"/>
      <c r="H249" s="360"/>
      <c r="I249" s="360"/>
      <c r="J249" s="360"/>
      <c r="K249" s="360"/>
      <c r="L249" s="360"/>
      <c r="M249" s="360"/>
      <c r="N249" s="360"/>
      <c r="O249" s="360"/>
      <c r="P249" s="360"/>
    </row>
    <row r="250" ht="13.5" customHeight="1">
      <c r="A250" s="360"/>
      <c r="B250" s="360"/>
      <c r="C250" s="360"/>
      <c r="D250" s="360"/>
      <c r="E250" s="360"/>
      <c r="F250" s="360"/>
      <c r="G250" s="360"/>
      <c r="H250" s="360"/>
      <c r="I250" s="360"/>
      <c r="J250" s="360"/>
      <c r="K250" s="360"/>
      <c r="L250" s="360"/>
      <c r="M250" s="360"/>
      <c r="N250" s="360"/>
      <c r="O250" s="360"/>
      <c r="P250" s="360"/>
    </row>
    <row r="251" ht="13.5" customHeight="1">
      <c r="A251" s="360"/>
      <c r="B251" s="360"/>
      <c r="C251" s="360"/>
      <c r="D251" s="360"/>
      <c r="E251" s="360"/>
      <c r="F251" s="360"/>
      <c r="G251" s="360"/>
      <c r="H251" s="360"/>
      <c r="I251" s="360"/>
      <c r="J251" s="360"/>
      <c r="K251" s="360"/>
      <c r="L251" s="360"/>
      <c r="M251" s="360"/>
      <c r="N251" s="360"/>
      <c r="O251" s="360"/>
      <c r="P251" s="360"/>
    </row>
    <row r="252" ht="13.5" customHeight="1">
      <c r="A252" s="360"/>
      <c r="B252" s="360"/>
      <c r="C252" s="360"/>
      <c r="D252" s="360"/>
      <c r="E252" s="360"/>
      <c r="F252" s="360"/>
      <c r="G252" s="360"/>
      <c r="H252" s="360"/>
      <c r="I252" s="360"/>
      <c r="J252" s="360"/>
      <c r="K252" s="360"/>
      <c r="L252" s="360"/>
      <c r="M252" s="360"/>
      <c r="N252" s="360"/>
      <c r="O252" s="360"/>
      <c r="P252" s="360"/>
    </row>
    <row r="253" ht="13.5" customHeight="1">
      <c r="A253" s="360"/>
      <c r="B253" s="360"/>
      <c r="C253" s="360"/>
      <c r="D253" s="360"/>
      <c r="E253" s="360"/>
      <c r="F253" s="360"/>
      <c r="G253" s="360"/>
      <c r="H253" s="360"/>
      <c r="I253" s="360"/>
      <c r="J253" s="360"/>
      <c r="K253" s="360"/>
      <c r="L253" s="360"/>
      <c r="M253" s="360"/>
      <c r="N253" s="360"/>
      <c r="O253" s="360"/>
      <c r="P253" s="360"/>
    </row>
    <row r="254" ht="13.5" customHeight="1">
      <c r="A254" s="360"/>
      <c r="B254" s="360"/>
      <c r="C254" s="360"/>
      <c r="D254" s="360"/>
      <c r="E254" s="360"/>
      <c r="F254" s="360"/>
      <c r="G254" s="360"/>
      <c r="H254" s="360"/>
      <c r="I254" s="360"/>
      <c r="J254" s="360"/>
      <c r="K254" s="360"/>
      <c r="L254" s="360"/>
      <c r="M254" s="360"/>
      <c r="N254" s="360"/>
      <c r="O254" s="360"/>
      <c r="P254" s="360"/>
    </row>
    <row r="255" ht="13.5" customHeight="1">
      <c r="A255" s="360"/>
      <c r="B255" s="360"/>
      <c r="C255" s="360"/>
      <c r="D255" s="360"/>
      <c r="E255" s="360"/>
      <c r="F255" s="360"/>
      <c r="G255" s="360"/>
      <c r="H255" s="360"/>
      <c r="I255" s="360"/>
      <c r="J255" s="360"/>
      <c r="K255" s="360"/>
      <c r="L255" s="360"/>
      <c r="M255" s="360"/>
      <c r="N255" s="360"/>
      <c r="O255" s="360"/>
      <c r="P255" s="360"/>
    </row>
    <row r="256" ht="13.5" customHeight="1">
      <c r="A256" s="360"/>
      <c r="B256" s="360"/>
      <c r="C256" s="360"/>
      <c r="D256" s="360"/>
      <c r="E256" s="360"/>
      <c r="F256" s="360"/>
      <c r="G256" s="360"/>
      <c r="H256" s="360"/>
      <c r="I256" s="360"/>
      <c r="J256" s="360"/>
      <c r="K256" s="360"/>
      <c r="L256" s="360"/>
      <c r="M256" s="360"/>
      <c r="N256" s="360"/>
      <c r="O256" s="360"/>
      <c r="P256" s="360"/>
    </row>
    <row r="257" ht="13.5" customHeight="1">
      <c r="A257" s="360"/>
      <c r="B257" s="360"/>
      <c r="C257" s="360"/>
      <c r="D257" s="360"/>
      <c r="E257" s="360"/>
      <c r="F257" s="360"/>
      <c r="G257" s="360"/>
      <c r="H257" s="360"/>
      <c r="I257" s="360"/>
      <c r="J257" s="360"/>
      <c r="K257" s="360"/>
      <c r="L257" s="360"/>
      <c r="M257" s="360"/>
      <c r="N257" s="360"/>
      <c r="O257" s="360"/>
      <c r="P257" s="360"/>
    </row>
    <row r="258" ht="13.5" customHeight="1">
      <c r="A258" s="360"/>
      <c r="B258" s="360"/>
      <c r="C258" s="360"/>
      <c r="D258" s="360"/>
      <c r="E258" s="360"/>
      <c r="F258" s="360"/>
      <c r="G258" s="360"/>
      <c r="H258" s="360"/>
      <c r="I258" s="360"/>
      <c r="J258" s="360"/>
      <c r="K258" s="360"/>
      <c r="L258" s="360"/>
      <c r="M258" s="360"/>
      <c r="N258" s="360"/>
      <c r="O258" s="360"/>
      <c r="P258" s="360"/>
    </row>
    <row r="259" ht="13.5" customHeight="1">
      <c r="A259" s="360"/>
      <c r="B259" s="360"/>
      <c r="C259" s="360"/>
      <c r="D259" s="360"/>
      <c r="E259" s="360"/>
      <c r="F259" s="360"/>
      <c r="G259" s="360"/>
      <c r="H259" s="360"/>
      <c r="I259" s="360"/>
      <c r="J259" s="360"/>
      <c r="K259" s="360"/>
      <c r="L259" s="360"/>
      <c r="M259" s="360"/>
      <c r="N259" s="360"/>
      <c r="O259" s="360"/>
      <c r="P259" s="360"/>
    </row>
    <row r="260" ht="13.5" customHeight="1">
      <c r="A260" s="360"/>
      <c r="B260" s="360"/>
      <c r="C260" s="360"/>
      <c r="D260" s="360"/>
      <c r="E260" s="360"/>
      <c r="F260" s="360"/>
      <c r="G260" s="360"/>
      <c r="H260" s="360"/>
      <c r="I260" s="360"/>
      <c r="J260" s="360"/>
      <c r="K260" s="360"/>
      <c r="L260" s="360"/>
      <c r="M260" s="360"/>
      <c r="N260" s="360"/>
      <c r="O260" s="360"/>
      <c r="P260" s="360"/>
    </row>
    <row r="261" ht="13.5" customHeight="1">
      <c r="A261" s="360"/>
      <c r="B261" s="360"/>
      <c r="C261" s="360"/>
      <c r="D261" s="360"/>
      <c r="E261" s="360"/>
      <c r="F261" s="360"/>
      <c r="G261" s="360"/>
      <c r="H261" s="360"/>
      <c r="I261" s="360"/>
      <c r="J261" s="360"/>
      <c r="K261" s="360"/>
      <c r="L261" s="360"/>
      <c r="M261" s="360"/>
      <c r="N261" s="360"/>
      <c r="O261" s="360"/>
      <c r="P261" s="360"/>
    </row>
    <row r="262" ht="13.5" customHeight="1">
      <c r="A262" s="360"/>
      <c r="B262" s="360"/>
      <c r="C262" s="360"/>
      <c r="D262" s="360"/>
      <c r="E262" s="360"/>
      <c r="F262" s="360"/>
      <c r="G262" s="360"/>
      <c r="H262" s="360"/>
      <c r="I262" s="360"/>
      <c r="J262" s="360"/>
      <c r="K262" s="360"/>
      <c r="L262" s="360"/>
      <c r="M262" s="360"/>
      <c r="N262" s="360"/>
      <c r="O262" s="360"/>
      <c r="P262" s="360"/>
    </row>
    <row r="263" ht="13.5" customHeight="1">
      <c r="A263" s="360"/>
      <c r="B263" s="360"/>
      <c r="C263" s="360"/>
      <c r="D263" s="360"/>
      <c r="E263" s="360"/>
      <c r="F263" s="360"/>
      <c r="G263" s="360"/>
      <c r="H263" s="360"/>
      <c r="I263" s="360"/>
      <c r="J263" s="360"/>
      <c r="K263" s="360"/>
      <c r="L263" s="360"/>
      <c r="M263" s="360"/>
      <c r="N263" s="360"/>
      <c r="O263" s="360"/>
      <c r="P263" s="360"/>
    </row>
    <row r="264" ht="13.5" customHeight="1">
      <c r="A264" s="360"/>
      <c r="B264" s="360"/>
      <c r="C264" s="360"/>
      <c r="D264" s="360"/>
      <c r="E264" s="360"/>
      <c r="F264" s="360"/>
      <c r="G264" s="360"/>
      <c r="H264" s="360"/>
      <c r="I264" s="360"/>
      <c r="J264" s="360"/>
      <c r="K264" s="360"/>
      <c r="L264" s="360"/>
      <c r="M264" s="360"/>
      <c r="N264" s="360"/>
      <c r="O264" s="360"/>
      <c r="P264" s="360"/>
    </row>
    <row r="265" ht="13.5" customHeight="1">
      <c r="A265" s="360"/>
      <c r="B265" s="360"/>
      <c r="C265" s="360"/>
      <c r="D265" s="360"/>
      <c r="E265" s="360"/>
      <c r="F265" s="360"/>
      <c r="G265" s="360"/>
      <c r="H265" s="360"/>
      <c r="I265" s="360"/>
      <c r="J265" s="360"/>
      <c r="K265" s="360"/>
      <c r="L265" s="360"/>
      <c r="M265" s="360"/>
      <c r="N265" s="360"/>
      <c r="O265" s="360"/>
      <c r="P265" s="360"/>
    </row>
    <row r="266" ht="13.5" customHeight="1">
      <c r="A266" s="360"/>
      <c r="B266" s="360"/>
      <c r="C266" s="360"/>
      <c r="D266" s="360"/>
      <c r="E266" s="360"/>
      <c r="F266" s="360"/>
      <c r="G266" s="360"/>
      <c r="H266" s="360"/>
      <c r="I266" s="360"/>
      <c r="J266" s="360"/>
      <c r="K266" s="360"/>
      <c r="L266" s="360"/>
      <c r="M266" s="360"/>
      <c r="N266" s="360"/>
      <c r="O266" s="360"/>
      <c r="P266" s="360"/>
    </row>
    <row r="267" ht="13.5" customHeight="1">
      <c r="A267" s="360"/>
      <c r="B267" s="360"/>
      <c r="C267" s="360"/>
      <c r="D267" s="360"/>
      <c r="E267" s="360"/>
      <c r="F267" s="360"/>
      <c r="G267" s="360"/>
      <c r="H267" s="360"/>
      <c r="I267" s="360"/>
      <c r="J267" s="360"/>
      <c r="K267" s="360"/>
      <c r="L267" s="360"/>
      <c r="M267" s="360"/>
      <c r="N267" s="360"/>
      <c r="O267" s="360"/>
      <c r="P267" s="360"/>
    </row>
    <row r="268" ht="13.5" customHeight="1">
      <c r="A268" s="360"/>
      <c r="B268" s="360"/>
      <c r="C268" s="360"/>
      <c r="D268" s="360"/>
      <c r="E268" s="360"/>
      <c r="F268" s="360"/>
      <c r="G268" s="360"/>
      <c r="H268" s="360"/>
      <c r="I268" s="360"/>
      <c r="J268" s="360"/>
      <c r="K268" s="360"/>
      <c r="L268" s="360"/>
      <c r="M268" s="360"/>
      <c r="N268" s="360"/>
      <c r="O268" s="360"/>
      <c r="P268" s="360"/>
    </row>
    <row r="269" ht="13.5" customHeight="1">
      <c r="A269" s="360"/>
      <c r="B269" s="360"/>
      <c r="C269" s="360"/>
      <c r="D269" s="360"/>
      <c r="E269" s="360"/>
      <c r="F269" s="360"/>
      <c r="G269" s="360"/>
      <c r="H269" s="360"/>
      <c r="I269" s="360"/>
      <c r="J269" s="360"/>
      <c r="K269" s="360"/>
      <c r="L269" s="360"/>
      <c r="M269" s="360"/>
      <c r="N269" s="360"/>
      <c r="O269" s="360"/>
      <c r="P269" s="360"/>
    </row>
    <row r="270" ht="13.5" customHeight="1">
      <c r="A270" s="360"/>
      <c r="B270" s="360"/>
      <c r="C270" s="360"/>
      <c r="D270" s="360"/>
      <c r="E270" s="360"/>
      <c r="F270" s="360"/>
      <c r="G270" s="360"/>
      <c r="H270" s="360"/>
      <c r="I270" s="360"/>
      <c r="J270" s="360"/>
      <c r="K270" s="360"/>
      <c r="L270" s="360"/>
      <c r="M270" s="360"/>
      <c r="N270" s="360"/>
      <c r="O270" s="360"/>
      <c r="P270" s="360"/>
    </row>
    <row r="271" ht="13.5" customHeight="1">
      <c r="A271" s="360"/>
      <c r="B271" s="360"/>
      <c r="C271" s="360"/>
      <c r="D271" s="360"/>
      <c r="E271" s="360"/>
      <c r="F271" s="360"/>
      <c r="G271" s="360"/>
      <c r="H271" s="360"/>
      <c r="I271" s="360"/>
      <c r="J271" s="360"/>
      <c r="K271" s="360"/>
      <c r="L271" s="360"/>
      <c r="M271" s="360"/>
      <c r="N271" s="360"/>
      <c r="O271" s="360"/>
      <c r="P271" s="360"/>
    </row>
    <row r="272" ht="13.5" customHeight="1">
      <c r="A272" s="360"/>
      <c r="B272" s="360"/>
      <c r="C272" s="360"/>
      <c r="D272" s="360"/>
      <c r="E272" s="360"/>
      <c r="F272" s="360"/>
      <c r="G272" s="360"/>
      <c r="H272" s="360"/>
      <c r="I272" s="360"/>
      <c r="J272" s="360"/>
      <c r="K272" s="360"/>
      <c r="L272" s="360"/>
      <c r="M272" s="360"/>
      <c r="N272" s="360"/>
      <c r="O272" s="360"/>
      <c r="P272" s="360"/>
    </row>
    <row r="273" ht="13.5" customHeight="1">
      <c r="A273" s="360"/>
      <c r="B273" s="360"/>
      <c r="C273" s="360"/>
      <c r="D273" s="360"/>
      <c r="E273" s="360"/>
      <c r="F273" s="360"/>
      <c r="G273" s="360"/>
      <c r="H273" s="360"/>
      <c r="I273" s="360"/>
      <c r="J273" s="360"/>
      <c r="K273" s="360"/>
      <c r="L273" s="360"/>
      <c r="M273" s="360"/>
      <c r="N273" s="360"/>
      <c r="O273" s="360"/>
      <c r="P273" s="360"/>
    </row>
    <row r="274" ht="13.5" customHeight="1">
      <c r="A274" s="360"/>
      <c r="B274" s="360"/>
      <c r="C274" s="360"/>
      <c r="D274" s="360"/>
      <c r="E274" s="360"/>
      <c r="F274" s="360"/>
      <c r="G274" s="360"/>
      <c r="H274" s="360"/>
      <c r="I274" s="360"/>
      <c r="J274" s="360"/>
      <c r="K274" s="360"/>
      <c r="L274" s="360"/>
      <c r="M274" s="360"/>
      <c r="N274" s="360"/>
      <c r="O274" s="360"/>
      <c r="P274" s="360"/>
    </row>
    <row r="275" ht="13.5" customHeight="1">
      <c r="A275" s="360"/>
      <c r="B275" s="360"/>
      <c r="C275" s="360"/>
      <c r="D275" s="360"/>
      <c r="E275" s="360"/>
      <c r="F275" s="360"/>
      <c r="G275" s="360"/>
      <c r="H275" s="360"/>
      <c r="I275" s="360"/>
      <c r="J275" s="360"/>
      <c r="K275" s="360"/>
      <c r="L275" s="360"/>
      <c r="M275" s="360"/>
      <c r="N275" s="360"/>
      <c r="O275" s="360"/>
      <c r="P275" s="360"/>
    </row>
    <row r="276" ht="13.5" customHeight="1">
      <c r="A276" s="360"/>
      <c r="B276" s="360"/>
      <c r="C276" s="360"/>
      <c r="D276" s="360"/>
      <c r="E276" s="360"/>
      <c r="F276" s="360"/>
      <c r="G276" s="360"/>
      <c r="H276" s="360"/>
      <c r="I276" s="360"/>
      <c r="J276" s="360"/>
      <c r="K276" s="360"/>
      <c r="L276" s="360"/>
      <c r="M276" s="360"/>
      <c r="N276" s="360"/>
      <c r="O276" s="360"/>
      <c r="P276" s="360"/>
    </row>
    <row r="277" ht="13.5" customHeight="1">
      <c r="A277" s="360"/>
      <c r="B277" s="360"/>
      <c r="C277" s="360"/>
      <c r="D277" s="360"/>
      <c r="E277" s="360"/>
      <c r="F277" s="360"/>
      <c r="G277" s="360"/>
      <c r="H277" s="360"/>
      <c r="I277" s="360"/>
      <c r="J277" s="360"/>
      <c r="K277" s="360"/>
      <c r="L277" s="360"/>
      <c r="M277" s="360"/>
      <c r="N277" s="360"/>
      <c r="O277" s="360"/>
      <c r="P277" s="360"/>
    </row>
    <row r="278" ht="13.5" customHeight="1">
      <c r="A278" s="360"/>
      <c r="B278" s="360"/>
      <c r="C278" s="360"/>
      <c r="D278" s="360"/>
      <c r="E278" s="360"/>
      <c r="F278" s="360"/>
      <c r="G278" s="360"/>
      <c r="H278" s="360"/>
      <c r="I278" s="360"/>
      <c r="J278" s="360"/>
      <c r="K278" s="360"/>
      <c r="L278" s="360"/>
      <c r="M278" s="360"/>
      <c r="N278" s="360"/>
      <c r="O278" s="360"/>
      <c r="P278" s="360"/>
    </row>
    <row r="279" ht="13.5" customHeight="1">
      <c r="A279" s="360"/>
      <c r="B279" s="360"/>
      <c r="C279" s="360"/>
      <c r="D279" s="360"/>
      <c r="E279" s="360"/>
      <c r="F279" s="360"/>
      <c r="G279" s="360"/>
      <c r="H279" s="360"/>
      <c r="I279" s="360"/>
      <c r="J279" s="360"/>
      <c r="K279" s="360"/>
      <c r="L279" s="360"/>
      <c r="M279" s="360"/>
      <c r="N279" s="360"/>
      <c r="O279" s="360"/>
      <c r="P279" s="360"/>
    </row>
    <row r="280" ht="13.5" customHeight="1">
      <c r="A280" s="360"/>
      <c r="B280" s="360"/>
      <c r="C280" s="360"/>
      <c r="D280" s="360"/>
      <c r="E280" s="360"/>
      <c r="F280" s="360"/>
      <c r="G280" s="360"/>
      <c r="H280" s="360"/>
      <c r="I280" s="360"/>
      <c r="J280" s="360"/>
      <c r="K280" s="360"/>
      <c r="L280" s="360"/>
      <c r="M280" s="360"/>
      <c r="N280" s="360"/>
      <c r="O280" s="360"/>
      <c r="P280" s="360"/>
    </row>
    <row r="281" ht="13.5" customHeight="1">
      <c r="A281" s="360"/>
      <c r="B281" s="360"/>
      <c r="C281" s="360"/>
      <c r="D281" s="360"/>
      <c r="E281" s="360"/>
      <c r="F281" s="360"/>
      <c r="G281" s="360"/>
      <c r="H281" s="360"/>
      <c r="I281" s="360"/>
      <c r="J281" s="360"/>
      <c r="K281" s="360"/>
      <c r="L281" s="360"/>
      <c r="M281" s="360"/>
      <c r="N281" s="360"/>
      <c r="O281" s="360"/>
      <c r="P281" s="360"/>
    </row>
    <row r="282" ht="13.5" customHeight="1">
      <c r="A282" s="360"/>
      <c r="B282" s="360"/>
      <c r="C282" s="360"/>
      <c r="D282" s="360"/>
      <c r="E282" s="360"/>
      <c r="F282" s="360"/>
      <c r="G282" s="360"/>
      <c r="H282" s="360"/>
      <c r="I282" s="360"/>
      <c r="J282" s="360"/>
      <c r="K282" s="360"/>
      <c r="L282" s="360"/>
      <c r="M282" s="360"/>
      <c r="N282" s="360"/>
      <c r="O282" s="360"/>
      <c r="P282" s="360"/>
    </row>
    <row r="283" ht="13.5" customHeight="1">
      <c r="A283" s="360"/>
      <c r="B283" s="360"/>
      <c r="C283" s="360"/>
      <c r="D283" s="360"/>
      <c r="E283" s="360"/>
      <c r="F283" s="360"/>
      <c r="G283" s="360"/>
      <c r="H283" s="360"/>
      <c r="I283" s="360"/>
      <c r="J283" s="360"/>
      <c r="K283" s="360"/>
      <c r="L283" s="360"/>
      <c r="M283" s="360"/>
      <c r="N283" s="360"/>
      <c r="O283" s="360"/>
      <c r="P283" s="360"/>
    </row>
    <row r="284" ht="13.5" customHeight="1">
      <c r="A284" s="360"/>
      <c r="B284" s="360"/>
      <c r="C284" s="360"/>
      <c r="D284" s="360"/>
      <c r="E284" s="360"/>
      <c r="F284" s="360"/>
      <c r="G284" s="360"/>
      <c r="H284" s="360"/>
      <c r="I284" s="360"/>
      <c r="J284" s="360"/>
      <c r="K284" s="360"/>
      <c r="L284" s="360"/>
      <c r="M284" s="360"/>
      <c r="N284" s="360"/>
      <c r="O284" s="360"/>
      <c r="P284" s="360"/>
    </row>
    <row r="285" ht="13.5" customHeight="1">
      <c r="A285" s="360"/>
      <c r="B285" s="360"/>
      <c r="C285" s="360"/>
      <c r="D285" s="360"/>
      <c r="E285" s="360"/>
      <c r="F285" s="360"/>
      <c r="G285" s="360"/>
      <c r="H285" s="360"/>
      <c r="I285" s="360"/>
      <c r="J285" s="360"/>
      <c r="K285" s="360"/>
      <c r="L285" s="360"/>
      <c r="M285" s="360"/>
      <c r="N285" s="360"/>
      <c r="O285" s="360"/>
      <c r="P285" s="360"/>
    </row>
    <row r="286" ht="13.5" customHeight="1">
      <c r="A286" s="360"/>
      <c r="B286" s="360"/>
      <c r="C286" s="360"/>
      <c r="D286" s="360"/>
      <c r="E286" s="360"/>
      <c r="F286" s="360"/>
      <c r="G286" s="360"/>
      <c r="H286" s="360"/>
      <c r="I286" s="360"/>
      <c r="J286" s="360"/>
      <c r="K286" s="360"/>
      <c r="L286" s="360"/>
      <c r="M286" s="360"/>
      <c r="N286" s="360"/>
      <c r="O286" s="360"/>
      <c r="P286" s="360"/>
    </row>
    <row r="287" ht="13.5" customHeight="1">
      <c r="A287" s="360"/>
      <c r="B287" s="360"/>
      <c r="C287" s="360"/>
      <c r="D287" s="360"/>
      <c r="E287" s="360"/>
      <c r="F287" s="360"/>
      <c r="G287" s="360"/>
      <c r="H287" s="360"/>
      <c r="I287" s="360"/>
      <c r="J287" s="360"/>
      <c r="K287" s="360"/>
      <c r="L287" s="360"/>
      <c r="M287" s="360"/>
      <c r="N287" s="360"/>
      <c r="O287" s="360"/>
      <c r="P287" s="360"/>
    </row>
    <row r="288" ht="13.5" customHeight="1">
      <c r="A288" s="360"/>
      <c r="B288" s="360"/>
      <c r="C288" s="360"/>
      <c r="D288" s="360"/>
      <c r="E288" s="360"/>
      <c r="F288" s="360"/>
      <c r="G288" s="360"/>
      <c r="H288" s="360"/>
      <c r="I288" s="360"/>
      <c r="J288" s="360"/>
      <c r="K288" s="360"/>
      <c r="L288" s="360"/>
      <c r="M288" s="360"/>
      <c r="N288" s="360"/>
      <c r="O288" s="360"/>
      <c r="P288" s="360"/>
    </row>
    <row r="289" ht="13.5" customHeight="1">
      <c r="A289" s="360"/>
      <c r="B289" s="360"/>
      <c r="C289" s="360"/>
      <c r="D289" s="360"/>
      <c r="E289" s="360"/>
      <c r="F289" s="360"/>
      <c r="G289" s="360"/>
      <c r="H289" s="360"/>
      <c r="I289" s="360"/>
      <c r="J289" s="360"/>
      <c r="K289" s="360"/>
      <c r="L289" s="360"/>
      <c r="M289" s="360"/>
      <c r="N289" s="360"/>
      <c r="O289" s="360"/>
      <c r="P289" s="360"/>
    </row>
    <row r="290" ht="13.5" customHeight="1">
      <c r="A290" s="360"/>
      <c r="B290" s="360"/>
      <c r="C290" s="360"/>
      <c r="D290" s="360"/>
      <c r="E290" s="360"/>
      <c r="F290" s="360"/>
      <c r="G290" s="360"/>
      <c r="H290" s="360"/>
      <c r="I290" s="360"/>
      <c r="J290" s="360"/>
      <c r="K290" s="360"/>
      <c r="L290" s="360"/>
      <c r="M290" s="360"/>
      <c r="N290" s="360"/>
      <c r="O290" s="360"/>
      <c r="P290" s="360"/>
    </row>
    <row r="291" ht="13.5" customHeight="1">
      <c r="A291" s="360"/>
      <c r="B291" s="360"/>
      <c r="C291" s="360"/>
      <c r="D291" s="360"/>
      <c r="E291" s="360"/>
      <c r="F291" s="360"/>
      <c r="G291" s="360"/>
      <c r="H291" s="360"/>
      <c r="I291" s="360"/>
      <c r="J291" s="360"/>
      <c r="K291" s="360"/>
      <c r="L291" s="360"/>
      <c r="M291" s="360"/>
      <c r="N291" s="360"/>
      <c r="O291" s="360"/>
      <c r="P291" s="360"/>
    </row>
    <row r="292" ht="13.5" customHeight="1">
      <c r="A292" s="360"/>
      <c r="B292" s="360"/>
      <c r="C292" s="360"/>
      <c r="D292" s="360"/>
      <c r="E292" s="360"/>
      <c r="F292" s="360"/>
      <c r="G292" s="360"/>
      <c r="H292" s="360"/>
      <c r="I292" s="360"/>
      <c r="J292" s="360"/>
      <c r="K292" s="360"/>
      <c r="L292" s="360"/>
      <c r="M292" s="360"/>
      <c r="N292" s="360"/>
      <c r="O292" s="360"/>
      <c r="P292" s="360"/>
    </row>
    <row r="293" ht="13.5" customHeight="1">
      <c r="A293" s="360"/>
      <c r="B293" s="360"/>
      <c r="C293" s="360"/>
      <c r="D293" s="360"/>
      <c r="E293" s="360"/>
      <c r="F293" s="360"/>
      <c r="G293" s="360"/>
      <c r="H293" s="360"/>
      <c r="I293" s="360"/>
      <c r="J293" s="360"/>
      <c r="K293" s="360"/>
      <c r="L293" s="360"/>
      <c r="M293" s="360"/>
      <c r="N293" s="360"/>
      <c r="O293" s="360"/>
      <c r="P293" s="360"/>
    </row>
    <row r="294" ht="13.5" customHeight="1">
      <c r="A294" s="360"/>
      <c r="B294" s="360"/>
      <c r="C294" s="360"/>
      <c r="D294" s="360"/>
      <c r="E294" s="360"/>
      <c r="F294" s="360"/>
      <c r="G294" s="360"/>
      <c r="H294" s="360"/>
      <c r="I294" s="360"/>
      <c r="J294" s="360"/>
      <c r="K294" s="360"/>
      <c r="L294" s="360"/>
      <c r="M294" s="360"/>
      <c r="N294" s="360"/>
      <c r="O294" s="360"/>
      <c r="P294" s="360"/>
    </row>
    <row r="295" ht="13.5" customHeight="1">
      <c r="A295" s="360"/>
      <c r="B295" s="360"/>
      <c r="C295" s="360"/>
      <c r="D295" s="360"/>
      <c r="E295" s="360"/>
      <c r="F295" s="360"/>
      <c r="G295" s="360"/>
      <c r="H295" s="360"/>
      <c r="I295" s="360"/>
      <c r="J295" s="360"/>
      <c r="K295" s="360"/>
      <c r="L295" s="360"/>
      <c r="M295" s="360"/>
      <c r="N295" s="360"/>
      <c r="O295" s="360"/>
      <c r="P295" s="360"/>
    </row>
    <row r="296" ht="13.5" customHeight="1">
      <c r="A296" s="360"/>
      <c r="B296" s="360"/>
      <c r="C296" s="360"/>
      <c r="D296" s="360"/>
      <c r="E296" s="360"/>
      <c r="F296" s="360"/>
      <c r="G296" s="360"/>
      <c r="H296" s="360"/>
      <c r="I296" s="360"/>
      <c r="J296" s="360"/>
      <c r="K296" s="360"/>
      <c r="L296" s="360"/>
      <c r="M296" s="360"/>
      <c r="N296" s="360"/>
      <c r="O296" s="360"/>
      <c r="P296" s="360"/>
    </row>
    <row r="297" ht="13.5" customHeight="1">
      <c r="A297" s="360"/>
      <c r="B297" s="360"/>
      <c r="C297" s="360"/>
      <c r="D297" s="360"/>
      <c r="E297" s="360"/>
      <c r="F297" s="360"/>
      <c r="G297" s="360"/>
      <c r="H297" s="360"/>
      <c r="I297" s="360"/>
      <c r="J297" s="360"/>
      <c r="K297" s="360"/>
      <c r="L297" s="360"/>
      <c r="M297" s="360"/>
      <c r="N297" s="360"/>
      <c r="O297" s="360"/>
      <c r="P297" s="360"/>
    </row>
    <row r="298" ht="13.5" customHeight="1">
      <c r="A298" s="360"/>
      <c r="B298" s="360"/>
      <c r="C298" s="360"/>
      <c r="D298" s="360"/>
      <c r="E298" s="360"/>
      <c r="F298" s="360"/>
      <c r="G298" s="360"/>
      <c r="H298" s="360"/>
      <c r="I298" s="360"/>
      <c r="J298" s="360"/>
      <c r="K298" s="360"/>
      <c r="L298" s="360"/>
      <c r="M298" s="360"/>
      <c r="N298" s="360"/>
      <c r="O298" s="360"/>
      <c r="P298" s="360"/>
    </row>
    <row r="299" ht="13.5" customHeight="1">
      <c r="A299" s="360"/>
      <c r="B299" s="360"/>
      <c r="C299" s="360"/>
      <c r="D299" s="360"/>
      <c r="E299" s="360"/>
      <c r="F299" s="360"/>
      <c r="G299" s="360"/>
      <c r="H299" s="360"/>
      <c r="I299" s="360"/>
      <c r="J299" s="360"/>
      <c r="K299" s="360"/>
      <c r="L299" s="360"/>
      <c r="M299" s="360"/>
      <c r="N299" s="360"/>
      <c r="O299" s="360"/>
      <c r="P299" s="360"/>
    </row>
    <row r="300" ht="13.5" customHeight="1">
      <c r="A300" s="360"/>
      <c r="B300" s="360"/>
      <c r="C300" s="360"/>
      <c r="D300" s="360"/>
      <c r="E300" s="360"/>
      <c r="F300" s="360"/>
      <c r="G300" s="360"/>
      <c r="H300" s="360"/>
      <c r="I300" s="360"/>
      <c r="J300" s="360"/>
      <c r="K300" s="360"/>
      <c r="L300" s="360"/>
      <c r="M300" s="360"/>
      <c r="N300" s="360"/>
      <c r="O300" s="360"/>
      <c r="P300" s="360"/>
    </row>
    <row r="301" ht="13.5" customHeight="1">
      <c r="A301" s="360"/>
      <c r="B301" s="360"/>
      <c r="C301" s="360"/>
      <c r="D301" s="360"/>
      <c r="E301" s="360"/>
      <c r="F301" s="360"/>
      <c r="G301" s="360"/>
      <c r="H301" s="360"/>
      <c r="I301" s="360"/>
      <c r="J301" s="360"/>
      <c r="K301" s="360"/>
      <c r="L301" s="360"/>
      <c r="M301" s="360"/>
      <c r="N301" s="360"/>
      <c r="O301" s="360"/>
      <c r="P301" s="360"/>
    </row>
    <row r="302" ht="13.5" customHeight="1">
      <c r="A302" s="360"/>
      <c r="B302" s="360"/>
      <c r="C302" s="360"/>
      <c r="D302" s="360"/>
      <c r="E302" s="360"/>
      <c r="F302" s="360"/>
      <c r="G302" s="360"/>
      <c r="H302" s="360"/>
      <c r="I302" s="360"/>
      <c r="J302" s="360"/>
      <c r="K302" s="360"/>
      <c r="L302" s="360"/>
      <c r="M302" s="360"/>
      <c r="N302" s="360"/>
      <c r="O302" s="360"/>
      <c r="P302" s="360"/>
    </row>
    <row r="303" ht="13.5" customHeight="1">
      <c r="A303" s="360"/>
      <c r="B303" s="360"/>
      <c r="C303" s="360"/>
      <c r="D303" s="360"/>
      <c r="E303" s="360"/>
      <c r="F303" s="360"/>
      <c r="G303" s="360"/>
      <c r="H303" s="360"/>
      <c r="I303" s="360"/>
      <c r="J303" s="360"/>
      <c r="K303" s="360"/>
      <c r="L303" s="360"/>
      <c r="M303" s="360"/>
      <c r="N303" s="360"/>
      <c r="O303" s="360"/>
      <c r="P303" s="360"/>
    </row>
    <row r="304" ht="13.5" customHeight="1">
      <c r="A304" s="360"/>
      <c r="B304" s="360"/>
      <c r="C304" s="360"/>
      <c r="D304" s="360"/>
      <c r="E304" s="360"/>
      <c r="F304" s="360"/>
      <c r="G304" s="360"/>
      <c r="H304" s="360"/>
      <c r="I304" s="360"/>
      <c r="J304" s="360"/>
      <c r="K304" s="360"/>
      <c r="L304" s="360"/>
      <c r="M304" s="360"/>
      <c r="N304" s="360"/>
      <c r="O304" s="360"/>
      <c r="P304" s="360"/>
    </row>
    <row r="305" ht="13.5" customHeight="1">
      <c r="A305" s="360"/>
      <c r="B305" s="360"/>
      <c r="C305" s="360"/>
      <c r="D305" s="360"/>
      <c r="E305" s="360"/>
      <c r="F305" s="360"/>
      <c r="G305" s="360"/>
      <c r="H305" s="360"/>
      <c r="I305" s="360"/>
      <c r="J305" s="360"/>
      <c r="K305" s="360"/>
      <c r="L305" s="360"/>
      <c r="M305" s="360"/>
      <c r="N305" s="360"/>
      <c r="O305" s="360"/>
      <c r="P305" s="360"/>
    </row>
    <row r="306" ht="13.5" customHeight="1">
      <c r="A306" s="360"/>
      <c r="B306" s="360"/>
      <c r="C306" s="360"/>
      <c r="D306" s="360"/>
      <c r="E306" s="360"/>
      <c r="F306" s="360"/>
      <c r="G306" s="360"/>
      <c r="H306" s="360"/>
      <c r="I306" s="360"/>
      <c r="J306" s="360"/>
      <c r="K306" s="360"/>
      <c r="L306" s="360"/>
      <c r="M306" s="360"/>
      <c r="N306" s="360"/>
      <c r="O306" s="360"/>
      <c r="P306" s="360"/>
    </row>
    <row r="307" ht="13.5" customHeight="1">
      <c r="A307" s="360"/>
      <c r="B307" s="360"/>
      <c r="C307" s="360"/>
      <c r="D307" s="360"/>
      <c r="E307" s="360"/>
      <c r="F307" s="360"/>
      <c r="G307" s="360"/>
      <c r="H307" s="360"/>
      <c r="I307" s="360"/>
      <c r="J307" s="360"/>
      <c r="K307" s="360"/>
      <c r="L307" s="360"/>
      <c r="M307" s="360"/>
      <c r="N307" s="360"/>
      <c r="O307" s="360"/>
      <c r="P307" s="360"/>
    </row>
    <row r="308" ht="13.5" customHeight="1">
      <c r="A308" s="360"/>
      <c r="B308" s="360"/>
      <c r="C308" s="360"/>
      <c r="D308" s="360"/>
      <c r="E308" s="360"/>
      <c r="F308" s="360"/>
      <c r="G308" s="360"/>
      <c r="H308" s="360"/>
      <c r="I308" s="360"/>
      <c r="J308" s="360"/>
      <c r="K308" s="360"/>
      <c r="L308" s="360"/>
      <c r="M308" s="360"/>
      <c r="N308" s="360"/>
      <c r="O308" s="360"/>
      <c r="P308" s="360"/>
    </row>
    <row r="309" ht="13.5" customHeight="1">
      <c r="A309" s="360"/>
      <c r="B309" s="360"/>
      <c r="C309" s="360"/>
      <c r="D309" s="360"/>
      <c r="E309" s="360"/>
      <c r="F309" s="360"/>
      <c r="G309" s="360"/>
      <c r="H309" s="360"/>
      <c r="I309" s="360"/>
      <c r="J309" s="360"/>
      <c r="K309" s="360"/>
      <c r="L309" s="360"/>
      <c r="M309" s="360"/>
      <c r="N309" s="360"/>
      <c r="O309" s="360"/>
      <c r="P309" s="360"/>
    </row>
    <row r="310" ht="13.5" customHeight="1">
      <c r="A310" s="360"/>
      <c r="B310" s="360"/>
      <c r="C310" s="360"/>
      <c r="D310" s="360"/>
      <c r="E310" s="360"/>
      <c r="F310" s="360"/>
      <c r="G310" s="360"/>
      <c r="H310" s="360"/>
      <c r="I310" s="360"/>
      <c r="J310" s="360"/>
      <c r="K310" s="360"/>
      <c r="L310" s="360"/>
      <c r="M310" s="360"/>
      <c r="N310" s="360"/>
      <c r="O310" s="360"/>
      <c r="P310" s="360"/>
    </row>
    <row r="311" ht="13.5" customHeight="1">
      <c r="A311" s="360"/>
      <c r="B311" s="360"/>
      <c r="C311" s="360"/>
      <c r="D311" s="360"/>
      <c r="E311" s="360"/>
      <c r="F311" s="360"/>
      <c r="G311" s="360"/>
      <c r="H311" s="360"/>
      <c r="I311" s="360"/>
      <c r="J311" s="360"/>
      <c r="K311" s="360"/>
      <c r="L311" s="360"/>
      <c r="M311" s="360"/>
      <c r="N311" s="360"/>
      <c r="O311" s="360"/>
      <c r="P311" s="360"/>
    </row>
    <row r="312" ht="13.5" customHeight="1">
      <c r="A312" s="360"/>
      <c r="B312" s="360"/>
      <c r="C312" s="360"/>
      <c r="D312" s="360"/>
      <c r="E312" s="360"/>
      <c r="F312" s="360"/>
      <c r="G312" s="360"/>
      <c r="H312" s="360"/>
      <c r="I312" s="360"/>
      <c r="J312" s="360"/>
      <c r="K312" s="360"/>
      <c r="L312" s="360"/>
      <c r="M312" s="360"/>
      <c r="N312" s="360"/>
      <c r="O312" s="360"/>
      <c r="P312" s="360"/>
    </row>
    <row r="313" ht="13.5" customHeight="1">
      <c r="A313" s="360"/>
      <c r="B313" s="360"/>
      <c r="C313" s="360"/>
      <c r="D313" s="360"/>
      <c r="E313" s="360"/>
      <c r="F313" s="360"/>
      <c r="G313" s="360"/>
      <c r="H313" s="360"/>
      <c r="I313" s="360"/>
      <c r="J313" s="360"/>
      <c r="K313" s="360"/>
      <c r="L313" s="360"/>
      <c r="M313" s="360"/>
      <c r="N313" s="360"/>
      <c r="O313" s="360"/>
      <c r="P313" s="360"/>
    </row>
    <row r="314" ht="13.5" customHeight="1">
      <c r="A314" s="360"/>
      <c r="B314" s="360"/>
      <c r="C314" s="360"/>
      <c r="D314" s="360"/>
      <c r="E314" s="360"/>
      <c r="F314" s="360"/>
      <c r="G314" s="360"/>
      <c r="H314" s="360"/>
      <c r="I314" s="360"/>
      <c r="J314" s="360"/>
      <c r="K314" s="360"/>
      <c r="L314" s="360"/>
      <c r="M314" s="360"/>
      <c r="N314" s="360"/>
      <c r="O314" s="360"/>
      <c r="P314" s="360"/>
    </row>
    <row r="315" ht="13.5" customHeight="1">
      <c r="A315" s="360"/>
      <c r="B315" s="360"/>
      <c r="C315" s="360"/>
      <c r="D315" s="360"/>
      <c r="E315" s="360"/>
      <c r="F315" s="360"/>
      <c r="G315" s="360"/>
      <c r="H315" s="360"/>
      <c r="I315" s="360"/>
      <c r="J315" s="360"/>
      <c r="K315" s="360"/>
      <c r="L315" s="360"/>
      <c r="M315" s="360"/>
      <c r="N315" s="360"/>
      <c r="O315" s="360"/>
      <c r="P315" s="360"/>
    </row>
    <row r="316" ht="13.5" customHeight="1">
      <c r="A316" s="360"/>
      <c r="B316" s="360"/>
      <c r="C316" s="360"/>
      <c r="D316" s="360"/>
      <c r="E316" s="360"/>
      <c r="F316" s="360"/>
      <c r="G316" s="360"/>
      <c r="H316" s="360"/>
      <c r="I316" s="360"/>
      <c r="J316" s="360"/>
      <c r="K316" s="360"/>
      <c r="L316" s="360"/>
      <c r="M316" s="360"/>
      <c r="N316" s="360"/>
      <c r="O316" s="360"/>
      <c r="P316" s="360"/>
    </row>
    <row r="317" ht="13.5" customHeight="1">
      <c r="A317" s="360"/>
      <c r="B317" s="360"/>
      <c r="C317" s="360"/>
      <c r="D317" s="360"/>
      <c r="E317" s="360"/>
      <c r="F317" s="360"/>
      <c r="G317" s="360"/>
      <c r="H317" s="360"/>
      <c r="I317" s="360"/>
      <c r="J317" s="360"/>
      <c r="K317" s="360"/>
      <c r="L317" s="360"/>
      <c r="M317" s="360"/>
      <c r="N317" s="360"/>
      <c r="O317" s="360"/>
      <c r="P317" s="360"/>
    </row>
    <row r="318" ht="13.5" customHeight="1">
      <c r="A318" s="360"/>
      <c r="B318" s="360"/>
      <c r="C318" s="360"/>
      <c r="D318" s="360"/>
      <c r="E318" s="360"/>
      <c r="F318" s="360"/>
      <c r="G318" s="360"/>
      <c r="H318" s="360"/>
      <c r="I318" s="360"/>
      <c r="J318" s="360"/>
      <c r="K318" s="360"/>
      <c r="L318" s="360"/>
      <c r="M318" s="360"/>
      <c r="N318" s="360"/>
      <c r="O318" s="360"/>
      <c r="P318" s="360"/>
    </row>
    <row r="319" ht="13.5" customHeight="1">
      <c r="A319" s="360"/>
      <c r="B319" s="360"/>
      <c r="C319" s="360"/>
      <c r="D319" s="360"/>
      <c r="E319" s="360"/>
      <c r="F319" s="360"/>
      <c r="G319" s="360"/>
      <c r="H319" s="360"/>
      <c r="I319" s="360"/>
      <c r="J319" s="360"/>
      <c r="K319" s="360"/>
      <c r="L319" s="360"/>
      <c r="M319" s="360"/>
      <c r="N319" s="360"/>
      <c r="O319" s="360"/>
      <c r="P319" s="360"/>
    </row>
    <row r="320" ht="13.5" customHeight="1">
      <c r="A320" s="360"/>
      <c r="B320" s="360"/>
      <c r="C320" s="360"/>
      <c r="D320" s="360"/>
      <c r="E320" s="360"/>
      <c r="F320" s="360"/>
      <c r="G320" s="360"/>
      <c r="H320" s="360"/>
      <c r="I320" s="360"/>
      <c r="J320" s="360"/>
      <c r="K320" s="360"/>
      <c r="L320" s="360"/>
      <c r="M320" s="360"/>
      <c r="N320" s="360"/>
      <c r="O320" s="360"/>
      <c r="P320" s="360"/>
    </row>
    <row r="321" ht="13.5" customHeight="1">
      <c r="A321" s="360"/>
      <c r="B321" s="360"/>
      <c r="C321" s="360"/>
      <c r="D321" s="360"/>
      <c r="E321" s="360"/>
      <c r="F321" s="360"/>
      <c r="G321" s="360"/>
      <c r="H321" s="360"/>
      <c r="I321" s="360"/>
      <c r="J321" s="360"/>
      <c r="K321" s="360"/>
      <c r="L321" s="360"/>
      <c r="M321" s="360"/>
      <c r="N321" s="360"/>
      <c r="O321" s="360"/>
      <c r="P321" s="360"/>
    </row>
    <row r="322" ht="13.5" customHeight="1">
      <c r="A322" s="360"/>
      <c r="B322" s="360"/>
      <c r="C322" s="360"/>
      <c r="D322" s="360"/>
      <c r="E322" s="360"/>
      <c r="F322" s="360"/>
      <c r="G322" s="360"/>
      <c r="H322" s="360"/>
      <c r="I322" s="360"/>
      <c r="J322" s="360"/>
      <c r="K322" s="360"/>
      <c r="L322" s="360"/>
      <c r="M322" s="360"/>
      <c r="N322" s="360"/>
      <c r="O322" s="360"/>
      <c r="P322" s="360"/>
    </row>
    <row r="323" ht="13.5" customHeight="1">
      <c r="A323" s="360"/>
      <c r="B323" s="360"/>
      <c r="C323" s="360"/>
      <c r="D323" s="360"/>
      <c r="E323" s="360"/>
      <c r="F323" s="360"/>
      <c r="G323" s="360"/>
      <c r="H323" s="360"/>
      <c r="I323" s="360"/>
      <c r="J323" s="360"/>
      <c r="K323" s="360"/>
      <c r="L323" s="360"/>
      <c r="M323" s="360"/>
      <c r="N323" s="360"/>
      <c r="O323" s="360"/>
      <c r="P323" s="360"/>
    </row>
    <row r="324" ht="13.5" customHeight="1">
      <c r="A324" s="360"/>
      <c r="B324" s="360"/>
      <c r="C324" s="360"/>
      <c r="D324" s="360"/>
      <c r="E324" s="360"/>
      <c r="F324" s="360"/>
      <c r="G324" s="360"/>
      <c r="H324" s="360"/>
      <c r="I324" s="360"/>
      <c r="J324" s="360"/>
      <c r="K324" s="360"/>
      <c r="L324" s="360"/>
      <c r="M324" s="360"/>
      <c r="N324" s="360"/>
      <c r="O324" s="360"/>
      <c r="P324" s="360"/>
    </row>
    <row r="325" ht="13.5" customHeight="1">
      <c r="A325" s="360"/>
      <c r="B325" s="360"/>
      <c r="C325" s="360"/>
      <c r="D325" s="360"/>
      <c r="E325" s="360"/>
      <c r="F325" s="360"/>
      <c r="G325" s="360"/>
      <c r="H325" s="360"/>
      <c r="I325" s="360"/>
      <c r="J325" s="360"/>
      <c r="K325" s="360"/>
      <c r="L325" s="360"/>
      <c r="M325" s="360"/>
      <c r="N325" s="360"/>
      <c r="O325" s="360"/>
      <c r="P325" s="360"/>
    </row>
    <row r="326" ht="13.5" customHeight="1">
      <c r="A326" s="360"/>
      <c r="B326" s="360"/>
      <c r="C326" s="360"/>
      <c r="D326" s="360"/>
      <c r="E326" s="360"/>
      <c r="F326" s="360"/>
      <c r="G326" s="360"/>
      <c r="H326" s="360"/>
      <c r="I326" s="360"/>
      <c r="J326" s="360"/>
      <c r="K326" s="360"/>
      <c r="L326" s="360"/>
      <c r="M326" s="360"/>
      <c r="N326" s="360"/>
      <c r="O326" s="360"/>
      <c r="P326" s="360"/>
    </row>
    <row r="327" ht="13.5" customHeight="1">
      <c r="A327" s="360"/>
      <c r="B327" s="360"/>
      <c r="C327" s="360"/>
      <c r="D327" s="360"/>
      <c r="E327" s="360"/>
      <c r="F327" s="360"/>
      <c r="G327" s="360"/>
      <c r="H327" s="360"/>
      <c r="I327" s="360"/>
      <c r="J327" s="360"/>
      <c r="K327" s="360"/>
      <c r="L327" s="360"/>
      <c r="M327" s="360"/>
      <c r="N327" s="360"/>
      <c r="O327" s="360"/>
      <c r="P327" s="360"/>
    </row>
    <row r="328" ht="13.5" customHeight="1">
      <c r="A328" s="360"/>
      <c r="B328" s="360"/>
      <c r="C328" s="360"/>
      <c r="D328" s="360"/>
      <c r="E328" s="360"/>
      <c r="F328" s="360"/>
      <c r="G328" s="360"/>
      <c r="H328" s="360"/>
      <c r="I328" s="360"/>
      <c r="J328" s="360"/>
      <c r="K328" s="360"/>
      <c r="L328" s="360"/>
      <c r="M328" s="360"/>
      <c r="N328" s="360"/>
      <c r="O328" s="360"/>
      <c r="P328" s="360"/>
    </row>
    <row r="329" ht="13.5" customHeight="1">
      <c r="A329" s="360"/>
      <c r="B329" s="360"/>
      <c r="C329" s="360"/>
      <c r="D329" s="360"/>
      <c r="E329" s="360"/>
      <c r="F329" s="360"/>
      <c r="G329" s="360"/>
      <c r="H329" s="360"/>
      <c r="I329" s="360"/>
      <c r="J329" s="360"/>
      <c r="K329" s="360"/>
      <c r="L329" s="360"/>
      <c r="M329" s="360"/>
      <c r="N329" s="360"/>
      <c r="O329" s="360"/>
      <c r="P329" s="360"/>
    </row>
    <row r="330" ht="13.5" customHeight="1">
      <c r="A330" s="360"/>
      <c r="B330" s="360"/>
      <c r="C330" s="360"/>
      <c r="D330" s="360"/>
      <c r="E330" s="360"/>
      <c r="F330" s="360"/>
      <c r="G330" s="360"/>
      <c r="H330" s="360"/>
      <c r="I330" s="360"/>
      <c r="J330" s="360"/>
      <c r="K330" s="360"/>
      <c r="L330" s="360"/>
      <c r="M330" s="360"/>
      <c r="N330" s="360"/>
      <c r="O330" s="360"/>
      <c r="P330" s="360"/>
    </row>
    <row r="331" ht="13.5" customHeight="1">
      <c r="A331" s="360"/>
      <c r="B331" s="360"/>
      <c r="C331" s="360"/>
      <c r="D331" s="360"/>
      <c r="E331" s="360"/>
      <c r="F331" s="360"/>
      <c r="G331" s="360"/>
      <c r="H331" s="360"/>
      <c r="I331" s="360"/>
      <c r="J331" s="360"/>
      <c r="K331" s="360"/>
      <c r="L331" s="360"/>
      <c r="M331" s="360"/>
      <c r="N331" s="360"/>
      <c r="O331" s="360"/>
      <c r="P331" s="360"/>
    </row>
    <row r="332" ht="13.5" customHeight="1">
      <c r="A332" s="360"/>
      <c r="B332" s="360"/>
      <c r="C332" s="360"/>
      <c r="D332" s="360"/>
      <c r="E332" s="360"/>
      <c r="F332" s="360"/>
      <c r="G332" s="360"/>
      <c r="H332" s="360"/>
      <c r="I332" s="360"/>
      <c r="J332" s="360"/>
      <c r="K332" s="360"/>
      <c r="L332" s="360"/>
      <c r="M332" s="360"/>
      <c r="N332" s="360"/>
      <c r="O332" s="360"/>
      <c r="P332" s="360"/>
    </row>
    <row r="333" ht="13.5" customHeight="1">
      <c r="A333" s="360"/>
      <c r="B333" s="360"/>
      <c r="C333" s="360"/>
      <c r="D333" s="360"/>
      <c r="E333" s="360"/>
      <c r="F333" s="360"/>
      <c r="G333" s="360"/>
      <c r="H333" s="360"/>
      <c r="I333" s="360"/>
      <c r="J333" s="360"/>
      <c r="K333" s="360"/>
      <c r="L333" s="360"/>
      <c r="M333" s="360"/>
      <c r="N333" s="360"/>
      <c r="O333" s="360"/>
      <c r="P333" s="360"/>
    </row>
    <row r="334" ht="13.5" customHeight="1">
      <c r="A334" s="360"/>
      <c r="B334" s="360"/>
      <c r="C334" s="360"/>
      <c r="D334" s="360"/>
      <c r="E334" s="360"/>
      <c r="F334" s="360"/>
      <c r="G334" s="360"/>
      <c r="H334" s="360"/>
      <c r="I334" s="360"/>
      <c r="J334" s="360"/>
      <c r="K334" s="360"/>
      <c r="L334" s="360"/>
      <c r="M334" s="360"/>
      <c r="N334" s="360"/>
      <c r="O334" s="360"/>
      <c r="P334" s="360"/>
    </row>
    <row r="335" ht="13.5" customHeight="1">
      <c r="A335" s="360"/>
      <c r="B335" s="360"/>
      <c r="C335" s="360"/>
      <c r="D335" s="360"/>
      <c r="E335" s="360"/>
      <c r="F335" s="360"/>
      <c r="G335" s="360"/>
      <c r="H335" s="360"/>
      <c r="I335" s="360"/>
      <c r="J335" s="360"/>
      <c r="K335" s="360"/>
      <c r="L335" s="360"/>
      <c r="M335" s="360"/>
      <c r="N335" s="360"/>
      <c r="O335" s="360"/>
      <c r="P335" s="360"/>
    </row>
    <row r="336" ht="13.5" customHeight="1">
      <c r="A336" s="360"/>
      <c r="B336" s="360"/>
      <c r="C336" s="360"/>
      <c r="D336" s="360"/>
      <c r="E336" s="360"/>
      <c r="F336" s="360"/>
      <c r="G336" s="360"/>
      <c r="H336" s="360"/>
      <c r="I336" s="360"/>
      <c r="J336" s="360"/>
      <c r="K336" s="360"/>
      <c r="L336" s="360"/>
      <c r="M336" s="360"/>
      <c r="N336" s="360"/>
      <c r="O336" s="360"/>
      <c r="P336" s="360"/>
    </row>
    <row r="337" ht="13.5" customHeight="1">
      <c r="A337" s="360"/>
      <c r="B337" s="360"/>
      <c r="C337" s="360"/>
      <c r="D337" s="360"/>
      <c r="E337" s="360"/>
      <c r="F337" s="360"/>
      <c r="G337" s="360"/>
      <c r="H337" s="360"/>
      <c r="I337" s="360"/>
      <c r="J337" s="360"/>
      <c r="K337" s="360"/>
      <c r="L337" s="360"/>
      <c r="M337" s="360"/>
      <c r="N337" s="360"/>
      <c r="O337" s="360"/>
      <c r="P337" s="360"/>
    </row>
    <row r="338" ht="13.5" customHeight="1">
      <c r="A338" s="360"/>
      <c r="B338" s="360"/>
      <c r="C338" s="360"/>
      <c r="D338" s="360"/>
      <c r="E338" s="360"/>
      <c r="F338" s="360"/>
      <c r="G338" s="360"/>
      <c r="H338" s="360"/>
      <c r="I338" s="360"/>
      <c r="J338" s="360"/>
      <c r="K338" s="360"/>
      <c r="L338" s="360"/>
      <c r="M338" s="360"/>
      <c r="N338" s="360"/>
      <c r="O338" s="360"/>
      <c r="P338" s="360"/>
    </row>
    <row r="339" ht="13.5" customHeight="1">
      <c r="A339" s="360"/>
      <c r="B339" s="360"/>
      <c r="C339" s="360"/>
      <c r="D339" s="360"/>
      <c r="E339" s="360"/>
      <c r="F339" s="360"/>
      <c r="G339" s="360"/>
      <c r="H339" s="360"/>
      <c r="I339" s="360"/>
      <c r="J339" s="360"/>
      <c r="K339" s="360"/>
      <c r="L339" s="360"/>
      <c r="M339" s="360"/>
      <c r="N339" s="360"/>
      <c r="O339" s="360"/>
      <c r="P339" s="360"/>
    </row>
    <row r="340" ht="13.5" customHeight="1">
      <c r="A340" s="360"/>
      <c r="B340" s="360"/>
      <c r="C340" s="360"/>
      <c r="D340" s="360"/>
      <c r="E340" s="360"/>
      <c r="F340" s="360"/>
      <c r="G340" s="360"/>
      <c r="H340" s="360"/>
      <c r="I340" s="360"/>
      <c r="J340" s="360"/>
      <c r="K340" s="360"/>
      <c r="L340" s="360"/>
      <c r="M340" s="360"/>
      <c r="N340" s="360"/>
      <c r="O340" s="360"/>
      <c r="P340" s="360"/>
    </row>
    <row r="341" ht="13.5" customHeight="1">
      <c r="A341" s="360"/>
      <c r="B341" s="360"/>
      <c r="C341" s="360"/>
      <c r="D341" s="360"/>
      <c r="E341" s="360"/>
      <c r="F341" s="360"/>
      <c r="G341" s="360"/>
      <c r="H341" s="360"/>
      <c r="I341" s="360"/>
      <c r="J341" s="360"/>
      <c r="K341" s="360"/>
      <c r="L341" s="360"/>
      <c r="M341" s="360"/>
      <c r="N341" s="360"/>
      <c r="O341" s="360"/>
      <c r="P341" s="360"/>
    </row>
    <row r="342" ht="13.5" customHeight="1">
      <c r="A342" s="360"/>
      <c r="B342" s="360"/>
      <c r="C342" s="360"/>
      <c r="D342" s="360"/>
      <c r="E342" s="360"/>
      <c r="F342" s="360"/>
      <c r="G342" s="360"/>
      <c r="H342" s="360"/>
      <c r="I342" s="360"/>
      <c r="J342" s="360"/>
      <c r="K342" s="360"/>
      <c r="L342" s="360"/>
      <c r="M342" s="360"/>
      <c r="N342" s="360"/>
      <c r="O342" s="360"/>
      <c r="P342" s="360"/>
    </row>
    <row r="343" ht="13.5" customHeight="1">
      <c r="A343" s="360"/>
      <c r="B343" s="360"/>
      <c r="C343" s="360"/>
      <c r="D343" s="360"/>
      <c r="E343" s="360"/>
      <c r="F343" s="360"/>
      <c r="G343" s="360"/>
      <c r="H343" s="360"/>
      <c r="I343" s="360"/>
      <c r="J343" s="360"/>
      <c r="K343" s="360"/>
      <c r="L343" s="360"/>
      <c r="M343" s="360"/>
      <c r="N343" s="360"/>
      <c r="O343" s="360"/>
      <c r="P343" s="360"/>
    </row>
    <row r="344" ht="13.5" customHeight="1">
      <c r="A344" s="360"/>
      <c r="B344" s="360"/>
      <c r="C344" s="360"/>
      <c r="D344" s="360"/>
      <c r="E344" s="360"/>
      <c r="F344" s="360"/>
      <c r="G344" s="360"/>
      <c r="H344" s="360"/>
      <c r="I344" s="360"/>
      <c r="J344" s="360"/>
      <c r="K344" s="360"/>
      <c r="L344" s="360"/>
      <c r="M344" s="360"/>
      <c r="N344" s="360"/>
      <c r="O344" s="360"/>
      <c r="P344" s="360"/>
    </row>
    <row r="345" ht="13.5" customHeight="1">
      <c r="A345" s="360"/>
      <c r="B345" s="360"/>
      <c r="C345" s="360"/>
      <c r="D345" s="360"/>
      <c r="E345" s="360"/>
      <c r="F345" s="360"/>
      <c r="G345" s="360"/>
      <c r="H345" s="360"/>
      <c r="I345" s="360"/>
      <c r="J345" s="360"/>
      <c r="K345" s="360"/>
      <c r="L345" s="360"/>
      <c r="M345" s="360"/>
      <c r="N345" s="360"/>
      <c r="O345" s="360"/>
      <c r="P345" s="360"/>
    </row>
    <row r="346" ht="13.5" customHeight="1">
      <c r="A346" s="360"/>
      <c r="B346" s="360"/>
      <c r="C346" s="360"/>
      <c r="D346" s="360"/>
      <c r="E346" s="360"/>
      <c r="F346" s="360"/>
      <c r="G346" s="360"/>
      <c r="H346" s="360"/>
      <c r="I346" s="360"/>
      <c r="J346" s="360"/>
      <c r="K346" s="360"/>
      <c r="L346" s="360"/>
      <c r="M346" s="360"/>
      <c r="N346" s="360"/>
      <c r="O346" s="360"/>
      <c r="P346" s="360"/>
    </row>
    <row r="347" ht="13.5" customHeight="1">
      <c r="A347" s="360"/>
      <c r="B347" s="360"/>
      <c r="C347" s="360"/>
      <c r="D347" s="360"/>
      <c r="E347" s="360"/>
      <c r="F347" s="360"/>
      <c r="G347" s="360"/>
      <c r="H347" s="360"/>
      <c r="I347" s="360"/>
      <c r="J347" s="360"/>
      <c r="K347" s="360"/>
      <c r="L347" s="360"/>
      <c r="M347" s="360"/>
      <c r="N347" s="360"/>
      <c r="O347" s="360"/>
      <c r="P347" s="360"/>
    </row>
    <row r="348" ht="13.5" customHeight="1">
      <c r="A348" s="360"/>
      <c r="B348" s="360"/>
      <c r="C348" s="360"/>
      <c r="D348" s="360"/>
      <c r="E348" s="360"/>
      <c r="F348" s="360"/>
      <c r="G348" s="360"/>
      <c r="H348" s="360"/>
      <c r="I348" s="360"/>
      <c r="J348" s="360"/>
      <c r="K348" s="360"/>
      <c r="L348" s="360"/>
      <c r="M348" s="360"/>
      <c r="N348" s="360"/>
      <c r="O348" s="360"/>
      <c r="P348" s="360"/>
    </row>
    <row r="349" ht="13.5" customHeight="1">
      <c r="A349" s="360"/>
      <c r="B349" s="360"/>
      <c r="C349" s="360"/>
      <c r="D349" s="360"/>
      <c r="E349" s="360"/>
      <c r="F349" s="360"/>
      <c r="G349" s="360"/>
      <c r="H349" s="360"/>
      <c r="I349" s="360"/>
      <c r="J349" s="360"/>
      <c r="K349" s="360"/>
      <c r="L349" s="360"/>
      <c r="M349" s="360"/>
      <c r="N349" s="360"/>
      <c r="O349" s="360"/>
      <c r="P349" s="360"/>
    </row>
    <row r="350" ht="13.5" customHeight="1">
      <c r="A350" s="360"/>
      <c r="B350" s="360"/>
      <c r="C350" s="360"/>
      <c r="D350" s="360"/>
      <c r="E350" s="360"/>
      <c r="F350" s="360"/>
      <c r="G350" s="360"/>
      <c r="H350" s="360"/>
      <c r="I350" s="360"/>
      <c r="J350" s="360"/>
      <c r="K350" s="360"/>
      <c r="L350" s="360"/>
      <c r="M350" s="360"/>
      <c r="N350" s="360"/>
      <c r="O350" s="360"/>
      <c r="P350" s="360"/>
    </row>
    <row r="351" ht="13.5" customHeight="1">
      <c r="A351" s="360"/>
      <c r="B351" s="360"/>
      <c r="C351" s="360"/>
      <c r="D351" s="360"/>
      <c r="E351" s="360"/>
      <c r="F351" s="360"/>
      <c r="G351" s="360"/>
      <c r="H351" s="360"/>
      <c r="I351" s="360"/>
      <c r="J351" s="360"/>
      <c r="K351" s="360"/>
      <c r="L351" s="360"/>
      <c r="M351" s="360"/>
      <c r="N351" s="360"/>
      <c r="O351" s="360"/>
      <c r="P351" s="360"/>
    </row>
    <row r="352" ht="13.5" customHeight="1">
      <c r="A352" s="360"/>
      <c r="B352" s="360"/>
      <c r="C352" s="360"/>
      <c r="D352" s="360"/>
      <c r="E352" s="360"/>
      <c r="F352" s="360"/>
      <c r="G352" s="360"/>
      <c r="H352" s="360"/>
      <c r="I352" s="360"/>
      <c r="J352" s="360"/>
      <c r="K352" s="360"/>
      <c r="L352" s="360"/>
      <c r="M352" s="360"/>
      <c r="N352" s="360"/>
      <c r="O352" s="360"/>
      <c r="P352" s="360"/>
    </row>
    <row r="353" ht="13.5" customHeight="1">
      <c r="A353" s="360"/>
      <c r="B353" s="360"/>
      <c r="C353" s="360"/>
      <c r="D353" s="360"/>
      <c r="E353" s="360"/>
      <c r="F353" s="360"/>
      <c r="G353" s="360"/>
      <c r="H353" s="360"/>
      <c r="I353" s="360"/>
      <c r="J353" s="360"/>
      <c r="K353" s="360"/>
      <c r="L353" s="360"/>
      <c r="M353" s="360"/>
      <c r="N353" s="360"/>
      <c r="O353" s="360"/>
      <c r="P353" s="360"/>
    </row>
    <row r="354" ht="13.5" customHeight="1">
      <c r="A354" s="360"/>
      <c r="B354" s="360"/>
      <c r="C354" s="360"/>
      <c r="D354" s="360"/>
      <c r="E354" s="360"/>
      <c r="F354" s="360"/>
      <c r="G354" s="360"/>
      <c r="H354" s="360"/>
      <c r="I354" s="360"/>
      <c r="J354" s="360"/>
      <c r="K354" s="360"/>
      <c r="L354" s="360"/>
      <c r="M354" s="360"/>
      <c r="N354" s="360"/>
      <c r="O354" s="360"/>
      <c r="P354" s="360"/>
    </row>
    <row r="355" ht="13.5" customHeight="1">
      <c r="A355" s="360"/>
      <c r="B355" s="360"/>
      <c r="C355" s="360"/>
      <c r="D355" s="360"/>
      <c r="E355" s="360"/>
      <c r="F355" s="360"/>
      <c r="G355" s="360"/>
      <c r="H355" s="360"/>
      <c r="I355" s="360"/>
      <c r="J355" s="360"/>
      <c r="K355" s="360"/>
      <c r="L355" s="360"/>
      <c r="M355" s="360"/>
      <c r="N355" s="360"/>
      <c r="O355" s="360"/>
      <c r="P355" s="360"/>
    </row>
    <row r="356" ht="13.5" customHeight="1">
      <c r="A356" s="360"/>
      <c r="B356" s="360"/>
      <c r="C356" s="360"/>
      <c r="D356" s="360"/>
      <c r="E356" s="360"/>
      <c r="F356" s="360"/>
      <c r="G356" s="360"/>
      <c r="H356" s="360"/>
      <c r="I356" s="360"/>
      <c r="J356" s="360"/>
      <c r="K356" s="360"/>
      <c r="L356" s="360"/>
      <c r="M356" s="360"/>
      <c r="N356" s="360"/>
      <c r="O356" s="360"/>
      <c r="P356" s="360"/>
    </row>
    <row r="357" ht="13.5" customHeight="1">
      <c r="A357" s="360"/>
      <c r="B357" s="360"/>
      <c r="C357" s="360"/>
      <c r="D357" s="360"/>
      <c r="E357" s="360"/>
      <c r="F357" s="360"/>
      <c r="G357" s="360"/>
      <c r="H357" s="360"/>
      <c r="I357" s="360"/>
      <c r="J357" s="360"/>
      <c r="K357" s="360"/>
      <c r="L357" s="360"/>
      <c r="M357" s="360"/>
      <c r="N357" s="360"/>
      <c r="O357" s="360"/>
      <c r="P357" s="360"/>
    </row>
    <row r="358" ht="13.5" customHeight="1">
      <c r="A358" s="360"/>
      <c r="B358" s="360"/>
      <c r="C358" s="360"/>
      <c r="D358" s="360"/>
      <c r="E358" s="360"/>
      <c r="F358" s="360"/>
      <c r="G358" s="360"/>
      <c r="H358" s="360"/>
      <c r="I358" s="360"/>
      <c r="J358" s="360"/>
      <c r="K358" s="360"/>
      <c r="L358" s="360"/>
      <c r="M358" s="360"/>
      <c r="N358" s="360"/>
      <c r="O358" s="360"/>
      <c r="P358" s="360"/>
    </row>
    <row r="359" ht="13.5" customHeight="1">
      <c r="A359" s="360"/>
      <c r="B359" s="360"/>
      <c r="C359" s="360"/>
      <c r="D359" s="360"/>
      <c r="E359" s="360"/>
      <c r="F359" s="360"/>
      <c r="G359" s="360"/>
      <c r="H359" s="360"/>
      <c r="I359" s="360"/>
      <c r="J359" s="360"/>
      <c r="K359" s="360"/>
      <c r="L359" s="360"/>
      <c r="M359" s="360"/>
      <c r="N359" s="360"/>
      <c r="O359" s="360"/>
      <c r="P359" s="360"/>
    </row>
    <row r="360" ht="13.5" customHeight="1">
      <c r="A360" s="360"/>
      <c r="B360" s="360"/>
      <c r="C360" s="360"/>
      <c r="D360" s="360"/>
      <c r="E360" s="360"/>
      <c r="F360" s="360"/>
      <c r="G360" s="360"/>
      <c r="H360" s="360"/>
      <c r="I360" s="360"/>
      <c r="J360" s="360"/>
      <c r="K360" s="360"/>
      <c r="L360" s="360"/>
      <c r="M360" s="360"/>
      <c r="N360" s="360"/>
      <c r="O360" s="360"/>
      <c r="P360" s="360"/>
    </row>
    <row r="361" ht="13.5" customHeight="1">
      <c r="A361" s="360"/>
      <c r="B361" s="360"/>
      <c r="C361" s="360"/>
      <c r="D361" s="360"/>
      <c r="E361" s="360"/>
      <c r="F361" s="360"/>
      <c r="G361" s="360"/>
      <c r="H361" s="360"/>
      <c r="I361" s="360"/>
      <c r="J361" s="360"/>
      <c r="K361" s="360"/>
      <c r="L361" s="360"/>
      <c r="M361" s="360"/>
      <c r="N361" s="360"/>
      <c r="O361" s="360"/>
      <c r="P361" s="360"/>
    </row>
    <row r="362" ht="13.5" customHeight="1">
      <c r="A362" s="360"/>
      <c r="B362" s="360"/>
      <c r="C362" s="360"/>
      <c r="D362" s="360"/>
      <c r="E362" s="360"/>
      <c r="F362" s="360"/>
      <c r="G362" s="360"/>
      <c r="H362" s="360"/>
      <c r="I362" s="360"/>
      <c r="J362" s="360"/>
      <c r="K362" s="360"/>
      <c r="L362" s="360"/>
      <c r="M362" s="360"/>
      <c r="N362" s="360"/>
      <c r="O362" s="360"/>
      <c r="P362" s="360"/>
    </row>
    <row r="363" ht="13.5" customHeight="1">
      <c r="A363" s="360"/>
      <c r="B363" s="360"/>
      <c r="C363" s="360"/>
      <c r="D363" s="360"/>
      <c r="E363" s="360"/>
      <c r="F363" s="360"/>
      <c r="G363" s="360"/>
      <c r="H363" s="360"/>
      <c r="I363" s="360"/>
      <c r="J363" s="360"/>
      <c r="K363" s="360"/>
      <c r="L363" s="360"/>
      <c r="M363" s="360"/>
      <c r="N363" s="360"/>
      <c r="O363" s="360"/>
      <c r="P363" s="360"/>
    </row>
    <row r="364" ht="13.5" customHeight="1">
      <c r="A364" s="360"/>
      <c r="B364" s="360"/>
      <c r="C364" s="360"/>
      <c r="D364" s="360"/>
      <c r="E364" s="360"/>
      <c r="F364" s="360"/>
      <c r="G364" s="360"/>
      <c r="H364" s="360"/>
      <c r="I364" s="360"/>
      <c r="J364" s="360"/>
      <c r="K364" s="360"/>
      <c r="L364" s="360"/>
      <c r="M364" s="360"/>
      <c r="N364" s="360"/>
      <c r="O364" s="360"/>
      <c r="P364" s="360"/>
    </row>
    <row r="365" ht="13.5" customHeight="1">
      <c r="A365" s="360"/>
      <c r="B365" s="360"/>
      <c r="C365" s="360"/>
      <c r="D365" s="360"/>
      <c r="E365" s="360"/>
      <c r="F365" s="360"/>
      <c r="G365" s="360"/>
      <c r="H365" s="360"/>
      <c r="I365" s="360"/>
      <c r="J365" s="360"/>
      <c r="K365" s="360"/>
      <c r="L365" s="360"/>
      <c r="M365" s="360"/>
      <c r="N365" s="360"/>
      <c r="O365" s="360"/>
      <c r="P365" s="360"/>
    </row>
    <row r="366" ht="13.5" customHeight="1">
      <c r="A366" s="360"/>
      <c r="B366" s="360"/>
      <c r="C366" s="360"/>
      <c r="D366" s="360"/>
      <c r="E366" s="360"/>
      <c r="F366" s="360"/>
      <c r="G366" s="360"/>
      <c r="H366" s="360"/>
      <c r="I366" s="360"/>
      <c r="J366" s="360"/>
      <c r="K366" s="360"/>
      <c r="L366" s="360"/>
      <c r="M366" s="360"/>
      <c r="N366" s="360"/>
      <c r="O366" s="360"/>
      <c r="P366" s="360"/>
    </row>
    <row r="367" ht="13.5" customHeight="1">
      <c r="A367" s="360"/>
      <c r="B367" s="360"/>
      <c r="C367" s="360"/>
      <c r="D367" s="360"/>
      <c r="E367" s="360"/>
      <c r="F367" s="360"/>
      <c r="G367" s="360"/>
      <c r="H367" s="360"/>
      <c r="I367" s="360"/>
      <c r="J367" s="360"/>
      <c r="K367" s="360"/>
      <c r="L367" s="360"/>
      <c r="M367" s="360"/>
      <c r="N367" s="360"/>
      <c r="O367" s="360"/>
      <c r="P367" s="360"/>
    </row>
    <row r="368" ht="13.5" customHeight="1">
      <c r="A368" s="360"/>
      <c r="B368" s="360"/>
      <c r="C368" s="360"/>
      <c r="D368" s="360"/>
      <c r="E368" s="360"/>
      <c r="F368" s="360"/>
      <c r="G368" s="360"/>
      <c r="H368" s="360"/>
      <c r="I368" s="360"/>
      <c r="J368" s="360"/>
      <c r="K368" s="360"/>
      <c r="L368" s="360"/>
      <c r="M368" s="360"/>
      <c r="N368" s="360"/>
      <c r="O368" s="360"/>
      <c r="P368" s="360"/>
    </row>
    <row r="369" ht="13.5" customHeight="1">
      <c r="A369" s="360"/>
      <c r="B369" s="360"/>
      <c r="C369" s="360"/>
      <c r="D369" s="360"/>
      <c r="E369" s="360"/>
      <c r="F369" s="360"/>
      <c r="G369" s="360"/>
      <c r="H369" s="360"/>
      <c r="I369" s="360"/>
      <c r="J369" s="360"/>
      <c r="K369" s="360"/>
      <c r="L369" s="360"/>
      <c r="M369" s="360"/>
      <c r="N369" s="360"/>
      <c r="O369" s="360"/>
      <c r="P369" s="360"/>
    </row>
    <row r="370" ht="13.5" customHeight="1">
      <c r="A370" s="360"/>
      <c r="B370" s="360"/>
      <c r="C370" s="360"/>
      <c r="D370" s="360"/>
      <c r="E370" s="360"/>
      <c r="F370" s="360"/>
      <c r="G370" s="360"/>
      <c r="H370" s="360"/>
      <c r="I370" s="360"/>
      <c r="J370" s="360"/>
      <c r="K370" s="360"/>
      <c r="L370" s="360"/>
      <c r="M370" s="360"/>
      <c r="N370" s="360"/>
      <c r="O370" s="360"/>
      <c r="P370" s="360"/>
    </row>
    <row r="371" ht="13.5" customHeight="1">
      <c r="A371" s="360"/>
      <c r="B371" s="360"/>
      <c r="C371" s="360"/>
      <c r="D371" s="360"/>
      <c r="E371" s="360"/>
      <c r="F371" s="360"/>
      <c r="G371" s="360"/>
      <c r="H371" s="360"/>
      <c r="I371" s="360"/>
      <c r="J371" s="360"/>
      <c r="K371" s="360"/>
      <c r="L371" s="360"/>
      <c r="M371" s="360"/>
      <c r="N371" s="360"/>
      <c r="O371" s="360"/>
      <c r="P371" s="360"/>
    </row>
    <row r="372" ht="13.5" customHeight="1">
      <c r="A372" s="360"/>
      <c r="B372" s="360"/>
      <c r="C372" s="360"/>
      <c r="D372" s="360"/>
      <c r="E372" s="360"/>
      <c r="F372" s="360"/>
      <c r="G372" s="360"/>
      <c r="H372" s="360"/>
      <c r="I372" s="360"/>
      <c r="J372" s="360"/>
      <c r="K372" s="360"/>
      <c r="L372" s="360"/>
      <c r="M372" s="360"/>
      <c r="N372" s="360"/>
      <c r="O372" s="360"/>
      <c r="P372" s="360"/>
    </row>
    <row r="373" ht="13.5" customHeight="1">
      <c r="A373" s="360"/>
      <c r="B373" s="360"/>
      <c r="C373" s="360"/>
      <c r="D373" s="360"/>
      <c r="E373" s="360"/>
      <c r="F373" s="360"/>
      <c r="G373" s="360"/>
      <c r="H373" s="360"/>
      <c r="I373" s="360"/>
      <c r="J373" s="360"/>
      <c r="K373" s="360"/>
      <c r="L373" s="360"/>
      <c r="M373" s="360"/>
      <c r="N373" s="360"/>
      <c r="O373" s="360"/>
      <c r="P373" s="360"/>
    </row>
    <row r="374" ht="13.5" customHeight="1">
      <c r="A374" s="360"/>
      <c r="B374" s="360"/>
      <c r="C374" s="360"/>
      <c r="D374" s="360"/>
      <c r="E374" s="360"/>
      <c r="F374" s="360"/>
      <c r="G374" s="360"/>
      <c r="H374" s="360"/>
      <c r="I374" s="360"/>
      <c r="J374" s="360"/>
      <c r="K374" s="360"/>
      <c r="L374" s="360"/>
      <c r="M374" s="360"/>
      <c r="N374" s="360"/>
      <c r="O374" s="360"/>
      <c r="P374" s="360"/>
    </row>
    <row r="375" ht="13.5" customHeight="1">
      <c r="A375" s="360"/>
      <c r="B375" s="360"/>
      <c r="C375" s="360"/>
      <c r="D375" s="360"/>
      <c r="E375" s="360"/>
      <c r="F375" s="360"/>
      <c r="G375" s="360"/>
      <c r="H375" s="360"/>
      <c r="I375" s="360"/>
      <c r="J375" s="360"/>
      <c r="K375" s="360"/>
      <c r="L375" s="360"/>
      <c r="M375" s="360"/>
      <c r="N375" s="360"/>
      <c r="O375" s="360"/>
      <c r="P375" s="360"/>
    </row>
    <row r="376" ht="13.5" customHeight="1">
      <c r="A376" s="360"/>
      <c r="B376" s="360"/>
      <c r="C376" s="360"/>
      <c r="D376" s="360"/>
      <c r="E376" s="360"/>
      <c r="F376" s="360"/>
      <c r="G376" s="360"/>
      <c r="H376" s="360"/>
      <c r="I376" s="360"/>
      <c r="J376" s="360"/>
      <c r="K376" s="360"/>
      <c r="L376" s="360"/>
      <c r="M376" s="360"/>
      <c r="N376" s="360"/>
      <c r="O376" s="360"/>
      <c r="P376" s="360"/>
    </row>
    <row r="377" ht="13.5" customHeight="1">
      <c r="A377" s="360"/>
      <c r="B377" s="360"/>
      <c r="C377" s="360"/>
      <c r="D377" s="360"/>
      <c r="E377" s="360"/>
      <c r="F377" s="360"/>
      <c r="G377" s="360"/>
      <c r="H377" s="360"/>
      <c r="I377" s="360"/>
      <c r="J377" s="360"/>
      <c r="K377" s="360"/>
      <c r="L377" s="360"/>
      <c r="M377" s="360"/>
      <c r="N377" s="360"/>
      <c r="O377" s="360"/>
      <c r="P377" s="360"/>
    </row>
    <row r="378" ht="13.5" customHeight="1">
      <c r="A378" s="360"/>
      <c r="B378" s="360"/>
      <c r="C378" s="360"/>
      <c r="D378" s="360"/>
      <c r="E378" s="360"/>
      <c r="F378" s="360"/>
      <c r="G378" s="360"/>
      <c r="H378" s="360"/>
      <c r="I378" s="360"/>
      <c r="J378" s="360"/>
      <c r="K378" s="360"/>
      <c r="L378" s="360"/>
      <c r="M378" s="360"/>
      <c r="N378" s="360"/>
      <c r="O378" s="360"/>
      <c r="P378" s="360"/>
    </row>
    <row r="379" ht="13.5" customHeight="1">
      <c r="A379" s="360"/>
      <c r="B379" s="360"/>
      <c r="C379" s="360"/>
      <c r="D379" s="360"/>
      <c r="E379" s="360"/>
      <c r="F379" s="360"/>
      <c r="G379" s="360"/>
      <c r="H379" s="360"/>
      <c r="I379" s="360"/>
      <c r="J379" s="360"/>
      <c r="K379" s="360"/>
      <c r="L379" s="360"/>
      <c r="M379" s="360"/>
      <c r="N379" s="360"/>
      <c r="O379" s="360"/>
      <c r="P379" s="360"/>
    </row>
    <row r="380" ht="13.5" customHeight="1">
      <c r="A380" s="360"/>
      <c r="B380" s="360"/>
      <c r="C380" s="360"/>
      <c r="D380" s="360"/>
      <c r="E380" s="360"/>
      <c r="F380" s="360"/>
      <c r="G380" s="360"/>
      <c r="H380" s="360"/>
      <c r="I380" s="360"/>
      <c r="J380" s="360"/>
      <c r="K380" s="360"/>
      <c r="L380" s="360"/>
      <c r="M380" s="360"/>
      <c r="N380" s="360"/>
      <c r="O380" s="360"/>
      <c r="P380" s="360"/>
    </row>
    <row r="381" ht="13.5" customHeight="1">
      <c r="A381" s="360"/>
      <c r="B381" s="360"/>
      <c r="C381" s="360"/>
      <c r="D381" s="360"/>
      <c r="E381" s="360"/>
      <c r="F381" s="360"/>
      <c r="G381" s="360"/>
      <c r="H381" s="360"/>
      <c r="I381" s="360"/>
      <c r="J381" s="360"/>
      <c r="K381" s="360"/>
      <c r="L381" s="360"/>
      <c r="M381" s="360"/>
      <c r="N381" s="360"/>
      <c r="O381" s="360"/>
      <c r="P381" s="360"/>
    </row>
    <row r="382" ht="13.5" customHeight="1">
      <c r="A382" s="360"/>
      <c r="B382" s="360"/>
      <c r="C382" s="360"/>
      <c r="D382" s="360"/>
      <c r="E382" s="360"/>
      <c r="F382" s="360"/>
      <c r="G382" s="360"/>
      <c r="H382" s="360"/>
      <c r="I382" s="360"/>
      <c r="J382" s="360"/>
      <c r="K382" s="360"/>
      <c r="L382" s="360"/>
      <c r="M382" s="360"/>
      <c r="N382" s="360"/>
      <c r="O382" s="360"/>
      <c r="P382" s="360"/>
    </row>
    <row r="383" ht="13.5" customHeight="1">
      <c r="A383" s="360"/>
      <c r="B383" s="360"/>
      <c r="C383" s="360"/>
      <c r="D383" s="360"/>
      <c r="E383" s="360"/>
      <c r="F383" s="360"/>
      <c r="G383" s="360"/>
      <c r="H383" s="360"/>
      <c r="I383" s="360"/>
      <c r="J383" s="360"/>
      <c r="K383" s="360"/>
      <c r="L383" s="360"/>
      <c r="M383" s="360"/>
      <c r="N383" s="360"/>
      <c r="O383" s="360"/>
      <c r="P383" s="360"/>
    </row>
    <row r="384" ht="13.5" customHeight="1">
      <c r="A384" s="360"/>
      <c r="B384" s="360"/>
      <c r="C384" s="360"/>
      <c r="D384" s="360"/>
      <c r="E384" s="360"/>
      <c r="F384" s="360"/>
      <c r="G384" s="360"/>
      <c r="H384" s="360"/>
      <c r="I384" s="360"/>
      <c r="J384" s="360"/>
      <c r="K384" s="360"/>
      <c r="L384" s="360"/>
      <c r="M384" s="360"/>
      <c r="N384" s="360"/>
      <c r="O384" s="360"/>
      <c r="P384" s="360"/>
    </row>
    <row r="385" ht="13.5" customHeight="1">
      <c r="A385" s="360"/>
      <c r="B385" s="360"/>
      <c r="C385" s="360"/>
      <c r="D385" s="360"/>
      <c r="E385" s="360"/>
      <c r="F385" s="360"/>
      <c r="G385" s="360"/>
      <c r="H385" s="360"/>
      <c r="I385" s="360"/>
      <c r="J385" s="360"/>
      <c r="K385" s="360"/>
      <c r="L385" s="360"/>
      <c r="M385" s="360"/>
      <c r="N385" s="360"/>
      <c r="O385" s="360"/>
      <c r="P385" s="360"/>
    </row>
    <row r="386" ht="13.5" customHeight="1">
      <c r="A386" s="360"/>
      <c r="B386" s="360"/>
      <c r="C386" s="360"/>
      <c r="D386" s="360"/>
      <c r="E386" s="360"/>
      <c r="F386" s="360"/>
      <c r="G386" s="360"/>
      <c r="H386" s="360"/>
      <c r="I386" s="360"/>
      <c r="J386" s="360"/>
      <c r="K386" s="360"/>
      <c r="L386" s="360"/>
      <c r="M386" s="360"/>
      <c r="N386" s="360"/>
      <c r="O386" s="360"/>
      <c r="P386" s="360"/>
    </row>
    <row r="387" ht="13.5" customHeight="1">
      <c r="A387" s="360"/>
      <c r="B387" s="360"/>
      <c r="C387" s="360"/>
      <c r="D387" s="360"/>
      <c r="E387" s="360"/>
      <c r="F387" s="360"/>
      <c r="G387" s="360"/>
      <c r="H387" s="360"/>
      <c r="I387" s="360"/>
      <c r="J387" s="360"/>
      <c r="K387" s="360"/>
      <c r="L387" s="360"/>
      <c r="M387" s="360"/>
      <c r="N387" s="360"/>
      <c r="O387" s="360"/>
      <c r="P387" s="360"/>
    </row>
    <row r="388" ht="13.5" customHeight="1">
      <c r="A388" s="360"/>
      <c r="B388" s="360"/>
      <c r="C388" s="360"/>
      <c r="D388" s="360"/>
      <c r="E388" s="360"/>
      <c r="F388" s="360"/>
      <c r="G388" s="360"/>
      <c r="H388" s="360"/>
      <c r="I388" s="360"/>
      <c r="J388" s="360"/>
      <c r="K388" s="360"/>
      <c r="L388" s="360"/>
      <c r="M388" s="360"/>
      <c r="N388" s="360"/>
      <c r="O388" s="360"/>
      <c r="P388" s="360"/>
    </row>
    <row r="389" ht="13.5" customHeight="1">
      <c r="A389" s="360"/>
      <c r="B389" s="360"/>
      <c r="C389" s="360"/>
      <c r="D389" s="360"/>
      <c r="E389" s="360"/>
      <c r="F389" s="360"/>
      <c r="G389" s="360"/>
      <c r="H389" s="360"/>
      <c r="I389" s="360"/>
      <c r="J389" s="360"/>
      <c r="K389" s="360"/>
      <c r="L389" s="360"/>
      <c r="M389" s="360"/>
      <c r="N389" s="360"/>
      <c r="O389" s="360"/>
      <c r="P389" s="360"/>
    </row>
    <row r="390" ht="13.5" customHeight="1">
      <c r="A390" s="360"/>
      <c r="B390" s="360"/>
      <c r="C390" s="360"/>
      <c r="D390" s="360"/>
      <c r="E390" s="360"/>
      <c r="F390" s="360"/>
      <c r="G390" s="360"/>
      <c r="H390" s="360"/>
      <c r="I390" s="360"/>
      <c r="J390" s="360"/>
      <c r="K390" s="360"/>
      <c r="L390" s="360"/>
      <c r="M390" s="360"/>
      <c r="N390" s="360"/>
      <c r="O390" s="360"/>
      <c r="P390" s="360"/>
    </row>
    <row r="391" ht="13.5" customHeight="1">
      <c r="A391" s="360"/>
      <c r="B391" s="360"/>
      <c r="C391" s="360"/>
      <c r="D391" s="360"/>
      <c r="E391" s="360"/>
      <c r="F391" s="360"/>
      <c r="G391" s="360"/>
      <c r="H391" s="360"/>
      <c r="I391" s="360"/>
      <c r="J391" s="360"/>
      <c r="K391" s="360"/>
      <c r="L391" s="360"/>
      <c r="M391" s="360"/>
      <c r="N391" s="360"/>
      <c r="O391" s="360"/>
      <c r="P391" s="360"/>
    </row>
    <row r="392" ht="13.5" customHeight="1">
      <c r="A392" s="360"/>
      <c r="B392" s="360"/>
      <c r="C392" s="360"/>
      <c r="D392" s="360"/>
      <c r="E392" s="360"/>
      <c r="F392" s="360"/>
      <c r="G392" s="360"/>
      <c r="H392" s="360"/>
      <c r="I392" s="360"/>
      <c r="J392" s="360"/>
      <c r="K392" s="360"/>
      <c r="L392" s="360"/>
      <c r="M392" s="360"/>
      <c r="N392" s="360"/>
      <c r="O392" s="360"/>
      <c r="P392" s="360"/>
    </row>
    <row r="393" ht="13.5" customHeight="1">
      <c r="A393" s="360"/>
      <c r="B393" s="360"/>
      <c r="C393" s="360"/>
      <c r="D393" s="360"/>
      <c r="E393" s="360"/>
      <c r="F393" s="360"/>
      <c r="G393" s="360"/>
      <c r="H393" s="360"/>
      <c r="I393" s="360"/>
      <c r="J393" s="360"/>
      <c r="K393" s="360"/>
      <c r="L393" s="360"/>
      <c r="M393" s="360"/>
      <c r="N393" s="360"/>
      <c r="O393" s="360"/>
      <c r="P393" s="360"/>
    </row>
    <row r="394" ht="13.5" customHeight="1">
      <c r="A394" s="360"/>
      <c r="B394" s="360"/>
      <c r="C394" s="360"/>
      <c r="D394" s="360"/>
      <c r="E394" s="360"/>
      <c r="F394" s="360"/>
      <c r="G394" s="360"/>
      <c r="H394" s="360"/>
      <c r="I394" s="360"/>
      <c r="J394" s="360"/>
      <c r="K394" s="360"/>
      <c r="L394" s="360"/>
      <c r="M394" s="360"/>
      <c r="N394" s="360"/>
      <c r="O394" s="360"/>
      <c r="P394" s="360"/>
    </row>
    <row r="395" ht="13.5" customHeight="1">
      <c r="A395" s="360"/>
      <c r="B395" s="360"/>
      <c r="C395" s="360"/>
      <c r="D395" s="360"/>
      <c r="E395" s="360"/>
      <c r="F395" s="360"/>
      <c r="G395" s="360"/>
      <c r="H395" s="360"/>
      <c r="I395" s="360"/>
      <c r="J395" s="360"/>
      <c r="K395" s="360"/>
      <c r="L395" s="360"/>
      <c r="M395" s="360"/>
      <c r="N395" s="360"/>
      <c r="O395" s="360"/>
      <c r="P395" s="360"/>
    </row>
    <row r="396" ht="13.5" customHeight="1">
      <c r="A396" s="360"/>
      <c r="B396" s="360"/>
      <c r="C396" s="360"/>
      <c r="D396" s="360"/>
      <c r="E396" s="360"/>
      <c r="F396" s="360"/>
      <c r="G396" s="360"/>
      <c r="H396" s="360"/>
      <c r="I396" s="360"/>
      <c r="J396" s="360"/>
      <c r="K396" s="360"/>
      <c r="L396" s="360"/>
      <c r="M396" s="360"/>
      <c r="N396" s="360"/>
      <c r="O396" s="360"/>
      <c r="P396" s="360"/>
    </row>
    <row r="397" ht="13.5" customHeight="1">
      <c r="A397" s="360"/>
      <c r="B397" s="360"/>
      <c r="C397" s="360"/>
      <c r="D397" s="360"/>
      <c r="E397" s="360"/>
      <c r="F397" s="360"/>
      <c r="G397" s="360"/>
      <c r="H397" s="360"/>
      <c r="I397" s="360"/>
      <c r="J397" s="360"/>
      <c r="K397" s="360"/>
      <c r="L397" s="360"/>
      <c r="M397" s="360"/>
      <c r="N397" s="360"/>
      <c r="O397" s="360"/>
      <c r="P397" s="360"/>
    </row>
    <row r="398" ht="13.5" customHeight="1">
      <c r="A398" s="360"/>
      <c r="B398" s="360"/>
      <c r="C398" s="360"/>
      <c r="D398" s="360"/>
      <c r="E398" s="360"/>
      <c r="F398" s="360"/>
      <c r="G398" s="360"/>
      <c r="H398" s="360"/>
      <c r="I398" s="360"/>
      <c r="J398" s="360"/>
      <c r="K398" s="360"/>
      <c r="L398" s="360"/>
      <c r="M398" s="360"/>
      <c r="N398" s="360"/>
      <c r="O398" s="360"/>
      <c r="P398" s="360"/>
    </row>
    <row r="399" ht="13.5" customHeight="1">
      <c r="A399" s="360"/>
      <c r="B399" s="360"/>
      <c r="C399" s="360"/>
      <c r="D399" s="360"/>
      <c r="E399" s="360"/>
      <c r="F399" s="360"/>
      <c r="G399" s="360"/>
      <c r="H399" s="360"/>
      <c r="I399" s="360"/>
      <c r="J399" s="360"/>
      <c r="K399" s="360"/>
      <c r="L399" s="360"/>
      <c r="M399" s="360"/>
      <c r="N399" s="360"/>
      <c r="O399" s="360"/>
      <c r="P399" s="360"/>
    </row>
    <row r="400" ht="13.5" customHeight="1">
      <c r="A400" s="360"/>
      <c r="B400" s="360"/>
      <c r="C400" s="360"/>
      <c r="D400" s="360"/>
      <c r="E400" s="360"/>
      <c r="F400" s="360"/>
      <c r="G400" s="360"/>
      <c r="H400" s="360"/>
      <c r="I400" s="360"/>
      <c r="J400" s="360"/>
      <c r="K400" s="360"/>
      <c r="L400" s="360"/>
      <c r="M400" s="360"/>
      <c r="N400" s="360"/>
      <c r="O400" s="360"/>
      <c r="P400" s="360"/>
    </row>
    <row r="401" ht="13.5" customHeight="1">
      <c r="A401" s="360"/>
      <c r="B401" s="360"/>
      <c r="C401" s="360"/>
      <c r="D401" s="360"/>
      <c r="E401" s="360"/>
      <c r="F401" s="360"/>
      <c r="G401" s="360"/>
      <c r="H401" s="360"/>
      <c r="I401" s="360"/>
      <c r="J401" s="360"/>
      <c r="K401" s="360"/>
      <c r="L401" s="360"/>
      <c r="M401" s="360"/>
      <c r="N401" s="360"/>
      <c r="O401" s="360"/>
      <c r="P401" s="360"/>
    </row>
    <row r="402" ht="13.5" customHeight="1">
      <c r="A402" s="360"/>
      <c r="B402" s="360"/>
      <c r="C402" s="360"/>
      <c r="D402" s="360"/>
      <c r="E402" s="360"/>
      <c r="F402" s="360"/>
      <c r="G402" s="360"/>
      <c r="H402" s="360"/>
      <c r="I402" s="360"/>
      <c r="J402" s="360"/>
      <c r="K402" s="360"/>
      <c r="L402" s="360"/>
      <c r="M402" s="360"/>
      <c r="N402" s="360"/>
      <c r="O402" s="360"/>
      <c r="P402" s="360"/>
    </row>
    <row r="403" ht="13.5" customHeight="1">
      <c r="A403" s="360"/>
      <c r="B403" s="360"/>
      <c r="C403" s="360"/>
      <c r="D403" s="360"/>
      <c r="E403" s="360"/>
      <c r="F403" s="360"/>
      <c r="G403" s="360"/>
      <c r="H403" s="360"/>
      <c r="I403" s="360"/>
      <c r="J403" s="360"/>
      <c r="K403" s="360"/>
      <c r="L403" s="360"/>
      <c r="M403" s="360"/>
      <c r="N403" s="360"/>
      <c r="O403" s="360"/>
      <c r="P403" s="360"/>
    </row>
    <row r="404" ht="13.5" customHeight="1">
      <c r="A404" s="360"/>
      <c r="B404" s="360"/>
      <c r="C404" s="360"/>
      <c r="D404" s="360"/>
      <c r="E404" s="360"/>
      <c r="F404" s="360"/>
      <c r="G404" s="360"/>
      <c r="H404" s="360"/>
      <c r="I404" s="360"/>
      <c r="J404" s="360"/>
      <c r="K404" s="360"/>
      <c r="L404" s="360"/>
      <c r="M404" s="360"/>
      <c r="N404" s="360"/>
      <c r="O404" s="360"/>
      <c r="P404" s="360"/>
    </row>
    <row r="405" ht="13.5" customHeight="1">
      <c r="A405" s="360"/>
      <c r="B405" s="360"/>
      <c r="C405" s="360"/>
      <c r="D405" s="360"/>
      <c r="E405" s="360"/>
      <c r="F405" s="360"/>
      <c r="G405" s="360"/>
      <c r="H405" s="360"/>
      <c r="I405" s="360"/>
      <c r="J405" s="360"/>
      <c r="K405" s="360"/>
      <c r="L405" s="360"/>
      <c r="M405" s="360"/>
      <c r="N405" s="360"/>
      <c r="O405" s="360"/>
      <c r="P405" s="360"/>
    </row>
    <row r="406" ht="13.5" customHeight="1">
      <c r="A406" s="360"/>
      <c r="B406" s="360"/>
      <c r="C406" s="360"/>
      <c r="D406" s="360"/>
      <c r="E406" s="360"/>
      <c r="F406" s="360"/>
      <c r="G406" s="360"/>
      <c r="H406" s="360"/>
      <c r="I406" s="360"/>
      <c r="J406" s="360"/>
      <c r="K406" s="360"/>
      <c r="L406" s="360"/>
      <c r="M406" s="360"/>
      <c r="N406" s="360"/>
      <c r="O406" s="360"/>
      <c r="P406" s="360"/>
    </row>
    <row r="407" ht="13.5" customHeight="1">
      <c r="A407" s="360"/>
      <c r="B407" s="360"/>
      <c r="C407" s="360"/>
      <c r="D407" s="360"/>
      <c r="E407" s="360"/>
      <c r="F407" s="360"/>
      <c r="G407" s="360"/>
      <c r="H407" s="360"/>
      <c r="I407" s="360"/>
      <c r="J407" s="360"/>
      <c r="K407" s="360"/>
      <c r="L407" s="360"/>
      <c r="M407" s="360"/>
      <c r="N407" s="360"/>
      <c r="O407" s="360"/>
      <c r="P407" s="360"/>
    </row>
    <row r="408" ht="13.5" customHeight="1">
      <c r="A408" s="360"/>
      <c r="B408" s="360"/>
      <c r="C408" s="360"/>
      <c r="D408" s="360"/>
      <c r="E408" s="360"/>
      <c r="F408" s="360"/>
      <c r="G408" s="360"/>
      <c r="H408" s="360"/>
      <c r="I408" s="360"/>
      <c r="J408" s="360"/>
      <c r="K408" s="360"/>
      <c r="L408" s="360"/>
      <c r="M408" s="360"/>
      <c r="N408" s="360"/>
      <c r="O408" s="360"/>
      <c r="P408" s="360"/>
    </row>
    <row r="409" ht="13.5" customHeight="1">
      <c r="A409" s="360"/>
      <c r="B409" s="360"/>
      <c r="C409" s="360"/>
      <c r="D409" s="360"/>
      <c r="E409" s="360"/>
      <c r="F409" s="360"/>
      <c r="G409" s="360"/>
      <c r="H409" s="360"/>
      <c r="I409" s="360"/>
      <c r="J409" s="360"/>
      <c r="K409" s="360"/>
      <c r="L409" s="360"/>
      <c r="M409" s="360"/>
      <c r="N409" s="360"/>
      <c r="O409" s="360"/>
      <c r="P409" s="360"/>
    </row>
    <row r="410" ht="13.5" customHeight="1">
      <c r="A410" s="360"/>
      <c r="B410" s="360"/>
      <c r="C410" s="360"/>
      <c r="D410" s="360"/>
      <c r="E410" s="360"/>
      <c r="F410" s="360"/>
      <c r="G410" s="360"/>
      <c r="H410" s="360"/>
      <c r="I410" s="360"/>
      <c r="J410" s="360"/>
      <c r="K410" s="360"/>
      <c r="L410" s="360"/>
      <c r="M410" s="360"/>
      <c r="N410" s="360"/>
      <c r="O410" s="360"/>
      <c r="P410" s="360"/>
    </row>
    <row r="411" ht="13.5" customHeight="1">
      <c r="A411" s="360"/>
      <c r="B411" s="360"/>
      <c r="C411" s="360"/>
      <c r="D411" s="360"/>
      <c r="E411" s="360"/>
      <c r="F411" s="360"/>
      <c r="G411" s="360"/>
      <c r="H411" s="360"/>
      <c r="I411" s="360"/>
      <c r="J411" s="360"/>
      <c r="K411" s="360"/>
      <c r="L411" s="360"/>
      <c r="M411" s="360"/>
      <c r="N411" s="360"/>
      <c r="O411" s="360"/>
      <c r="P411" s="360"/>
    </row>
    <row r="412" ht="13.5" customHeight="1">
      <c r="A412" s="360"/>
      <c r="B412" s="360"/>
      <c r="C412" s="360"/>
      <c r="D412" s="360"/>
      <c r="E412" s="360"/>
      <c r="F412" s="360"/>
      <c r="G412" s="360"/>
      <c r="H412" s="360"/>
      <c r="I412" s="360"/>
      <c r="J412" s="360"/>
      <c r="K412" s="360"/>
      <c r="L412" s="360"/>
      <c r="M412" s="360"/>
      <c r="N412" s="360"/>
      <c r="O412" s="360"/>
      <c r="P412" s="360"/>
    </row>
    <row r="413" ht="13.5" customHeight="1">
      <c r="A413" s="360"/>
      <c r="B413" s="360"/>
      <c r="C413" s="360"/>
      <c r="D413" s="360"/>
      <c r="E413" s="360"/>
      <c r="F413" s="360"/>
      <c r="G413" s="360"/>
      <c r="H413" s="360"/>
      <c r="I413" s="360"/>
      <c r="J413" s="360"/>
      <c r="K413" s="360"/>
      <c r="L413" s="360"/>
      <c r="M413" s="360"/>
      <c r="N413" s="360"/>
      <c r="O413" s="360"/>
      <c r="P413" s="360"/>
    </row>
    <row r="414" ht="13.5" customHeight="1">
      <c r="A414" s="360"/>
      <c r="B414" s="360"/>
      <c r="C414" s="360"/>
      <c r="D414" s="360"/>
      <c r="E414" s="360"/>
      <c r="F414" s="360"/>
      <c r="G414" s="360"/>
      <c r="H414" s="360"/>
      <c r="I414" s="360"/>
      <c r="J414" s="360"/>
      <c r="K414" s="360"/>
      <c r="L414" s="360"/>
      <c r="M414" s="360"/>
      <c r="N414" s="360"/>
      <c r="O414" s="360"/>
      <c r="P414" s="360"/>
    </row>
    <row r="415" ht="13.5" customHeight="1">
      <c r="A415" s="360"/>
      <c r="B415" s="360"/>
      <c r="C415" s="360"/>
      <c r="D415" s="360"/>
      <c r="E415" s="360"/>
      <c r="F415" s="360"/>
      <c r="G415" s="360"/>
      <c r="H415" s="360"/>
      <c r="I415" s="360"/>
      <c r="J415" s="360"/>
      <c r="K415" s="360"/>
      <c r="L415" s="360"/>
      <c r="M415" s="360"/>
      <c r="N415" s="360"/>
      <c r="O415" s="360"/>
      <c r="P415" s="360"/>
    </row>
    <row r="416" ht="13.5" customHeight="1">
      <c r="A416" s="360"/>
      <c r="B416" s="360"/>
      <c r="C416" s="360"/>
      <c r="D416" s="360"/>
      <c r="E416" s="360"/>
      <c r="F416" s="360"/>
      <c r="G416" s="360"/>
      <c r="H416" s="360"/>
      <c r="I416" s="360"/>
      <c r="J416" s="360"/>
      <c r="K416" s="360"/>
      <c r="L416" s="360"/>
      <c r="M416" s="360"/>
      <c r="N416" s="360"/>
      <c r="O416" s="360"/>
      <c r="P416" s="360"/>
    </row>
    <row r="417" ht="13.5" customHeight="1">
      <c r="A417" s="360"/>
      <c r="B417" s="360"/>
      <c r="C417" s="360"/>
      <c r="D417" s="360"/>
      <c r="E417" s="360"/>
      <c r="F417" s="360"/>
      <c r="G417" s="360"/>
      <c r="H417" s="360"/>
      <c r="I417" s="360"/>
      <c r="J417" s="360"/>
      <c r="K417" s="360"/>
      <c r="L417" s="360"/>
      <c r="M417" s="360"/>
      <c r="N417" s="360"/>
      <c r="O417" s="360"/>
      <c r="P417" s="360"/>
    </row>
    <row r="418" ht="13.5" customHeight="1">
      <c r="A418" s="360"/>
      <c r="B418" s="360"/>
      <c r="C418" s="360"/>
      <c r="D418" s="360"/>
      <c r="E418" s="360"/>
      <c r="F418" s="360"/>
      <c r="G418" s="360"/>
      <c r="H418" s="360"/>
      <c r="I418" s="360"/>
      <c r="J418" s="360"/>
      <c r="K418" s="360"/>
      <c r="L418" s="360"/>
      <c r="M418" s="360"/>
      <c r="N418" s="360"/>
      <c r="O418" s="360"/>
      <c r="P418" s="360"/>
    </row>
    <row r="419" ht="13.5" customHeight="1">
      <c r="A419" s="360"/>
      <c r="B419" s="360"/>
      <c r="C419" s="360"/>
      <c r="D419" s="360"/>
      <c r="E419" s="360"/>
      <c r="F419" s="360"/>
      <c r="G419" s="360"/>
      <c r="H419" s="360"/>
      <c r="I419" s="360"/>
      <c r="J419" s="360"/>
      <c r="K419" s="360"/>
      <c r="L419" s="360"/>
      <c r="M419" s="360"/>
      <c r="N419" s="360"/>
      <c r="O419" s="360"/>
      <c r="P419" s="360"/>
    </row>
    <row r="420" ht="13.5" customHeight="1">
      <c r="A420" s="360"/>
      <c r="B420" s="360"/>
      <c r="C420" s="360"/>
      <c r="D420" s="360"/>
      <c r="E420" s="360"/>
      <c r="F420" s="360"/>
      <c r="G420" s="360"/>
      <c r="H420" s="360"/>
      <c r="I420" s="360"/>
      <c r="J420" s="360"/>
      <c r="K420" s="360"/>
      <c r="L420" s="360"/>
      <c r="M420" s="360"/>
      <c r="N420" s="360"/>
      <c r="O420" s="360"/>
      <c r="P420" s="360"/>
    </row>
    <row r="421" ht="13.5" customHeight="1">
      <c r="A421" s="360"/>
      <c r="B421" s="360"/>
      <c r="C421" s="360"/>
      <c r="D421" s="360"/>
      <c r="E421" s="360"/>
      <c r="F421" s="360"/>
      <c r="G421" s="360"/>
      <c r="H421" s="360"/>
      <c r="I421" s="360"/>
      <c r="J421" s="360"/>
      <c r="K421" s="360"/>
      <c r="L421" s="360"/>
      <c r="M421" s="360"/>
      <c r="N421" s="360"/>
      <c r="O421" s="360"/>
      <c r="P421" s="360"/>
    </row>
    <row r="422" ht="13.5" customHeight="1">
      <c r="A422" s="360"/>
      <c r="B422" s="360"/>
      <c r="C422" s="360"/>
      <c r="D422" s="360"/>
      <c r="E422" s="360"/>
      <c r="F422" s="360"/>
      <c r="G422" s="360"/>
      <c r="H422" s="360"/>
      <c r="I422" s="360"/>
      <c r="J422" s="360"/>
      <c r="K422" s="360"/>
      <c r="L422" s="360"/>
      <c r="M422" s="360"/>
      <c r="N422" s="360"/>
      <c r="O422" s="360"/>
      <c r="P422" s="360"/>
    </row>
    <row r="423" ht="13.5" customHeight="1">
      <c r="A423" s="360"/>
      <c r="B423" s="360"/>
      <c r="C423" s="360"/>
      <c r="D423" s="360"/>
      <c r="E423" s="360"/>
      <c r="F423" s="360"/>
      <c r="G423" s="360"/>
      <c r="H423" s="360"/>
      <c r="I423" s="360"/>
      <c r="J423" s="360"/>
      <c r="K423" s="360"/>
      <c r="L423" s="360"/>
      <c r="M423" s="360"/>
      <c r="N423" s="360"/>
      <c r="O423" s="360"/>
      <c r="P423" s="360"/>
    </row>
    <row r="424" ht="13.5" customHeight="1">
      <c r="A424" s="360"/>
      <c r="B424" s="360"/>
      <c r="C424" s="360"/>
      <c r="D424" s="360"/>
      <c r="E424" s="360"/>
      <c r="F424" s="360"/>
      <c r="G424" s="360"/>
      <c r="H424" s="360"/>
      <c r="I424" s="360"/>
      <c r="J424" s="360"/>
      <c r="K424" s="360"/>
      <c r="L424" s="360"/>
      <c r="M424" s="360"/>
      <c r="N424" s="360"/>
      <c r="O424" s="360"/>
      <c r="P424" s="360"/>
    </row>
    <row r="425" ht="13.5" customHeight="1">
      <c r="A425" s="360"/>
      <c r="B425" s="360"/>
      <c r="C425" s="360"/>
      <c r="D425" s="360"/>
      <c r="E425" s="360"/>
      <c r="F425" s="360"/>
      <c r="G425" s="360"/>
      <c r="H425" s="360"/>
      <c r="I425" s="360"/>
      <c r="J425" s="360"/>
      <c r="K425" s="360"/>
      <c r="L425" s="360"/>
      <c r="M425" s="360"/>
      <c r="N425" s="360"/>
      <c r="O425" s="360"/>
      <c r="P425" s="360"/>
    </row>
    <row r="426" ht="13.5" customHeight="1">
      <c r="A426" s="360"/>
      <c r="B426" s="360"/>
      <c r="C426" s="360"/>
      <c r="D426" s="360"/>
      <c r="E426" s="360"/>
      <c r="F426" s="360"/>
      <c r="G426" s="360"/>
      <c r="H426" s="360"/>
      <c r="I426" s="360"/>
      <c r="J426" s="360"/>
      <c r="K426" s="360"/>
      <c r="L426" s="360"/>
      <c r="M426" s="360"/>
      <c r="N426" s="360"/>
      <c r="O426" s="360"/>
      <c r="P426" s="360"/>
    </row>
    <row r="427" ht="13.5" customHeight="1">
      <c r="A427" s="360"/>
      <c r="B427" s="360"/>
      <c r="C427" s="360"/>
      <c r="D427" s="360"/>
      <c r="E427" s="360"/>
      <c r="F427" s="360"/>
      <c r="G427" s="360"/>
      <c r="H427" s="360"/>
      <c r="I427" s="360"/>
      <c r="J427" s="360"/>
      <c r="K427" s="360"/>
      <c r="L427" s="360"/>
      <c r="M427" s="360"/>
      <c r="N427" s="360"/>
      <c r="O427" s="360"/>
      <c r="P427" s="360"/>
    </row>
    <row r="428" ht="13.5" customHeight="1">
      <c r="A428" s="360"/>
      <c r="B428" s="360"/>
      <c r="C428" s="360"/>
      <c r="D428" s="360"/>
      <c r="E428" s="360"/>
      <c r="F428" s="360"/>
      <c r="G428" s="360"/>
      <c r="H428" s="360"/>
      <c r="I428" s="360"/>
      <c r="J428" s="360"/>
      <c r="K428" s="360"/>
      <c r="L428" s="360"/>
      <c r="M428" s="360"/>
      <c r="N428" s="360"/>
      <c r="O428" s="360"/>
      <c r="P428" s="360"/>
    </row>
    <row r="429" ht="13.5" customHeight="1">
      <c r="A429" s="360"/>
      <c r="B429" s="360"/>
      <c r="C429" s="360"/>
      <c r="D429" s="360"/>
      <c r="E429" s="360"/>
      <c r="F429" s="360"/>
      <c r="G429" s="360"/>
      <c r="H429" s="360"/>
      <c r="I429" s="360"/>
      <c r="J429" s="360"/>
      <c r="K429" s="360"/>
      <c r="L429" s="360"/>
      <c r="M429" s="360"/>
      <c r="N429" s="360"/>
      <c r="O429" s="360"/>
      <c r="P429" s="360"/>
    </row>
    <row r="430" ht="13.5" customHeight="1">
      <c r="A430" s="360"/>
      <c r="B430" s="360"/>
      <c r="C430" s="360"/>
      <c r="D430" s="360"/>
      <c r="E430" s="360"/>
      <c r="F430" s="360"/>
      <c r="G430" s="360"/>
      <c r="H430" s="360"/>
      <c r="I430" s="360"/>
      <c r="J430" s="360"/>
      <c r="K430" s="360"/>
      <c r="L430" s="360"/>
      <c r="M430" s="360"/>
      <c r="N430" s="360"/>
      <c r="O430" s="360"/>
      <c r="P430" s="360"/>
    </row>
    <row r="431" ht="13.5" customHeight="1">
      <c r="A431" s="360"/>
      <c r="B431" s="360"/>
      <c r="C431" s="360"/>
      <c r="D431" s="360"/>
      <c r="E431" s="360"/>
      <c r="F431" s="360"/>
      <c r="G431" s="360"/>
      <c r="H431" s="360"/>
      <c r="I431" s="360"/>
      <c r="J431" s="360"/>
      <c r="K431" s="360"/>
      <c r="L431" s="360"/>
      <c r="M431" s="360"/>
      <c r="N431" s="360"/>
      <c r="O431" s="360"/>
      <c r="P431" s="360"/>
    </row>
    <row r="432" ht="13.5" customHeight="1">
      <c r="A432" s="360"/>
      <c r="B432" s="360"/>
      <c r="C432" s="360"/>
      <c r="D432" s="360"/>
      <c r="E432" s="360"/>
      <c r="F432" s="360"/>
      <c r="G432" s="360"/>
      <c r="H432" s="360"/>
      <c r="I432" s="360"/>
      <c r="J432" s="360"/>
      <c r="K432" s="360"/>
      <c r="L432" s="360"/>
      <c r="M432" s="360"/>
      <c r="N432" s="360"/>
      <c r="O432" s="360"/>
      <c r="P432" s="360"/>
    </row>
    <row r="433" ht="13.5" customHeight="1">
      <c r="A433" s="360"/>
      <c r="B433" s="360"/>
      <c r="C433" s="360"/>
      <c r="D433" s="360"/>
      <c r="E433" s="360"/>
      <c r="F433" s="360"/>
      <c r="G433" s="360"/>
      <c r="H433" s="360"/>
      <c r="I433" s="360"/>
      <c r="J433" s="360"/>
      <c r="K433" s="360"/>
      <c r="L433" s="360"/>
      <c r="M433" s="360"/>
      <c r="N433" s="360"/>
      <c r="O433" s="360"/>
      <c r="P433" s="360"/>
    </row>
    <row r="434" ht="13.5" customHeight="1">
      <c r="A434" s="360"/>
      <c r="B434" s="360"/>
      <c r="C434" s="360"/>
      <c r="D434" s="360"/>
      <c r="E434" s="360"/>
      <c r="F434" s="360"/>
      <c r="G434" s="360"/>
      <c r="H434" s="360"/>
      <c r="I434" s="360"/>
      <c r="J434" s="360"/>
      <c r="K434" s="360"/>
      <c r="L434" s="360"/>
      <c r="M434" s="360"/>
      <c r="N434" s="360"/>
      <c r="O434" s="360"/>
      <c r="P434" s="360"/>
    </row>
    <row r="435" ht="13.5" customHeight="1">
      <c r="A435" s="360"/>
      <c r="B435" s="360"/>
      <c r="C435" s="360"/>
      <c r="D435" s="360"/>
      <c r="E435" s="360"/>
      <c r="F435" s="360"/>
      <c r="G435" s="360"/>
      <c r="H435" s="360"/>
      <c r="I435" s="360"/>
      <c r="J435" s="360"/>
      <c r="K435" s="360"/>
      <c r="L435" s="360"/>
      <c r="M435" s="360"/>
      <c r="N435" s="360"/>
      <c r="O435" s="360"/>
      <c r="P435" s="360"/>
    </row>
    <row r="436" ht="13.5" customHeight="1">
      <c r="A436" s="360"/>
      <c r="B436" s="360"/>
      <c r="C436" s="360"/>
      <c r="D436" s="360"/>
      <c r="E436" s="360"/>
      <c r="F436" s="360"/>
      <c r="G436" s="360"/>
      <c r="H436" s="360"/>
      <c r="I436" s="360"/>
      <c r="J436" s="360"/>
      <c r="K436" s="360"/>
      <c r="L436" s="360"/>
      <c r="M436" s="360"/>
      <c r="N436" s="360"/>
      <c r="O436" s="360"/>
      <c r="P436" s="360"/>
    </row>
    <row r="437" ht="13.5" customHeight="1">
      <c r="A437" s="360"/>
      <c r="B437" s="360"/>
      <c r="C437" s="360"/>
      <c r="D437" s="360"/>
      <c r="E437" s="360"/>
      <c r="F437" s="360"/>
      <c r="G437" s="360"/>
      <c r="H437" s="360"/>
      <c r="I437" s="360"/>
      <c r="J437" s="360"/>
      <c r="K437" s="360"/>
      <c r="L437" s="360"/>
      <c r="M437" s="360"/>
      <c r="N437" s="360"/>
      <c r="O437" s="360"/>
      <c r="P437" s="360"/>
    </row>
    <row r="438" ht="13.5" customHeight="1">
      <c r="A438" s="360"/>
      <c r="B438" s="360"/>
      <c r="C438" s="360"/>
      <c r="D438" s="360"/>
      <c r="E438" s="360"/>
      <c r="F438" s="360"/>
      <c r="G438" s="360"/>
      <c r="H438" s="360"/>
      <c r="I438" s="360"/>
      <c r="J438" s="360"/>
      <c r="K438" s="360"/>
      <c r="L438" s="360"/>
      <c r="M438" s="360"/>
      <c r="N438" s="360"/>
      <c r="O438" s="360"/>
      <c r="P438" s="360"/>
    </row>
    <row r="439" ht="13.5" customHeight="1">
      <c r="A439" s="360"/>
      <c r="B439" s="360"/>
      <c r="C439" s="360"/>
      <c r="D439" s="360"/>
      <c r="E439" s="360"/>
      <c r="F439" s="360"/>
      <c r="G439" s="360"/>
      <c r="H439" s="360"/>
      <c r="I439" s="360"/>
      <c r="J439" s="360"/>
      <c r="K439" s="360"/>
      <c r="L439" s="360"/>
      <c r="M439" s="360"/>
      <c r="N439" s="360"/>
      <c r="O439" s="360"/>
      <c r="P439" s="360"/>
    </row>
    <row r="440" ht="13.5" customHeight="1">
      <c r="A440" s="360"/>
      <c r="B440" s="360"/>
      <c r="C440" s="360"/>
      <c r="D440" s="360"/>
      <c r="E440" s="360"/>
      <c r="F440" s="360"/>
      <c r="G440" s="360"/>
      <c r="H440" s="360"/>
      <c r="I440" s="360"/>
      <c r="J440" s="360"/>
      <c r="K440" s="360"/>
      <c r="L440" s="360"/>
      <c r="M440" s="360"/>
      <c r="N440" s="360"/>
      <c r="O440" s="360"/>
      <c r="P440" s="360"/>
    </row>
    <row r="441" ht="13.5" customHeight="1">
      <c r="A441" s="360"/>
      <c r="B441" s="360"/>
      <c r="C441" s="360"/>
      <c r="D441" s="360"/>
      <c r="E441" s="360"/>
      <c r="F441" s="360"/>
      <c r="G441" s="360"/>
      <c r="H441" s="360"/>
      <c r="I441" s="360"/>
      <c r="J441" s="360"/>
      <c r="K441" s="360"/>
      <c r="L441" s="360"/>
      <c r="M441" s="360"/>
      <c r="N441" s="360"/>
      <c r="O441" s="360"/>
      <c r="P441" s="360"/>
    </row>
    <row r="442" ht="13.5" customHeight="1">
      <c r="A442" s="360"/>
      <c r="B442" s="360"/>
      <c r="C442" s="360"/>
      <c r="D442" s="360"/>
      <c r="E442" s="360"/>
      <c r="F442" s="360"/>
      <c r="G442" s="360"/>
      <c r="H442" s="360"/>
      <c r="I442" s="360"/>
      <c r="J442" s="360"/>
      <c r="K442" s="360"/>
      <c r="L442" s="360"/>
      <c r="M442" s="360"/>
      <c r="N442" s="360"/>
      <c r="O442" s="360"/>
      <c r="P442" s="360"/>
    </row>
    <row r="443" ht="13.5" customHeight="1">
      <c r="A443" s="360"/>
      <c r="B443" s="360"/>
      <c r="C443" s="360"/>
      <c r="D443" s="360"/>
      <c r="E443" s="360"/>
      <c r="F443" s="360"/>
      <c r="G443" s="360"/>
      <c r="H443" s="360"/>
      <c r="I443" s="360"/>
      <c r="J443" s="360"/>
      <c r="K443" s="360"/>
      <c r="L443" s="360"/>
      <c r="M443" s="360"/>
      <c r="N443" s="360"/>
      <c r="O443" s="360"/>
      <c r="P443" s="360"/>
    </row>
    <row r="444" ht="13.5" customHeight="1">
      <c r="A444" s="360"/>
      <c r="B444" s="360"/>
      <c r="C444" s="360"/>
      <c r="D444" s="360"/>
      <c r="E444" s="360"/>
      <c r="F444" s="360"/>
      <c r="G444" s="360"/>
      <c r="H444" s="360"/>
      <c r="I444" s="360"/>
      <c r="J444" s="360"/>
      <c r="K444" s="360"/>
      <c r="L444" s="360"/>
      <c r="M444" s="360"/>
      <c r="N444" s="360"/>
      <c r="O444" s="360"/>
      <c r="P444" s="360"/>
    </row>
    <row r="445" ht="13.5" customHeight="1">
      <c r="A445" s="360"/>
      <c r="B445" s="360"/>
      <c r="C445" s="360"/>
      <c r="D445" s="360"/>
      <c r="E445" s="360"/>
      <c r="F445" s="360"/>
      <c r="G445" s="360"/>
      <c r="H445" s="360"/>
      <c r="I445" s="360"/>
      <c r="J445" s="360"/>
      <c r="K445" s="360"/>
      <c r="L445" s="360"/>
      <c r="M445" s="360"/>
      <c r="N445" s="360"/>
      <c r="O445" s="360"/>
      <c r="P445" s="360"/>
    </row>
    <row r="446" ht="13.5" customHeight="1">
      <c r="A446" s="360"/>
      <c r="B446" s="360"/>
      <c r="C446" s="360"/>
      <c r="D446" s="360"/>
      <c r="E446" s="360"/>
      <c r="F446" s="360"/>
      <c r="G446" s="360"/>
      <c r="H446" s="360"/>
      <c r="I446" s="360"/>
      <c r="J446" s="360"/>
      <c r="K446" s="360"/>
      <c r="L446" s="360"/>
      <c r="M446" s="360"/>
      <c r="N446" s="360"/>
      <c r="O446" s="360"/>
      <c r="P446" s="360"/>
    </row>
    <row r="447" ht="13.5" customHeight="1">
      <c r="A447" s="360"/>
      <c r="B447" s="360"/>
      <c r="C447" s="360"/>
      <c r="D447" s="360"/>
      <c r="E447" s="360"/>
      <c r="F447" s="360"/>
      <c r="G447" s="360"/>
      <c r="H447" s="360"/>
      <c r="I447" s="360"/>
      <c r="J447" s="360"/>
      <c r="K447" s="360"/>
      <c r="L447" s="360"/>
      <c r="M447" s="360"/>
      <c r="N447" s="360"/>
      <c r="O447" s="360"/>
      <c r="P447" s="360"/>
    </row>
    <row r="448" ht="13.5" customHeight="1">
      <c r="A448" s="360"/>
      <c r="B448" s="360"/>
      <c r="C448" s="360"/>
      <c r="D448" s="360"/>
      <c r="E448" s="360"/>
      <c r="F448" s="360"/>
      <c r="G448" s="360"/>
      <c r="H448" s="360"/>
      <c r="I448" s="360"/>
      <c r="J448" s="360"/>
      <c r="K448" s="360"/>
      <c r="L448" s="360"/>
      <c r="M448" s="360"/>
      <c r="N448" s="360"/>
      <c r="O448" s="360"/>
      <c r="P448" s="360"/>
    </row>
    <row r="449" ht="13.5" customHeight="1">
      <c r="A449" s="360"/>
      <c r="B449" s="360"/>
      <c r="C449" s="360"/>
      <c r="D449" s="360"/>
      <c r="E449" s="360"/>
      <c r="F449" s="360"/>
      <c r="G449" s="360"/>
      <c r="H449" s="360"/>
      <c r="I449" s="360"/>
      <c r="J449" s="360"/>
      <c r="K449" s="360"/>
      <c r="L449" s="360"/>
      <c r="M449" s="360"/>
      <c r="N449" s="360"/>
      <c r="O449" s="360"/>
      <c r="P449" s="360"/>
    </row>
    <row r="450" ht="13.5" customHeight="1">
      <c r="A450" s="360"/>
      <c r="B450" s="360"/>
      <c r="C450" s="360"/>
      <c r="D450" s="360"/>
      <c r="E450" s="360"/>
      <c r="F450" s="360"/>
      <c r="G450" s="360"/>
      <c r="H450" s="360"/>
      <c r="I450" s="360"/>
      <c r="J450" s="360"/>
      <c r="K450" s="360"/>
      <c r="L450" s="360"/>
      <c r="M450" s="360"/>
      <c r="N450" s="360"/>
      <c r="O450" s="360"/>
      <c r="P450" s="360"/>
    </row>
    <row r="451" ht="13.5" customHeight="1">
      <c r="A451" s="360"/>
      <c r="B451" s="360"/>
      <c r="C451" s="360"/>
      <c r="D451" s="360"/>
      <c r="E451" s="360"/>
      <c r="F451" s="360"/>
      <c r="G451" s="360"/>
      <c r="H451" s="360"/>
      <c r="I451" s="360"/>
      <c r="J451" s="360"/>
      <c r="K451" s="360"/>
      <c r="L451" s="360"/>
      <c r="M451" s="360"/>
      <c r="N451" s="360"/>
      <c r="O451" s="360"/>
      <c r="P451" s="360"/>
    </row>
    <row r="452" ht="13.5" customHeight="1">
      <c r="A452" s="360"/>
      <c r="B452" s="360"/>
      <c r="C452" s="360"/>
      <c r="D452" s="360"/>
      <c r="E452" s="360"/>
      <c r="F452" s="360"/>
      <c r="G452" s="360"/>
      <c r="H452" s="360"/>
      <c r="I452" s="360"/>
      <c r="J452" s="360"/>
      <c r="K452" s="360"/>
      <c r="L452" s="360"/>
      <c r="M452" s="360"/>
      <c r="N452" s="360"/>
      <c r="O452" s="360"/>
      <c r="P452" s="360"/>
    </row>
    <row r="453" ht="13.5" customHeight="1">
      <c r="A453" s="360"/>
      <c r="B453" s="360"/>
      <c r="C453" s="360"/>
      <c r="D453" s="360"/>
      <c r="E453" s="360"/>
      <c r="F453" s="360"/>
      <c r="G453" s="360"/>
      <c r="H453" s="360"/>
      <c r="I453" s="360"/>
      <c r="J453" s="360"/>
      <c r="K453" s="360"/>
      <c r="L453" s="360"/>
      <c r="M453" s="360"/>
      <c r="N453" s="360"/>
      <c r="O453" s="360"/>
      <c r="P453" s="360"/>
    </row>
    <row r="454" ht="13.5" customHeight="1">
      <c r="A454" s="360"/>
      <c r="B454" s="360"/>
      <c r="C454" s="360"/>
      <c r="D454" s="360"/>
      <c r="E454" s="360"/>
      <c r="F454" s="360"/>
      <c r="G454" s="360"/>
      <c r="H454" s="360"/>
      <c r="I454" s="360"/>
      <c r="J454" s="360"/>
      <c r="K454" s="360"/>
      <c r="L454" s="360"/>
      <c r="M454" s="360"/>
      <c r="N454" s="360"/>
      <c r="O454" s="360"/>
      <c r="P454" s="360"/>
    </row>
    <row r="455" ht="13.5" customHeight="1">
      <c r="A455" s="360"/>
      <c r="B455" s="360"/>
      <c r="C455" s="360"/>
      <c r="D455" s="360"/>
      <c r="E455" s="360"/>
      <c r="F455" s="360"/>
      <c r="G455" s="360"/>
      <c r="H455" s="360"/>
      <c r="I455" s="360"/>
      <c r="J455" s="360"/>
      <c r="K455" s="360"/>
      <c r="L455" s="360"/>
      <c r="M455" s="360"/>
      <c r="N455" s="360"/>
      <c r="O455" s="360"/>
      <c r="P455" s="360"/>
    </row>
    <row r="456" ht="13.5" customHeight="1">
      <c r="A456" s="360"/>
      <c r="B456" s="360"/>
      <c r="C456" s="360"/>
      <c r="D456" s="360"/>
      <c r="E456" s="360"/>
      <c r="F456" s="360"/>
      <c r="G456" s="360"/>
      <c r="H456" s="360"/>
      <c r="I456" s="360"/>
      <c r="J456" s="360"/>
      <c r="K456" s="360"/>
      <c r="L456" s="360"/>
      <c r="M456" s="360"/>
      <c r="N456" s="360"/>
      <c r="O456" s="360"/>
      <c r="P456" s="360"/>
    </row>
    <row r="457" ht="13.5" customHeight="1">
      <c r="A457" s="360"/>
      <c r="B457" s="360"/>
      <c r="C457" s="360"/>
      <c r="D457" s="360"/>
      <c r="E457" s="360"/>
      <c r="F457" s="360"/>
      <c r="G457" s="360"/>
      <c r="H457" s="360"/>
      <c r="I457" s="360"/>
      <c r="J457" s="360"/>
      <c r="K457" s="360"/>
      <c r="L457" s="360"/>
      <c r="M457" s="360"/>
      <c r="N457" s="360"/>
      <c r="O457" s="360"/>
      <c r="P457" s="360"/>
    </row>
    <row r="458" ht="13.5" customHeight="1">
      <c r="A458" s="360"/>
      <c r="B458" s="360"/>
      <c r="C458" s="360"/>
      <c r="D458" s="360"/>
      <c r="E458" s="360"/>
      <c r="F458" s="360"/>
      <c r="G458" s="360"/>
      <c r="H458" s="360"/>
      <c r="I458" s="360"/>
      <c r="J458" s="360"/>
      <c r="K458" s="360"/>
      <c r="L458" s="360"/>
      <c r="M458" s="360"/>
      <c r="N458" s="360"/>
      <c r="O458" s="360"/>
      <c r="P458" s="360"/>
    </row>
    <row r="459" ht="13.5" customHeight="1">
      <c r="A459" s="360"/>
      <c r="B459" s="360"/>
      <c r="C459" s="360"/>
      <c r="D459" s="360"/>
      <c r="E459" s="360"/>
      <c r="F459" s="360"/>
      <c r="G459" s="360"/>
      <c r="H459" s="360"/>
      <c r="I459" s="360"/>
      <c r="J459" s="360"/>
      <c r="K459" s="360"/>
      <c r="L459" s="360"/>
      <c r="M459" s="360"/>
      <c r="N459" s="360"/>
      <c r="O459" s="360"/>
      <c r="P459" s="360"/>
    </row>
    <row r="460" ht="13.5" customHeight="1">
      <c r="A460" s="360"/>
      <c r="B460" s="360"/>
      <c r="C460" s="360"/>
      <c r="D460" s="360"/>
      <c r="E460" s="360"/>
      <c r="F460" s="360"/>
      <c r="G460" s="360"/>
      <c r="H460" s="360"/>
      <c r="I460" s="360"/>
      <c r="J460" s="360"/>
      <c r="K460" s="360"/>
      <c r="L460" s="360"/>
      <c r="M460" s="360"/>
      <c r="N460" s="360"/>
      <c r="O460" s="360"/>
      <c r="P460" s="360"/>
    </row>
    <row r="461" ht="13.5" customHeight="1">
      <c r="A461" s="360"/>
      <c r="B461" s="360"/>
      <c r="C461" s="360"/>
      <c r="D461" s="360"/>
      <c r="E461" s="360"/>
      <c r="F461" s="360"/>
      <c r="G461" s="360"/>
      <c r="H461" s="360"/>
      <c r="I461" s="360"/>
      <c r="J461" s="360"/>
      <c r="K461" s="360"/>
      <c r="L461" s="360"/>
      <c r="M461" s="360"/>
      <c r="N461" s="360"/>
      <c r="O461" s="360"/>
      <c r="P461" s="360"/>
    </row>
    <row r="462" ht="13.5" customHeight="1">
      <c r="A462" s="360"/>
      <c r="B462" s="360"/>
      <c r="C462" s="360"/>
      <c r="D462" s="360"/>
      <c r="E462" s="360"/>
      <c r="F462" s="360"/>
      <c r="G462" s="360"/>
      <c r="H462" s="360"/>
      <c r="I462" s="360"/>
      <c r="J462" s="360"/>
      <c r="K462" s="360"/>
      <c r="L462" s="360"/>
      <c r="M462" s="360"/>
      <c r="N462" s="360"/>
      <c r="O462" s="360"/>
      <c r="P462" s="360"/>
    </row>
    <row r="463" ht="13.5" customHeight="1">
      <c r="A463" s="360"/>
      <c r="B463" s="360"/>
      <c r="C463" s="360"/>
      <c r="D463" s="360"/>
      <c r="E463" s="360"/>
      <c r="F463" s="360"/>
      <c r="G463" s="360"/>
      <c r="H463" s="360"/>
      <c r="I463" s="360"/>
      <c r="J463" s="360"/>
      <c r="K463" s="360"/>
      <c r="L463" s="360"/>
      <c r="M463" s="360"/>
      <c r="N463" s="360"/>
      <c r="O463" s="360"/>
      <c r="P463" s="360"/>
    </row>
    <row r="464" ht="13.5" customHeight="1">
      <c r="A464" s="360"/>
      <c r="B464" s="360"/>
      <c r="C464" s="360"/>
      <c r="D464" s="360"/>
      <c r="E464" s="360"/>
      <c r="F464" s="360"/>
      <c r="G464" s="360"/>
      <c r="H464" s="360"/>
      <c r="I464" s="360"/>
      <c r="J464" s="360"/>
      <c r="K464" s="360"/>
      <c r="L464" s="360"/>
      <c r="M464" s="360"/>
      <c r="N464" s="360"/>
      <c r="O464" s="360"/>
      <c r="P464" s="360"/>
    </row>
    <row r="465" ht="13.5" customHeight="1">
      <c r="A465" s="360"/>
      <c r="B465" s="360"/>
      <c r="C465" s="360"/>
      <c r="D465" s="360"/>
      <c r="E465" s="360"/>
      <c r="F465" s="360"/>
      <c r="G465" s="360"/>
      <c r="H465" s="360"/>
      <c r="I465" s="360"/>
      <c r="J465" s="360"/>
      <c r="K465" s="360"/>
      <c r="L465" s="360"/>
      <c r="M465" s="360"/>
      <c r="N465" s="360"/>
      <c r="O465" s="360"/>
      <c r="P465" s="360"/>
    </row>
    <row r="466" ht="13.5" customHeight="1">
      <c r="A466" s="360"/>
      <c r="B466" s="360"/>
      <c r="C466" s="360"/>
      <c r="D466" s="360"/>
      <c r="E466" s="360"/>
      <c r="F466" s="360"/>
      <c r="G466" s="360"/>
      <c r="H466" s="360"/>
      <c r="I466" s="360"/>
      <c r="J466" s="360"/>
      <c r="K466" s="360"/>
      <c r="L466" s="360"/>
      <c r="M466" s="360"/>
      <c r="N466" s="360"/>
      <c r="O466" s="360"/>
      <c r="P466" s="360"/>
    </row>
    <row r="467" ht="13.5" customHeight="1">
      <c r="A467" s="360"/>
      <c r="B467" s="360"/>
      <c r="C467" s="360"/>
      <c r="D467" s="360"/>
      <c r="E467" s="360"/>
      <c r="F467" s="360"/>
      <c r="G467" s="360"/>
      <c r="H467" s="360"/>
      <c r="I467" s="360"/>
      <c r="J467" s="360"/>
      <c r="K467" s="360"/>
      <c r="L467" s="360"/>
      <c r="M467" s="360"/>
      <c r="N467" s="360"/>
      <c r="O467" s="360"/>
      <c r="P467" s="360"/>
    </row>
    <row r="468" ht="13.5" customHeight="1">
      <c r="A468" s="360"/>
      <c r="B468" s="360"/>
      <c r="C468" s="360"/>
      <c r="D468" s="360"/>
      <c r="E468" s="360"/>
      <c r="F468" s="360"/>
      <c r="G468" s="360"/>
      <c r="H468" s="360"/>
      <c r="I468" s="360"/>
      <c r="J468" s="360"/>
      <c r="K468" s="360"/>
      <c r="L468" s="360"/>
      <c r="M468" s="360"/>
      <c r="N468" s="360"/>
      <c r="O468" s="360"/>
      <c r="P468" s="360"/>
    </row>
    <row r="469" ht="13.5" customHeight="1">
      <c r="A469" s="360"/>
      <c r="B469" s="360"/>
      <c r="C469" s="360"/>
      <c r="D469" s="360"/>
      <c r="E469" s="360"/>
      <c r="F469" s="360"/>
      <c r="G469" s="360"/>
      <c r="H469" s="360"/>
      <c r="I469" s="360"/>
      <c r="J469" s="360"/>
      <c r="K469" s="360"/>
      <c r="L469" s="360"/>
      <c r="M469" s="360"/>
      <c r="N469" s="360"/>
      <c r="O469" s="360"/>
      <c r="P469" s="360"/>
    </row>
    <row r="470" ht="13.5" customHeight="1">
      <c r="A470" s="360"/>
      <c r="B470" s="360"/>
      <c r="C470" s="360"/>
      <c r="D470" s="360"/>
      <c r="E470" s="360"/>
      <c r="F470" s="360"/>
      <c r="G470" s="360"/>
      <c r="H470" s="360"/>
      <c r="I470" s="360"/>
      <c r="J470" s="360"/>
      <c r="K470" s="360"/>
      <c r="L470" s="360"/>
      <c r="M470" s="360"/>
      <c r="N470" s="360"/>
      <c r="O470" s="360"/>
      <c r="P470" s="360"/>
    </row>
    <row r="471" ht="13.5" customHeight="1">
      <c r="A471" s="360"/>
      <c r="B471" s="360"/>
      <c r="C471" s="360"/>
      <c r="D471" s="360"/>
      <c r="E471" s="360"/>
      <c r="F471" s="360"/>
      <c r="G471" s="360"/>
      <c r="H471" s="360"/>
      <c r="I471" s="360"/>
      <c r="J471" s="360"/>
      <c r="K471" s="360"/>
      <c r="L471" s="360"/>
      <c r="M471" s="360"/>
      <c r="N471" s="360"/>
      <c r="O471" s="360"/>
      <c r="P471" s="360"/>
    </row>
    <row r="472" ht="13.5" customHeight="1">
      <c r="A472" s="360"/>
      <c r="B472" s="360"/>
      <c r="C472" s="360"/>
      <c r="D472" s="360"/>
      <c r="E472" s="360"/>
      <c r="F472" s="360"/>
      <c r="G472" s="360"/>
      <c r="H472" s="360"/>
      <c r="I472" s="360"/>
      <c r="J472" s="360"/>
      <c r="K472" s="360"/>
      <c r="L472" s="360"/>
      <c r="M472" s="360"/>
      <c r="N472" s="360"/>
      <c r="O472" s="360"/>
      <c r="P472" s="360"/>
    </row>
    <row r="473" ht="13.5" customHeight="1">
      <c r="A473" s="360"/>
      <c r="B473" s="360"/>
      <c r="C473" s="360"/>
      <c r="D473" s="360"/>
      <c r="E473" s="360"/>
      <c r="F473" s="360"/>
      <c r="G473" s="360"/>
      <c r="H473" s="360"/>
      <c r="I473" s="360"/>
      <c r="J473" s="360"/>
      <c r="K473" s="360"/>
      <c r="L473" s="360"/>
      <c r="M473" s="360"/>
      <c r="N473" s="360"/>
      <c r="O473" s="360"/>
      <c r="P473" s="360"/>
    </row>
    <row r="474" ht="13.5" customHeight="1">
      <c r="A474" s="360"/>
      <c r="B474" s="360"/>
      <c r="C474" s="360"/>
      <c r="D474" s="360"/>
      <c r="E474" s="360"/>
      <c r="F474" s="360"/>
      <c r="G474" s="360"/>
      <c r="H474" s="360"/>
      <c r="I474" s="360"/>
      <c r="J474" s="360"/>
      <c r="K474" s="360"/>
      <c r="L474" s="360"/>
      <c r="M474" s="360"/>
      <c r="N474" s="360"/>
      <c r="O474" s="360"/>
      <c r="P474" s="360"/>
    </row>
    <row r="475" ht="13.5" customHeight="1">
      <c r="A475" s="360"/>
      <c r="B475" s="360"/>
      <c r="C475" s="360"/>
      <c r="D475" s="360"/>
      <c r="E475" s="360"/>
      <c r="F475" s="360"/>
      <c r="G475" s="360"/>
      <c r="H475" s="360"/>
      <c r="I475" s="360"/>
      <c r="J475" s="360"/>
      <c r="K475" s="360"/>
      <c r="L475" s="360"/>
      <c r="M475" s="360"/>
      <c r="N475" s="360"/>
      <c r="O475" s="360"/>
      <c r="P475" s="360"/>
    </row>
    <row r="476" ht="13.5" customHeight="1">
      <c r="A476" s="360"/>
      <c r="B476" s="360"/>
      <c r="C476" s="360"/>
      <c r="D476" s="360"/>
      <c r="E476" s="360"/>
      <c r="F476" s="360"/>
      <c r="G476" s="360"/>
      <c r="H476" s="360"/>
      <c r="I476" s="360"/>
      <c r="J476" s="360"/>
      <c r="K476" s="360"/>
      <c r="L476" s="360"/>
      <c r="M476" s="360"/>
      <c r="N476" s="360"/>
      <c r="O476" s="360"/>
      <c r="P476" s="360"/>
    </row>
    <row r="477" ht="13.5" customHeight="1">
      <c r="A477" s="360"/>
      <c r="B477" s="360"/>
      <c r="C477" s="360"/>
      <c r="D477" s="360"/>
      <c r="E477" s="360"/>
      <c r="F477" s="360"/>
      <c r="G477" s="360"/>
      <c r="H477" s="360"/>
      <c r="I477" s="360"/>
      <c r="J477" s="360"/>
      <c r="K477" s="360"/>
      <c r="L477" s="360"/>
      <c r="M477" s="360"/>
      <c r="N477" s="360"/>
      <c r="O477" s="360"/>
      <c r="P477" s="360"/>
    </row>
    <row r="478" ht="13.5" customHeight="1">
      <c r="A478" s="360"/>
      <c r="B478" s="360"/>
      <c r="C478" s="360"/>
      <c r="D478" s="360"/>
      <c r="E478" s="360"/>
      <c r="F478" s="360"/>
      <c r="G478" s="360"/>
      <c r="H478" s="360"/>
      <c r="I478" s="360"/>
      <c r="J478" s="360"/>
      <c r="K478" s="360"/>
      <c r="L478" s="360"/>
      <c r="M478" s="360"/>
      <c r="N478" s="360"/>
      <c r="O478" s="360"/>
      <c r="P478" s="360"/>
    </row>
    <row r="479" ht="13.5" customHeight="1">
      <c r="A479" s="360"/>
      <c r="B479" s="360"/>
      <c r="C479" s="360"/>
      <c r="D479" s="360"/>
      <c r="E479" s="360"/>
      <c r="F479" s="360"/>
      <c r="G479" s="360"/>
      <c r="H479" s="360"/>
      <c r="I479" s="360"/>
      <c r="J479" s="360"/>
      <c r="K479" s="360"/>
      <c r="L479" s="360"/>
      <c r="M479" s="360"/>
      <c r="N479" s="360"/>
      <c r="O479" s="360"/>
      <c r="P479" s="360"/>
    </row>
    <row r="480" ht="13.5" customHeight="1">
      <c r="A480" s="360"/>
      <c r="B480" s="360"/>
      <c r="C480" s="360"/>
      <c r="D480" s="360"/>
      <c r="E480" s="360"/>
      <c r="F480" s="360"/>
      <c r="G480" s="360"/>
      <c r="H480" s="360"/>
      <c r="I480" s="360"/>
      <c r="J480" s="360"/>
      <c r="K480" s="360"/>
      <c r="L480" s="360"/>
      <c r="M480" s="360"/>
      <c r="N480" s="360"/>
      <c r="O480" s="360"/>
      <c r="P480" s="360"/>
    </row>
    <row r="481" ht="13.5" customHeight="1">
      <c r="A481" s="360"/>
      <c r="B481" s="360"/>
      <c r="C481" s="360"/>
      <c r="D481" s="360"/>
      <c r="E481" s="360"/>
      <c r="F481" s="360"/>
      <c r="G481" s="360"/>
      <c r="H481" s="360"/>
      <c r="I481" s="360"/>
      <c r="J481" s="360"/>
      <c r="K481" s="360"/>
      <c r="L481" s="360"/>
      <c r="M481" s="360"/>
      <c r="N481" s="360"/>
      <c r="O481" s="360"/>
      <c r="P481" s="360"/>
    </row>
    <row r="482" ht="13.5" customHeight="1">
      <c r="A482" s="360"/>
      <c r="B482" s="360"/>
      <c r="C482" s="360"/>
      <c r="D482" s="360"/>
      <c r="E482" s="360"/>
      <c r="F482" s="360"/>
      <c r="G482" s="360"/>
      <c r="H482" s="360"/>
      <c r="I482" s="360"/>
      <c r="J482" s="360"/>
      <c r="K482" s="360"/>
      <c r="L482" s="360"/>
      <c r="M482" s="360"/>
      <c r="N482" s="360"/>
      <c r="O482" s="360"/>
      <c r="P482" s="360"/>
    </row>
    <row r="483" ht="13.5" customHeight="1">
      <c r="A483" s="360"/>
      <c r="B483" s="360"/>
      <c r="C483" s="360"/>
      <c r="D483" s="360"/>
      <c r="E483" s="360"/>
      <c r="F483" s="360"/>
      <c r="G483" s="360"/>
      <c r="H483" s="360"/>
      <c r="I483" s="360"/>
      <c r="J483" s="360"/>
      <c r="K483" s="360"/>
      <c r="L483" s="360"/>
      <c r="M483" s="360"/>
      <c r="N483" s="360"/>
      <c r="O483" s="360"/>
      <c r="P483" s="360"/>
    </row>
    <row r="484" ht="13.5" customHeight="1">
      <c r="A484" s="360"/>
      <c r="B484" s="360"/>
      <c r="C484" s="360"/>
      <c r="D484" s="360"/>
      <c r="E484" s="360"/>
      <c r="F484" s="360"/>
      <c r="G484" s="360"/>
      <c r="H484" s="360"/>
      <c r="I484" s="360"/>
      <c r="J484" s="360"/>
      <c r="K484" s="360"/>
      <c r="L484" s="360"/>
      <c r="M484" s="360"/>
      <c r="N484" s="360"/>
      <c r="O484" s="360"/>
      <c r="P484" s="360"/>
    </row>
    <row r="485" ht="13.5" customHeight="1">
      <c r="A485" s="360"/>
      <c r="B485" s="360"/>
      <c r="C485" s="360"/>
      <c r="D485" s="360"/>
      <c r="E485" s="360"/>
      <c r="F485" s="360"/>
      <c r="G485" s="360"/>
      <c r="H485" s="360"/>
      <c r="I485" s="360"/>
      <c r="J485" s="360"/>
      <c r="K485" s="360"/>
      <c r="L485" s="360"/>
      <c r="M485" s="360"/>
      <c r="N485" s="360"/>
      <c r="O485" s="360"/>
      <c r="P485" s="360"/>
    </row>
    <row r="486" ht="13.5" customHeight="1">
      <c r="A486" s="360"/>
      <c r="B486" s="360"/>
      <c r="C486" s="360"/>
      <c r="D486" s="360"/>
      <c r="E486" s="360"/>
      <c r="F486" s="360"/>
      <c r="G486" s="360"/>
      <c r="H486" s="360"/>
      <c r="I486" s="360"/>
      <c r="J486" s="360"/>
      <c r="K486" s="360"/>
      <c r="L486" s="360"/>
      <c r="M486" s="360"/>
      <c r="N486" s="360"/>
      <c r="O486" s="360"/>
      <c r="P486" s="360"/>
    </row>
    <row r="487" ht="13.5" customHeight="1">
      <c r="A487" s="360"/>
      <c r="B487" s="360"/>
      <c r="C487" s="360"/>
      <c r="D487" s="360"/>
      <c r="E487" s="360"/>
      <c r="F487" s="360"/>
      <c r="G487" s="360"/>
      <c r="H487" s="360"/>
      <c r="I487" s="360"/>
      <c r="J487" s="360"/>
      <c r="K487" s="360"/>
      <c r="L487" s="360"/>
      <c r="M487" s="360"/>
      <c r="N487" s="360"/>
      <c r="O487" s="360"/>
      <c r="P487" s="360"/>
    </row>
    <row r="488" ht="13.5" customHeight="1">
      <c r="A488" s="360"/>
      <c r="B488" s="360"/>
      <c r="C488" s="360"/>
      <c r="D488" s="360"/>
      <c r="E488" s="360"/>
      <c r="F488" s="360"/>
      <c r="G488" s="360"/>
      <c r="H488" s="360"/>
      <c r="I488" s="360"/>
      <c r="J488" s="360"/>
      <c r="K488" s="360"/>
      <c r="L488" s="360"/>
      <c r="M488" s="360"/>
      <c r="N488" s="360"/>
      <c r="O488" s="360"/>
      <c r="P488" s="360"/>
    </row>
    <row r="489" ht="13.5" customHeight="1">
      <c r="A489" s="360"/>
      <c r="B489" s="360"/>
      <c r="C489" s="360"/>
      <c r="D489" s="360"/>
      <c r="E489" s="360"/>
      <c r="F489" s="360"/>
      <c r="G489" s="360"/>
      <c r="H489" s="360"/>
      <c r="I489" s="360"/>
      <c r="J489" s="360"/>
      <c r="K489" s="360"/>
      <c r="L489" s="360"/>
      <c r="M489" s="360"/>
      <c r="N489" s="360"/>
      <c r="O489" s="360"/>
      <c r="P489" s="360"/>
    </row>
    <row r="490" ht="13.5" customHeight="1">
      <c r="A490" s="360"/>
      <c r="B490" s="360"/>
      <c r="C490" s="360"/>
      <c r="D490" s="360"/>
      <c r="E490" s="360"/>
      <c r="F490" s="360"/>
      <c r="G490" s="360"/>
      <c r="H490" s="360"/>
      <c r="I490" s="360"/>
      <c r="J490" s="360"/>
      <c r="K490" s="360"/>
      <c r="L490" s="360"/>
      <c r="M490" s="360"/>
      <c r="N490" s="360"/>
      <c r="O490" s="360"/>
      <c r="P490" s="360"/>
    </row>
    <row r="491" ht="13.5" customHeight="1">
      <c r="A491" s="360"/>
      <c r="B491" s="360"/>
      <c r="C491" s="360"/>
      <c r="D491" s="360"/>
      <c r="E491" s="360"/>
      <c r="F491" s="360"/>
      <c r="G491" s="360"/>
      <c r="H491" s="360"/>
      <c r="I491" s="360"/>
      <c r="J491" s="360"/>
      <c r="K491" s="360"/>
      <c r="L491" s="360"/>
      <c r="M491" s="360"/>
      <c r="N491" s="360"/>
      <c r="O491" s="360"/>
      <c r="P491" s="360"/>
    </row>
    <row r="492" ht="13.5" customHeight="1">
      <c r="A492" s="360"/>
      <c r="B492" s="360"/>
      <c r="C492" s="360"/>
      <c r="D492" s="360"/>
      <c r="E492" s="360"/>
      <c r="F492" s="360"/>
      <c r="G492" s="360"/>
      <c r="H492" s="360"/>
      <c r="I492" s="360"/>
      <c r="J492" s="360"/>
      <c r="K492" s="360"/>
      <c r="L492" s="360"/>
      <c r="M492" s="360"/>
      <c r="N492" s="360"/>
      <c r="O492" s="360"/>
      <c r="P492" s="360"/>
    </row>
    <row r="493" ht="13.5" customHeight="1">
      <c r="A493" s="360"/>
      <c r="B493" s="360"/>
      <c r="C493" s="360"/>
      <c r="D493" s="360"/>
      <c r="E493" s="360"/>
      <c r="F493" s="360"/>
      <c r="G493" s="360"/>
      <c r="H493" s="360"/>
      <c r="I493" s="360"/>
      <c r="J493" s="360"/>
      <c r="K493" s="360"/>
      <c r="L493" s="360"/>
      <c r="M493" s="360"/>
      <c r="N493" s="360"/>
      <c r="O493" s="360"/>
      <c r="P493" s="360"/>
    </row>
    <row r="494" ht="13.5" customHeight="1">
      <c r="A494" s="360"/>
      <c r="B494" s="360"/>
      <c r="C494" s="360"/>
      <c r="D494" s="360"/>
      <c r="E494" s="360"/>
      <c r="F494" s="360"/>
      <c r="G494" s="360"/>
      <c r="H494" s="360"/>
      <c r="I494" s="360"/>
      <c r="J494" s="360"/>
      <c r="K494" s="360"/>
      <c r="L494" s="360"/>
      <c r="M494" s="360"/>
      <c r="N494" s="360"/>
      <c r="O494" s="360"/>
      <c r="P494" s="360"/>
    </row>
    <row r="495" ht="13.5" customHeight="1">
      <c r="A495" s="360"/>
      <c r="B495" s="360"/>
      <c r="C495" s="360"/>
      <c r="D495" s="360"/>
      <c r="E495" s="360"/>
      <c r="F495" s="360"/>
      <c r="G495" s="360"/>
      <c r="H495" s="360"/>
      <c r="I495" s="360"/>
      <c r="J495" s="360"/>
      <c r="K495" s="360"/>
      <c r="L495" s="360"/>
      <c r="M495" s="360"/>
      <c r="N495" s="360"/>
      <c r="O495" s="360"/>
      <c r="P495" s="360"/>
    </row>
    <row r="496" ht="13.5" customHeight="1">
      <c r="A496" s="360"/>
      <c r="B496" s="360"/>
      <c r="C496" s="360"/>
      <c r="D496" s="360"/>
      <c r="E496" s="360"/>
      <c r="F496" s="360"/>
      <c r="G496" s="360"/>
      <c r="H496" s="360"/>
      <c r="I496" s="360"/>
      <c r="J496" s="360"/>
      <c r="K496" s="360"/>
      <c r="L496" s="360"/>
      <c r="M496" s="360"/>
      <c r="N496" s="360"/>
      <c r="O496" s="360"/>
      <c r="P496" s="360"/>
    </row>
    <row r="497" ht="13.5" customHeight="1">
      <c r="A497" s="360"/>
      <c r="B497" s="360"/>
      <c r="C497" s="360"/>
      <c r="D497" s="360"/>
      <c r="E497" s="360"/>
      <c r="F497" s="360"/>
      <c r="G497" s="360"/>
      <c r="H497" s="360"/>
      <c r="I497" s="360"/>
      <c r="J497" s="360"/>
      <c r="K497" s="360"/>
      <c r="L497" s="360"/>
      <c r="M497" s="360"/>
      <c r="N497" s="360"/>
      <c r="O497" s="360"/>
      <c r="P497" s="360"/>
    </row>
    <row r="498" ht="13.5" customHeight="1">
      <c r="A498" s="360"/>
      <c r="B498" s="360"/>
      <c r="C498" s="360"/>
      <c r="D498" s="360"/>
      <c r="E498" s="360"/>
      <c r="F498" s="360"/>
      <c r="G498" s="360"/>
      <c r="H498" s="360"/>
      <c r="I498" s="360"/>
      <c r="J498" s="360"/>
      <c r="K498" s="360"/>
      <c r="L498" s="360"/>
      <c r="M498" s="360"/>
      <c r="N498" s="360"/>
      <c r="O498" s="360"/>
      <c r="P498" s="360"/>
    </row>
    <row r="499" ht="13.5" customHeight="1">
      <c r="A499" s="360"/>
      <c r="B499" s="360"/>
      <c r="C499" s="360"/>
      <c r="D499" s="360"/>
      <c r="E499" s="360"/>
      <c r="F499" s="360"/>
      <c r="G499" s="360"/>
      <c r="H499" s="360"/>
      <c r="I499" s="360"/>
      <c r="J499" s="360"/>
      <c r="K499" s="360"/>
      <c r="L499" s="360"/>
      <c r="M499" s="360"/>
      <c r="N499" s="360"/>
      <c r="O499" s="360"/>
      <c r="P499" s="360"/>
    </row>
    <row r="500" ht="13.5" customHeight="1">
      <c r="A500" s="360"/>
      <c r="B500" s="360"/>
      <c r="C500" s="360"/>
      <c r="D500" s="360"/>
      <c r="E500" s="360"/>
      <c r="F500" s="360"/>
      <c r="G500" s="360"/>
      <c r="H500" s="360"/>
      <c r="I500" s="360"/>
      <c r="J500" s="360"/>
      <c r="K500" s="360"/>
      <c r="L500" s="360"/>
      <c r="M500" s="360"/>
      <c r="N500" s="360"/>
      <c r="O500" s="360"/>
      <c r="P500" s="360"/>
    </row>
    <row r="501" ht="13.5" customHeight="1">
      <c r="A501" s="360"/>
      <c r="B501" s="360"/>
      <c r="C501" s="360"/>
      <c r="D501" s="360"/>
      <c r="E501" s="360"/>
      <c r="F501" s="360"/>
      <c r="G501" s="360"/>
      <c r="H501" s="360"/>
      <c r="I501" s="360"/>
      <c r="J501" s="360"/>
      <c r="K501" s="360"/>
      <c r="L501" s="360"/>
      <c r="M501" s="360"/>
      <c r="N501" s="360"/>
      <c r="O501" s="360"/>
      <c r="P501" s="360"/>
    </row>
    <row r="502" ht="13.5" customHeight="1">
      <c r="A502" s="360"/>
      <c r="B502" s="360"/>
      <c r="C502" s="360"/>
      <c r="D502" s="360"/>
      <c r="E502" s="360"/>
      <c r="F502" s="360"/>
      <c r="G502" s="360"/>
      <c r="H502" s="360"/>
      <c r="I502" s="360"/>
      <c r="J502" s="360"/>
      <c r="K502" s="360"/>
      <c r="L502" s="360"/>
      <c r="M502" s="360"/>
      <c r="N502" s="360"/>
      <c r="O502" s="360"/>
      <c r="P502" s="360"/>
    </row>
    <row r="503" ht="13.5" customHeight="1">
      <c r="A503" s="360"/>
      <c r="B503" s="360"/>
      <c r="C503" s="360"/>
      <c r="D503" s="360"/>
      <c r="E503" s="360"/>
      <c r="F503" s="360"/>
      <c r="G503" s="360"/>
      <c r="H503" s="360"/>
      <c r="I503" s="360"/>
      <c r="J503" s="360"/>
      <c r="K503" s="360"/>
      <c r="L503" s="360"/>
      <c r="M503" s="360"/>
      <c r="N503" s="360"/>
      <c r="O503" s="360"/>
      <c r="P503" s="360"/>
    </row>
    <row r="504" ht="13.5" customHeight="1">
      <c r="A504" s="360"/>
      <c r="B504" s="360"/>
      <c r="C504" s="360"/>
      <c r="D504" s="360"/>
      <c r="E504" s="360"/>
      <c r="F504" s="360"/>
      <c r="G504" s="360"/>
      <c r="H504" s="360"/>
      <c r="I504" s="360"/>
      <c r="J504" s="360"/>
      <c r="K504" s="360"/>
      <c r="L504" s="360"/>
      <c r="M504" s="360"/>
      <c r="N504" s="360"/>
      <c r="O504" s="360"/>
      <c r="P504" s="360"/>
    </row>
    <row r="505" ht="13.5" customHeight="1">
      <c r="A505" s="360"/>
      <c r="B505" s="360"/>
      <c r="C505" s="360"/>
      <c r="D505" s="360"/>
      <c r="E505" s="360"/>
      <c r="F505" s="360"/>
      <c r="G505" s="360"/>
      <c r="H505" s="360"/>
      <c r="I505" s="360"/>
      <c r="J505" s="360"/>
      <c r="K505" s="360"/>
      <c r="L505" s="360"/>
      <c r="M505" s="360"/>
      <c r="N505" s="360"/>
      <c r="O505" s="360"/>
      <c r="P505" s="360"/>
    </row>
    <row r="506" ht="13.5" customHeight="1">
      <c r="A506" s="360"/>
      <c r="B506" s="360"/>
      <c r="C506" s="360"/>
      <c r="D506" s="360"/>
      <c r="E506" s="360"/>
      <c r="F506" s="360"/>
      <c r="G506" s="360"/>
      <c r="H506" s="360"/>
      <c r="I506" s="360"/>
      <c r="J506" s="360"/>
      <c r="K506" s="360"/>
      <c r="L506" s="360"/>
      <c r="M506" s="360"/>
      <c r="N506" s="360"/>
      <c r="O506" s="360"/>
      <c r="P506" s="360"/>
    </row>
    <row r="507" ht="13.5" customHeight="1">
      <c r="A507" s="360"/>
      <c r="B507" s="360"/>
      <c r="C507" s="360"/>
      <c r="D507" s="360"/>
      <c r="E507" s="360"/>
      <c r="F507" s="360"/>
      <c r="G507" s="360"/>
      <c r="H507" s="360"/>
      <c r="I507" s="360"/>
      <c r="J507" s="360"/>
      <c r="K507" s="360"/>
      <c r="L507" s="360"/>
      <c r="M507" s="360"/>
      <c r="N507" s="360"/>
      <c r="O507" s="360"/>
      <c r="P507" s="360"/>
    </row>
    <row r="508" ht="13.5" customHeight="1">
      <c r="A508" s="360"/>
      <c r="B508" s="360"/>
      <c r="C508" s="360"/>
      <c r="D508" s="360"/>
      <c r="E508" s="360"/>
      <c r="F508" s="360"/>
      <c r="G508" s="360"/>
      <c r="H508" s="360"/>
      <c r="I508" s="360"/>
      <c r="J508" s="360"/>
      <c r="K508" s="360"/>
      <c r="L508" s="360"/>
      <c r="M508" s="360"/>
      <c r="N508" s="360"/>
      <c r="O508" s="360"/>
      <c r="P508" s="360"/>
    </row>
    <row r="509" ht="13.5" customHeight="1">
      <c r="A509" s="360"/>
      <c r="B509" s="360"/>
      <c r="C509" s="360"/>
      <c r="D509" s="360"/>
      <c r="E509" s="360"/>
      <c r="F509" s="360"/>
      <c r="G509" s="360"/>
      <c r="H509" s="360"/>
      <c r="I509" s="360"/>
      <c r="J509" s="360"/>
      <c r="K509" s="360"/>
      <c r="L509" s="360"/>
      <c r="M509" s="360"/>
      <c r="N509" s="360"/>
      <c r="O509" s="360"/>
      <c r="P509" s="360"/>
    </row>
    <row r="510" ht="13.5" customHeight="1">
      <c r="A510" s="360"/>
      <c r="B510" s="360"/>
      <c r="C510" s="360"/>
      <c r="D510" s="360"/>
      <c r="E510" s="360"/>
      <c r="F510" s="360"/>
      <c r="G510" s="360"/>
      <c r="H510" s="360"/>
      <c r="I510" s="360"/>
      <c r="J510" s="360"/>
      <c r="K510" s="360"/>
      <c r="L510" s="360"/>
      <c r="M510" s="360"/>
      <c r="N510" s="360"/>
      <c r="O510" s="360"/>
      <c r="P510" s="360"/>
    </row>
    <row r="511" ht="13.5" customHeight="1">
      <c r="A511" s="360"/>
      <c r="B511" s="360"/>
      <c r="C511" s="360"/>
      <c r="D511" s="360"/>
      <c r="E511" s="360"/>
      <c r="F511" s="360"/>
      <c r="G511" s="360"/>
      <c r="H511" s="360"/>
      <c r="I511" s="360"/>
      <c r="J511" s="360"/>
      <c r="K511" s="360"/>
      <c r="L511" s="360"/>
      <c r="M511" s="360"/>
      <c r="N511" s="360"/>
      <c r="O511" s="360"/>
      <c r="P511" s="360"/>
    </row>
    <row r="512" ht="13.5" customHeight="1">
      <c r="A512" s="360"/>
      <c r="B512" s="360"/>
      <c r="C512" s="360"/>
      <c r="D512" s="360"/>
      <c r="E512" s="360"/>
      <c r="F512" s="360"/>
      <c r="G512" s="360"/>
      <c r="H512" s="360"/>
      <c r="I512" s="360"/>
      <c r="J512" s="360"/>
      <c r="K512" s="360"/>
      <c r="L512" s="360"/>
      <c r="M512" s="360"/>
      <c r="N512" s="360"/>
      <c r="O512" s="360"/>
      <c r="P512" s="360"/>
    </row>
    <row r="513" ht="13.5" customHeight="1">
      <c r="A513" s="360"/>
      <c r="B513" s="360"/>
      <c r="C513" s="360"/>
      <c r="D513" s="360"/>
      <c r="E513" s="360"/>
      <c r="F513" s="360"/>
      <c r="G513" s="360"/>
      <c r="H513" s="360"/>
      <c r="I513" s="360"/>
      <c r="J513" s="360"/>
      <c r="K513" s="360"/>
      <c r="L513" s="360"/>
      <c r="M513" s="360"/>
      <c r="N513" s="360"/>
      <c r="O513" s="360"/>
      <c r="P513" s="360"/>
    </row>
    <row r="514" ht="13.5" customHeight="1">
      <c r="A514" s="360"/>
      <c r="B514" s="360"/>
      <c r="C514" s="360"/>
      <c r="D514" s="360"/>
      <c r="E514" s="360"/>
      <c r="F514" s="360"/>
      <c r="G514" s="360"/>
      <c r="H514" s="360"/>
      <c r="I514" s="360"/>
      <c r="J514" s="360"/>
      <c r="K514" s="360"/>
      <c r="L514" s="360"/>
      <c r="M514" s="360"/>
      <c r="N514" s="360"/>
      <c r="O514" s="360"/>
      <c r="P514" s="360"/>
    </row>
    <row r="515" ht="13.5" customHeight="1">
      <c r="A515" s="360"/>
      <c r="B515" s="360"/>
      <c r="C515" s="360"/>
      <c r="D515" s="360"/>
      <c r="E515" s="360"/>
      <c r="F515" s="360"/>
      <c r="G515" s="360"/>
      <c r="H515" s="360"/>
      <c r="I515" s="360"/>
      <c r="J515" s="360"/>
      <c r="K515" s="360"/>
      <c r="L515" s="360"/>
      <c r="M515" s="360"/>
      <c r="N515" s="360"/>
      <c r="O515" s="360"/>
      <c r="P515" s="360"/>
    </row>
    <row r="516" ht="13.5" customHeight="1">
      <c r="A516" s="360"/>
      <c r="B516" s="360"/>
      <c r="C516" s="360"/>
      <c r="D516" s="360"/>
      <c r="E516" s="360"/>
      <c r="F516" s="360"/>
      <c r="G516" s="360"/>
      <c r="H516" s="360"/>
      <c r="I516" s="360"/>
      <c r="J516" s="360"/>
      <c r="K516" s="360"/>
      <c r="L516" s="360"/>
      <c r="M516" s="360"/>
      <c r="N516" s="360"/>
      <c r="O516" s="360"/>
      <c r="P516" s="360"/>
    </row>
    <row r="517" ht="13.5" customHeight="1">
      <c r="A517" s="360"/>
      <c r="B517" s="360"/>
      <c r="C517" s="360"/>
      <c r="D517" s="360"/>
      <c r="E517" s="360"/>
      <c r="F517" s="360"/>
      <c r="G517" s="360"/>
      <c r="H517" s="360"/>
      <c r="I517" s="360"/>
      <c r="J517" s="360"/>
      <c r="K517" s="360"/>
      <c r="L517" s="360"/>
      <c r="M517" s="360"/>
      <c r="N517" s="360"/>
      <c r="O517" s="360"/>
      <c r="P517" s="360"/>
    </row>
    <row r="518" ht="13.5" customHeight="1">
      <c r="A518" s="360"/>
      <c r="B518" s="360"/>
      <c r="C518" s="360"/>
      <c r="D518" s="360"/>
      <c r="E518" s="360"/>
      <c r="F518" s="360"/>
      <c r="G518" s="360"/>
      <c r="H518" s="360"/>
      <c r="I518" s="360"/>
      <c r="J518" s="360"/>
      <c r="K518" s="360"/>
      <c r="L518" s="360"/>
      <c r="M518" s="360"/>
      <c r="N518" s="360"/>
      <c r="O518" s="360"/>
      <c r="P518" s="360"/>
    </row>
    <row r="519" ht="13.5" customHeight="1">
      <c r="A519" s="360"/>
      <c r="B519" s="360"/>
      <c r="C519" s="360"/>
      <c r="D519" s="360"/>
      <c r="E519" s="360"/>
      <c r="F519" s="360"/>
      <c r="G519" s="360"/>
      <c r="H519" s="360"/>
      <c r="I519" s="360"/>
      <c r="J519" s="360"/>
      <c r="K519" s="360"/>
      <c r="L519" s="360"/>
      <c r="M519" s="360"/>
      <c r="N519" s="360"/>
      <c r="O519" s="360"/>
      <c r="P519" s="360"/>
    </row>
    <row r="520" ht="13.5" customHeight="1">
      <c r="A520" s="360"/>
      <c r="B520" s="360"/>
      <c r="C520" s="360"/>
      <c r="D520" s="360"/>
      <c r="E520" s="360"/>
      <c r="F520" s="360"/>
      <c r="G520" s="360"/>
      <c r="H520" s="360"/>
      <c r="I520" s="360"/>
      <c r="J520" s="360"/>
      <c r="K520" s="360"/>
      <c r="L520" s="360"/>
      <c r="M520" s="360"/>
      <c r="N520" s="360"/>
      <c r="O520" s="360"/>
      <c r="P520" s="360"/>
    </row>
    <row r="521" ht="13.5" customHeight="1">
      <c r="A521" s="360"/>
      <c r="B521" s="360"/>
      <c r="C521" s="360"/>
      <c r="D521" s="360"/>
      <c r="E521" s="360"/>
      <c r="F521" s="360"/>
      <c r="G521" s="360"/>
      <c r="H521" s="360"/>
      <c r="I521" s="360"/>
      <c r="J521" s="360"/>
      <c r="K521" s="360"/>
      <c r="L521" s="360"/>
      <c r="M521" s="360"/>
      <c r="N521" s="360"/>
      <c r="O521" s="360"/>
      <c r="P521" s="360"/>
    </row>
    <row r="522" ht="13.5" customHeight="1">
      <c r="A522" s="360"/>
      <c r="B522" s="360"/>
      <c r="C522" s="360"/>
      <c r="D522" s="360"/>
      <c r="E522" s="360"/>
      <c r="F522" s="360"/>
      <c r="G522" s="360"/>
      <c r="H522" s="360"/>
      <c r="I522" s="360"/>
      <c r="J522" s="360"/>
      <c r="K522" s="360"/>
      <c r="L522" s="360"/>
      <c r="M522" s="360"/>
      <c r="N522" s="360"/>
      <c r="O522" s="360"/>
      <c r="P522" s="360"/>
    </row>
    <row r="523" ht="13.5" customHeight="1">
      <c r="A523" s="360"/>
      <c r="B523" s="360"/>
      <c r="C523" s="360"/>
      <c r="D523" s="360"/>
      <c r="E523" s="360"/>
      <c r="F523" s="360"/>
      <c r="G523" s="360"/>
      <c r="H523" s="360"/>
      <c r="I523" s="360"/>
      <c r="J523" s="360"/>
      <c r="K523" s="360"/>
      <c r="L523" s="360"/>
      <c r="M523" s="360"/>
      <c r="N523" s="360"/>
      <c r="O523" s="360"/>
      <c r="P523" s="360"/>
    </row>
    <row r="524" ht="13.5" customHeight="1">
      <c r="A524" s="360"/>
      <c r="B524" s="360"/>
      <c r="C524" s="360"/>
      <c r="D524" s="360"/>
      <c r="E524" s="360"/>
      <c r="F524" s="360"/>
      <c r="G524" s="360"/>
      <c r="H524" s="360"/>
      <c r="I524" s="360"/>
      <c r="J524" s="360"/>
      <c r="K524" s="360"/>
      <c r="L524" s="360"/>
      <c r="M524" s="360"/>
      <c r="N524" s="360"/>
      <c r="O524" s="360"/>
      <c r="P524" s="360"/>
    </row>
    <row r="525" ht="13.5" customHeight="1">
      <c r="A525" s="360"/>
      <c r="B525" s="360"/>
      <c r="C525" s="360"/>
      <c r="D525" s="360"/>
      <c r="E525" s="360"/>
      <c r="F525" s="360"/>
      <c r="G525" s="360"/>
      <c r="H525" s="360"/>
      <c r="I525" s="360"/>
      <c r="J525" s="360"/>
      <c r="K525" s="360"/>
      <c r="L525" s="360"/>
      <c r="M525" s="360"/>
      <c r="N525" s="360"/>
      <c r="O525" s="360"/>
      <c r="P525" s="360"/>
    </row>
    <row r="526" ht="13.5" customHeight="1">
      <c r="A526" s="360"/>
      <c r="B526" s="360"/>
      <c r="C526" s="360"/>
      <c r="D526" s="360"/>
      <c r="E526" s="360"/>
      <c r="F526" s="360"/>
      <c r="G526" s="360"/>
      <c r="H526" s="360"/>
      <c r="I526" s="360"/>
      <c r="J526" s="360"/>
      <c r="K526" s="360"/>
      <c r="L526" s="360"/>
      <c r="M526" s="360"/>
      <c r="N526" s="360"/>
      <c r="O526" s="360"/>
      <c r="P526" s="360"/>
    </row>
    <row r="527" ht="13.5" customHeight="1">
      <c r="A527" s="360"/>
      <c r="B527" s="360"/>
      <c r="C527" s="360"/>
      <c r="D527" s="360"/>
      <c r="E527" s="360"/>
      <c r="F527" s="360"/>
      <c r="G527" s="360"/>
      <c r="H527" s="360"/>
      <c r="I527" s="360"/>
      <c r="J527" s="360"/>
      <c r="K527" s="360"/>
      <c r="L527" s="360"/>
      <c r="M527" s="360"/>
      <c r="N527" s="360"/>
      <c r="O527" s="360"/>
      <c r="P527" s="360"/>
    </row>
    <row r="528" ht="13.5" customHeight="1">
      <c r="A528" s="360"/>
      <c r="B528" s="360"/>
      <c r="C528" s="360"/>
      <c r="D528" s="360"/>
      <c r="E528" s="360"/>
      <c r="F528" s="360"/>
      <c r="G528" s="360"/>
      <c r="H528" s="360"/>
      <c r="I528" s="360"/>
      <c r="J528" s="360"/>
      <c r="K528" s="360"/>
      <c r="L528" s="360"/>
      <c r="M528" s="360"/>
      <c r="N528" s="360"/>
      <c r="O528" s="360"/>
      <c r="P528" s="360"/>
    </row>
    <row r="529" ht="13.5" customHeight="1">
      <c r="A529" s="360"/>
      <c r="B529" s="360"/>
      <c r="C529" s="360"/>
      <c r="D529" s="360"/>
      <c r="E529" s="360"/>
      <c r="F529" s="360"/>
      <c r="G529" s="360"/>
      <c r="H529" s="360"/>
      <c r="I529" s="360"/>
      <c r="J529" s="360"/>
      <c r="K529" s="360"/>
      <c r="L529" s="360"/>
      <c r="M529" s="360"/>
      <c r="N529" s="360"/>
      <c r="O529" s="360"/>
      <c r="P529" s="360"/>
    </row>
    <row r="530" ht="13.5" customHeight="1">
      <c r="A530" s="360"/>
      <c r="B530" s="360"/>
      <c r="C530" s="360"/>
      <c r="D530" s="360"/>
      <c r="E530" s="360"/>
      <c r="F530" s="360"/>
      <c r="G530" s="360"/>
      <c r="H530" s="360"/>
      <c r="I530" s="360"/>
      <c r="J530" s="360"/>
      <c r="K530" s="360"/>
      <c r="L530" s="360"/>
      <c r="M530" s="360"/>
      <c r="N530" s="360"/>
      <c r="O530" s="360"/>
      <c r="P530" s="360"/>
    </row>
    <row r="531" ht="13.5" customHeight="1">
      <c r="A531" s="360"/>
      <c r="B531" s="360"/>
      <c r="C531" s="360"/>
      <c r="D531" s="360"/>
      <c r="E531" s="360"/>
      <c r="F531" s="360"/>
      <c r="G531" s="360"/>
      <c r="H531" s="360"/>
      <c r="I531" s="360"/>
      <c r="J531" s="360"/>
      <c r="K531" s="360"/>
      <c r="L531" s="360"/>
      <c r="M531" s="360"/>
      <c r="N531" s="360"/>
      <c r="O531" s="360"/>
      <c r="P531" s="360"/>
    </row>
    <row r="532" ht="13.5" customHeight="1">
      <c r="A532" s="360"/>
      <c r="B532" s="360"/>
      <c r="C532" s="360"/>
      <c r="D532" s="360"/>
      <c r="E532" s="360"/>
      <c r="F532" s="360"/>
      <c r="G532" s="360"/>
      <c r="H532" s="360"/>
      <c r="I532" s="360"/>
      <c r="J532" s="360"/>
      <c r="K532" s="360"/>
      <c r="L532" s="360"/>
      <c r="M532" s="360"/>
      <c r="N532" s="360"/>
      <c r="O532" s="360"/>
      <c r="P532" s="360"/>
    </row>
    <row r="533" ht="13.5" customHeight="1">
      <c r="A533" s="360"/>
      <c r="B533" s="360"/>
      <c r="C533" s="360"/>
      <c r="D533" s="360"/>
      <c r="E533" s="360"/>
      <c r="F533" s="360"/>
      <c r="G533" s="360"/>
      <c r="H533" s="360"/>
      <c r="I533" s="360"/>
      <c r="J533" s="360"/>
      <c r="K533" s="360"/>
      <c r="L533" s="360"/>
      <c r="M533" s="360"/>
      <c r="N533" s="360"/>
      <c r="O533" s="360"/>
      <c r="P533" s="360"/>
    </row>
    <row r="534" ht="13.5" customHeight="1">
      <c r="A534" s="360"/>
      <c r="B534" s="360"/>
      <c r="C534" s="360"/>
      <c r="D534" s="360"/>
      <c r="E534" s="360"/>
      <c r="F534" s="360"/>
      <c r="G534" s="360"/>
      <c r="H534" s="360"/>
      <c r="I534" s="360"/>
      <c r="J534" s="360"/>
      <c r="K534" s="360"/>
      <c r="L534" s="360"/>
      <c r="M534" s="360"/>
      <c r="N534" s="360"/>
      <c r="O534" s="360"/>
      <c r="P534" s="360"/>
    </row>
    <row r="535" ht="13.5" customHeight="1">
      <c r="A535" s="360"/>
      <c r="B535" s="360"/>
      <c r="C535" s="360"/>
      <c r="D535" s="360"/>
      <c r="E535" s="360"/>
      <c r="F535" s="360"/>
      <c r="G535" s="360"/>
      <c r="H535" s="360"/>
      <c r="I535" s="360"/>
      <c r="J535" s="360"/>
      <c r="K535" s="360"/>
      <c r="L535" s="360"/>
      <c r="M535" s="360"/>
      <c r="N535" s="360"/>
      <c r="O535" s="360"/>
      <c r="P535" s="360"/>
    </row>
    <row r="536" ht="13.5" customHeight="1">
      <c r="A536" s="360"/>
      <c r="B536" s="360"/>
      <c r="C536" s="360"/>
      <c r="D536" s="360"/>
      <c r="E536" s="360"/>
      <c r="F536" s="360"/>
      <c r="G536" s="360"/>
      <c r="H536" s="360"/>
      <c r="I536" s="360"/>
      <c r="J536" s="360"/>
      <c r="K536" s="360"/>
      <c r="L536" s="360"/>
      <c r="M536" s="360"/>
      <c r="N536" s="360"/>
      <c r="O536" s="360"/>
      <c r="P536" s="360"/>
    </row>
    <row r="537" ht="13.5" customHeight="1">
      <c r="A537" s="360"/>
      <c r="B537" s="360"/>
      <c r="C537" s="360"/>
      <c r="D537" s="360"/>
      <c r="E537" s="360"/>
      <c r="F537" s="360"/>
      <c r="G537" s="360"/>
      <c r="H537" s="360"/>
      <c r="I537" s="360"/>
      <c r="J537" s="360"/>
      <c r="K537" s="360"/>
      <c r="L537" s="360"/>
      <c r="M537" s="360"/>
      <c r="N537" s="360"/>
      <c r="O537" s="360"/>
      <c r="P537" s="360"/>
    </row>
    <row r="538" ht="13.5" customHeight="1">
      <c r="A538" s="360"/>
      <c r="B538" s="360"/>
      <c r="C538" s="360"/>
      <c r="D538" s="360"/>
      <c r="E538" s="360"/>
      <c r="F538" s="360"/>
      <c r="G538" s="360"/>
      <c r="H538" s="360"/>
      <c r="I538" s="360"/>
      <c r="J538" s="360"/>
      <c r="K538" s="360"/>
      <c r="L538" s="360"/>
      <c r="M538" s="360"/>
      <c r="N538" s="360"/>
      <c r="O538" s="360"/>
      <c r="P538" s="360"/>
    </row>
    <row r="539" ht="13.5" customHeight="1">
      <c r="A539" s="360"/>
      <c r="B539" s="360"/>
      <c r="C539" s="360"/>
      <c r="D539" s="360"/>
      <c r="E539" s="360"/>
      <c r="F539" s="360"/>
      <c r="G539" s="360"/>
      <c r="H539" s="360"/>
      <c r="I539" s="360"/>
      <c r="J539" s="360"/>
      <c r="K539" s="360"/>
      <c r="L539" s="360"/>
      <c r="M539" s="360"/>
      <c r="N539" s="360"/>
      <c r="O539" s="360"/>
      <c r="P539" s="360"/>
    </row>
    <row r="540" ht="13.5" customHeight="1">
      <c r="A540" s="360"/>
      <c r="B540" s="360"/>
      <c r="C540" s="360"/>
      <c r="D540" s="360"/>
      <c r="E540" s="360"/>
      <c r="F540" s="360"/>
      <c r="G540" s="360"/>
      <c r="H540" s="360"/>
      <c r="I540" s="360"/>
      <c r="J540" s="360"/>
      <c r="K540" s="360"/>
      <c r="L540" s="360"/>
      <c r="M540" s="360"/>
      <c r="N540" s="360"/>
      <c r="O540" s="360"/>
      <c r="P540" s="360"/>
    </row>
    <row r="541" ht="13.5" customHeight="1">
      <c r="A541" s="360"/>
      <c r="B541" s="360"/>
      <c r="C541" s="360"/>
      <c r="D541" s="360"/>
      <c r="E541" s="360"/>
      <c r="F541" s="360"/>
      <c r="G541" s="360"/>
      <c r="H541" s="360"/>
      <c r="I541" s="360"/>
      <c r="J541" s="360"/>
      <c r="K541" s="360"/>
      <c r="L541" s="360"/>
      <c r="M541" s="360"/>
      <c r="N541" s="360"/>
      <c r="O541" s="360"/>
      <c r="P541" s="360"/>
    </row>
    <row r="542" ht="13.5" customHeight="1">
      <c r="A542" s="360"/>
      <c r="B542" s="360"/>
      <c r="C542" s="360"/>
      <c r="D542" s="360"/>
      <c r="E542" s="360"/>
      <c r="F542" s="360"/>
      <c r="G542" s="360"/>
      <c r="H542" s="360"/>
      <c r="I542" s="360"/>
      <c r="J542" s="360"/>
      <c r="K542" s="360"/>
      <c r="L542" s="360"/>
      <c r="M542" s="360"/>
      <c r="N542" s="360"/>
      <c r="O542" s="360"/>
      <c r="P542" s="360"/>
    </row>
    <row r="543" ht="13.5" customHeight="1">
      <c r="A543" s="360"/>
      <c r="B543" s="360"/>
      <c r="C543" s="360"/>
      <c r="D543" s="360"/>
      <c r="E543" s="360"/>
      <c r="F543" s="360"/>
      <c r="G543" s="360"/>
      <c r="H543" s="360"/>
      <c r="I543" s="360"/>
      <c r="J543" s="360"/>
      <c r="K543" s="360"/>
      <c r="L543" s="360"/>
      <c r="M543" s="360"/>
      <c r="N543" s="360"/>
      <c r="O543" s="360"/>
      <c r="P543" s="360"/>
    </row>
    <row r="544" ht="13.5" customHeight="1">
      <c r="A544" s="360"/>
      <c r="B544" s="360"/>
      <c r="C544" s="360"/>
      <c r="D544" s="360"/>
      <c r="E544" s="360"/>
      <c r="F544" s="360"/>
      <c r="G544" s="360"/>
      <c r="H544" s="360"/>
      <c r="I544" s="360"/>
      <c r="J544" s="360"/>
      <c r="K544" s="360"/>
      <c r="L544" s="360"/>
      <c r="M544" s="360"/>
      <c r="N544" s="360"/>
      <c r="O544" s="360"/>
      <c r="P544" s="360"/>
    </row>
    <row r="545" ht="13.5" customHeight="1">
      <c r="A545" s="360"/>
      <c r="B545" s="360"/>
      <c r="C545" s="360"/>
      <c r="D545" s="360"/>
      <c r="E545" s="360"/>
      <c r="F545" s="360"/>
      <c r="G545" s="360"/>
      <c r="H545" s="360"/>
      <c r="I545" s="360"/>
      <c r="J545" s="360"/>
      <c r="K545" s="360"/>
      <c r="L545" s="360"/>
      <c r="M545" s="360"/>
      <c r="N545" s="360"/>
      <c r="O545" s="360"/>
      <c r="P545" s="360"/>
    </row>
    <row r="546" ht="13.5" customHeight="1">
      <c r="A546" s="360"/>
      <c r="B546" s="360"/>
      <c r="C546" s="360"/>
      <c r="D546" s="360"/>
      <c r="E546" s="360"/>
      <c r="F546" s="360"/>
      <c r="G546" s="360"/>
      <c r="H546" s="360"/>
      <c r="I546" s="360"/>
      <c r="J546" s="360"/>
      <c r="K546" s="360"/>
      <c r="L546" s="360"/>
      <c r="M546" s="360"/>
      <c r="N546" s="360"/>
      <c r="O546" s="360"/>
      <c r="P546" s="360"/>
    </row>
    <row r="547" ht="13.5" customHeight="1">
      <c r="A547" s="360"/>
      <c r="B547" s="360"/>
      <c r="C547" s="360"/>
      <c r="D547" s="360"/>
      <c r="E547" s="360"/>
      <c r="F547" s="360"/>
      <c r="G547" s="360"/>
      <c r="H547" s="360"/>
      <c r="I547" s="360"/>
      <c r="J547" s="360"/>
      <c r="K547" s="360"/>
      <c r="L547" s="360"/>
      <c r="M547" s="360"/>
      <c r="N547" s="360"/>
      <c r="O547" s="360"/>
      <c r="P547" s="360"/>
    </row>
    <row r="548" ht="13.5" customHeight="1">
      <c r="A548" s="360"/>
      <c r="B548" s="360"/>
      <c r="C548" s="360"/>
      <c r="D548" s="360"/>
      <c r="E548" s="360"/>
      <c r="F548" s="360"/>
      <c r="G548" s="360"/>
      <c r="H548" s="360"/>
      <c r="I548" s="360"/>
      <c r="J548" s="360"/>
      <c r="K548" s="360"/>
      <c r="L548" s="360"/>
      <c r="M548" s="360"/>
      <c r="N548" s="360"/>
      <c r="O548" s="360"/>
      <c r="P548" s="360"/>
    </row>
    <row r="549" ht="13.5" customHeight="1">
      <c r="A549" s="360"/>
      <c r="B549" s="360"/>
      <c r="C549" s="360"/>
      <c r="D549" s="360"/>
      <c r="E549" s="360"/>
      <c r="F549" s="360"/>
      <c r="G549" s="360"/>
      <c r="H549" s="360"/>
      <c r="I549" s="360"/>
      <c r="J549" s="360"/>
      <c r="K549" s="360"/>
      <c r="L549" s="360"/>
      <c r="M549" s="360"/>
      <c r="N549" s="360"/>
      <c r="O549" s="360"/>
      <c r="P549" s="360"/>
    </row>
    <row r="550" ht="13.5" customHeight="1">
      <c r="A550" s="360"/>
      <c r="B550" s="360"/>
      <c r="C550" s="360"/>
      <c r="D550" s="360"/>
      <c r="E550" s="360"/>
      <c r="F550" s="360"/>
      <c r="G550" s="360"/>
      <c r="H550" s="360"/>
      <c r="I550" s="360"/>
      <c r="J550" s="360"/>
      <c r="K550" s="360"/>
      <c r="L550" s="360"/>
      <c r="M550" s="360"/>
      <c r="N550" s="360"/>
      <c r="O550" s="360"/>
      <c r="P550" s="360"/>
    </row>
    <row r="551" ht="13.5" customHeight="1">
      <c r="A551" s="360"/>
      <c r="B551" s="360"/>
      <c r="C551" s="360"/>
      <c r="D551" s="360"/>
      <c r="E551" s="360"/>
      <c r="F551" s="360"/>
      <c r="G551" s="360"/>
      <c r="H551" s="360"/>
      <c r="I551" s="360"/>
      <c r="J551" s="360"/>
      <c r="K551" s="360"/>
      <c r="L551" s="360"/>
      <c r="M551" s="360"/>
      <c r="N551" s="360"/>
      <c r="O551" s="360"/>
      <c r="P551" s="360"/>
    </row>
    <row r="552" ht="13.5" customHeight="1">
      <c r="A552" s="360"/>
      <c r="B552" s="360"/>
      <c r="C552" s="360"/>
      <c r="D552" s="360"/>
      <c r="E552" s="360"/>
      <c r="F552" s="360"/>
      <c r="G552" s="360"/>
      <c r="H552" s="360"/>
      <c r="I552" s="360"/>
      <c r="J552" s="360"/>
      <c r="K552" s="360"/>
      <c r="L552" s="360"/>
      <c r="M552" s="360"/>
      <c r="N552" s="360"/>
      <c r="O552" s="360"/>
      <c r="P552" s="360"/>
    </row>
    <row r="553" ht="13.5" customHeight="1">
      <c r="A553" s="360"/>
      <c r="B553" s="360"/>
      <c r="C553" s="360"/>
      <c r="D553" s="360"/>
      <c r="E553" s="360"/>
      <c r="F553" s="360"/>
      <c r="G553" s="360"/>
      <c r="H553" s="360"/>
      <c r="I553" s="360"/>
      <c r="J553" s="360"/>
      <c r="K553" s="360"/>
      <c r="L553" s="360"/>
      <c r="M553" s="360"/>
      <c r="N553" s="360"/>
      <c r="O553" s="360"/>
      <c r="P553" s="360"/>
    </row>
    <row r="554" ht="13.5" customHeight="1">
      <c r="A554" s="360"/>
      <c r="B554" s="360"/>
      <c r="C554" s="360"/>
      <c r="D554" s="360"/>
      <c r="E554" s="360"/>
      <c r="F554" s="360"/>
      <c r="G554" s="360"/>
      <c r="H554" s="360"/>
      <c r="I554" s="360"/>
      <c r="J554" s="360"/>
      <c r="K554" s="360"/>
      <c r="L554" s="360"/>
      <c r="M554" s="360"/>
      <c r="N554" s="360"/>
      <c r="O554" s="360"/>
      <c r="P554" s="360"/>
    </row>
    <row r="555" ht="13.5" customHeight="1">
      <c r="A555" s="360"/>
      <c r="B555" s="360"/>
      <c r="C555" s="360"/>
      <c r="D555" s="360"/>
      <c r="E555" s="360"/>
      <c r="F555" s="360"/>
      <c r="G555" s="360"/>
      <c r="H555" s="360"/>
      <c r="I555" s="360"/>
      <c r="J555" s="360"/>
      <c r="K555" s="360"/>
      <c r="L555" s="360"/>
      <c r="M555" s="360"/>
      <c r="N555" s="360"/>
      <c r="O555" s="360"/>
      <c r="P555" s="360"/>
    </row>
    <row r="556" ht="13.5" customHeight="1">
      <c r="A556" s="360"/>
      <c r="B556" s="360"/>
      <c r="C556" s="360"/>
      <c r="D556" s="360"/>
      <c r="E556" s="360"/>
      <c r="F556" s="360"/>
      <c r="G556" s="360"/>
      <c r="H556" s="360"/>
      <c r="I556" s="360"/>
      <c r="J556" s="360"/>
      <c r="K556" s="360"/>
      <c r="L556" s="360"/>
      <c r="M556" s="360"/>
      <c r="N556" s="360"/>
      <c r="O556" s="360"/>
      <c r="P556" s="360"/>
    </row>
    <row r="557" ht="13.5" customHeight="1">
      <c r="A557" s="360"/>
      <c r="B557" s="360"/>
      <c r="C557" s="360"/>
      <c r="D557" s="360"/>
      <c r="E557" s="360"/>
      <c r="F557" s="360"/>
      <c r="G557" s="360"/>
      <c r="H557" s="360"/>
      <c r="I557" s="360"/>
      <c r="J557" s="360"/>
      <c r="K557" s="360"/>
      <c r="L557" s="360"/>
      <c r="M557" s="360"/>
      <c r="N557" s="360"/>
      <c r="O557" s="360"/>
      <c r="P557" s="360"/>
    </row>
    <row r="558" ht="13.5" customHeight="1">
      <c r="A558" s="360"/>
      <c r="B558" s="360"/>
      <c r="C558" s="360"/>
      <c r="D558" s="360"/>
      <c r="E558" s="360"/>
      <c r="F558" s="360"/>
      <c r="G558" s="360"/>
      <c r="H558" s="360"/>
      <c r="I558" s="360"/>
      <c r="J558" s="360"/>
      <c r="K558" s="360"/>
      <c r="L558" s="360"/>
      <c r="M558" s="360"/>
      <c r="N558" s="360"/>
      <c r="O558" s="360"/>
      <c r="P558" s="360"/>
    </row>
    <row r="559" ht="13.5" customHeight="1">
      <c r="A559" s="360"/>
      <c r="B559" s="360"/>
      <c r="C559" s="360"/>
      <c r="D559" s="360"/>
      <c r="E559" s="360"/>
      <c r="F559" s="360"/>
      <c r="G559" s="360"/>
      <c r="H559" s="360"/>
      <c r="I559" s="360"/>
      <c r="J559" s="360"/>
      <c r="K559" s="360"/>
      <c r="L559" s="360"/>
      <c r="M559" s="360"/>
      <c r="N559" s="360"/>
      <c r="O559" s="360"/>
      <c r="P559" s="360"/>
    </row>
    <row r="560" ht="13.5" customHeight="1">
      <c r="A560" s="360"/>
      <c r="B560" s="360"/>
      <c r="C560" s="360"/>
      <c r="D560" s="360"/>
      <c r="E560" s="360"/>
      <c r="F560" s="360"/>
      <c r="G560" s="360"/>
      <c r="H560" s="360"/>
      <c r="I560" s="360"/>
      <c r="J560" s="360"/>
      <c r="K560" s="360"/>
      <c r="L560" s="360"/>
      <c r="M560" s="360"/>
      <c r="N560" s="360"/>
      <c r="O560" s="360"/>
      <c r="P560" s="360"/>
    </row>
    <row r="561" ht="13.5" customHeight="1">
      <c r="A561" s="360"/>
      <c r="B561" s="360"/>
      <c r="C561" s="360"/>
      <c r="D561" s="360"/>
      <c r="E561" s="360"/>
      <c r="F561" s="360"/>
      <c r="G561" s="360"/>
      <c r="H561" s="360"/>
      <c r="I561" s="360"/>
      <c r="J561" s="360"/>
      <c r="K561" s="360"/>
      <c r="L561" s="360"/>
      <c r="M561" s="360"/>
      <c r="N561" s="360"/>
      <c r="O561" s="360"/>
      <c r="P561" s="360"/>
    </row>
    <row r="562" ht="13.5" customHeight="1">
      <c r="A562" s="360"/>
      <c r="B562" s="360"/>
      <c r="C562" s="360"/>
      <c r="D562" s="360"/>
      <c r="E562" s="360"/>
      <c r="F562" s="360"/>
      <c r="G562" s="360"/>
      <c r="H562" s="360"/>
      <c r="I562" s="360"/>
      <c r="J562" s="360"/>
      <c r="K562" s="360"/>
      <c r="L562" s="360"/>
      <c r="M562" s="360"/>
      <c r="N562" s="360"/>
      <c r="O562" s="360"/>
      <c r="P562" s="360"/>
    </row>
    <row r="563" ht="13.5" customHeight="1">
      <c r="A563" s="360"/>
      <c r="B563" s="360"/>
      <c r="C563" s="360"/>
      <c r="D563" s="360"/>
      <c r="E563" s="360"/>
      <c r="F563" s="360"/>
      <c r="G563" s="360"/>
      <c r="H563" s="360"/>
      <c r="I563" s="360"/>
      <c r="J563" s="360"/>
      <c r="K563" s="360"/>
      <c r="L563" s="360"/>
      <c r="M563" s="360"/>
      <c r="N563" s="360"/>
      <c r="O563" s="360"/>
      <c r="P563" s="360"/>
    </row>
    <row r="564" ht="13.5" customHeight="1">
      <c r="A564" s="360"/>
      <c r="B564" s="360"/>
      <c r="C564" s="360"/>
      <c r="D564" s="360"/>
      <c r="E564" s="360"/>
      <c r="F564" s="360"/>
      <c r="G564" s="360"/>
      <c r="H564" s="360"/>
      <c r="I564" s="360"/>
      <c r="J564" s="360"/>
      <c r="K564" s="360"/>
      <c r="L564" s="360"/>
      <c r="M564" s="360"/>
      <c r="N564" s="360"/>
      <c r="O564" s="360"/>
      <c r="P564" s="360"/>
    </row>
    <row r="565" ht="13.5" customHeight="1">
      <c r="A565" s="360"/>
      <c r="B565" s="360"/>
      <c r="C565" s="360"/>
      <c r="D565" s="360"/>
      <c r="E565" s="360"/>
      <c r="F565" s="360"/>
      <c r="G565" s="360"/>
      <c r="H565" s="360"/>
      <c r="I565" s="360"/>
      <c r="J565" s="360"/>
      <c r="K565" s="360"/>
      <c r="L565" s="360"/>
      <c r="M565" s="360"/>
      <c r="N565" s="360"/>
      <c r="O565" s="360"/>
      <c r="P565" s="360"/>
    </row>
    <row r="566" ht="13.5" customHeight="1">
      <c r="A566" s="360"/>
      <c r="B566" s="360"/>
      <c r="C566" s="360"/>
      <c r="D566" s="360"/>
      <c r="E566" s="360"/>
      <c r="F566" s="360"/>
      <c r="G566" s="360"/>
      <c r="H566" s="360"/>
      <c r="I566" s="360"/>
      <c r="J566" s="360"/>
      <c r="K566" s="360"/>
      <c r="L566" s="360"/>
      <c r="M566" s="360"/>
      <c r="N566" s="360"/>
      <c r="O566" s="360"/>
      <c r="P566" s="360"/>
    </row>
    <row r="567" ht="13.5" customHeight="1">
      <c r="A567" s="360"/>
      <c r="B567" s="360"/>
      <c r="C567" s="360"/>
      <c r="D567" s="360"/>
      <c r="E567" s="360"/>
      <c r="F567" s="360"/>
      <c r="G567" s="360"/>
      <c r="H567" s="360"/>
      <c r="I567" s="360"/>
      <c r="J567" s="360"/>
      <c r="K567" s="360"/>
      <c r="L567" s="360"/>
      <c r="M567" s="360"/>
      <c r="N567" s="360"/>
      <c r="O567" s="360"/>
      <c r="P567" s="360"/>
    </row>
    <row r="568" ht="13.5" customHeight="1">
      <c r="A568" s="360"/>
      <c r="B568" s="360"/>
      <c r="C568" s="360"/>
      <c r="D568" s="360"/>
      <c r="E568" s="360"/>
      <c r="F568" s="360"/>
      <c r="G568" s="360"/>
      <c r="H568" s="360"/>
      <c r="I568" s="360"/>
      <c r="J568" s="360"/>
      <c r="K568" s="360"/>
      <c r="L568" s="360"/>
      <c r="M568" s="360"/>
      <c r="N568" s="360"/>
      <c r="O568" s="360"/>
      <c r="P568" s="360"/>
    </row>
    <row r="569" ht="13.5" customHeight="1">
      <c r="A569" s="360"/>
      <c r="B569" s="360"/>
      <c r="C569" s="360"/>
      <c r="D569" s="360"/>
      <c r="E569" s="360"/>
      <c r="F569" s="360"/>
      <c r="G569" s="360"/>
      <c r="H569" s="360"/>
      <c r="I569" s="360"/>
      <c r="J569" s="360"/>
      <c r="K569" s="360"/>
      <c r="L569" s="360"/>
      <c r="M569" s="360"/>
      <c r="N569" s="360"/>
      <c r="O569" s="360"/>
      <c r="P569" s="360"/>
    </row>
    <row r="570" ht="13.5" customHeight="1">
      <c r="A570" s="360"/>
      <c r="B570" s="360"/>
      <c r="C570" s="360"/>
      <c r="D570" s="360"/>
      <c r="E570" s="360"/>
      <c r="F570" s="360"/>
      <c r="G570" s="360"/>
      <c r="H570" s="360"/>
      <c r="I570" s="360"/>
      <c r="J570" s="360"/>
      <c r="K570" s="360"/>
      <c r="L570" s="360"/>
      <c r="M570" s="360"/>
      <c r="N570" s="360"/>
      <c r="O570" s="360"/>
      <c r="P570" s="360"/>
    </row>
    <row r="571" ht="13.5" customHeight="1">
      <c r="A571" s="360"/>
      <c r="B571" s="360"/>
      <c r="C571" s="360"/>
      <c r="D571" s="360"/>
      <c r="E571" s="360"/>
      <c r="F571" s="360"/>
      <c r="G571" s="360"/>
      <c r="H571" s="360"/>
      <c r="I571" s="360"/>
      <c r="J571" s="360"/>
      <c r="K571" s="360"/>
      <c r="L571" s="360"/>
      <c r="M571" s="360"/>
      <c r="N571" s="360"/>
      <c r="O571" s="360"/>
      <c r="P571" s="360"/>
    </row>
    <row r="572" ht="13.5" customHeight="1">
      <c r="A572" s="360"/>
      <c r="B572" s="360"/>
      <c r="C572" s="360"/>
      <c r="D572" s="360"/>
      <c r="E572" s="360"/>
      <c r="F572" s="360"/>
      <c r="G572" s="360"/>
      <c r="H572" s="360"/>
      <c r="I572" s="360"/>
      <c r="J572" s="360"/>
      <c r="K572" s="360"/>
      <c r="L572" s="360"/>
      <c r="M572" s="360"/>
      <c r="N572" s="360"/>
      <c r="O572" s="360"/>
      <c r="P572" s="360"/>
    </row>
    <row r="573" ht="13.5" customHeight="1">
      <c r="A573" s="360"/>
      <c r="B573" s="360"/>
      <c r="C573" s="360"/>
      <c r="D573" s="360"/>
      <c r="E573" s="360"/>
      <c r="F573" s="360"/>
      <c r="G573" s="360"/>
      <c r="H573" s="360"/>
      <c r="I573" s="360"/>
      <c r="J573" s="360"/>
      <c r="K573" s="360"/>
      <c r="L573" s="360"/>
      <c r="M573" s="360"/>
      <c r="N573" s="360"/>
      <c r="O573" s="360"/>
      <c r="P573" s="360"/>
    </row>
    <row r="574" ht="13.5" customHeight="1">
      <c r="A574" s="360"/>
      <c r="B574" s="360"/>
      <c r="C574" s="360"/>
      <c r="D574" s="360"/>
      <c r="E574" s="360"/>
      <c r="F574" s="360"/>
      <c r="G574" s="360"/>
      <c r="H574" s="360"/>
      <c r="I574" s="360"/>
      <c r="J574" s="360"/>
      <c r="K574" s="360"/>
      <c r="L574" s="360"/>
      <c r="M574" s="360"/>
      <c r="N574" s="360"/>
      <c r="O574" s="360"/>
      <c r="P574" s="360"/>
    </row>
    <row r="575" ht="13.5" customHeight="1">
      <c r="A575" s="360"/>
      <c r="B575" s="360"/>
      <c r="C575" s="360"/>
      <c r="D575" s="360"/>
      <c r="E575" s="360"/>
      <c r="F575" s="360"/>
      <c r="G575" s="360"/>
      <c r="H575" s="360"/>
      <c r="I575" s="360"/>
      <c r="J575" s="360"/>
      <c r="K575" s="360"/>
      <c r="L575" s="360"/>
      <c r="M575" s="360"/>
      <c r="N575" s="360"/>
      <c r="O575" s="360"/>
      <c r="P575" s="360"/>
    </row>
    <row r="576" ht="13.5" customHeight="1">
      <c r="A576" s="360"/>
      <c r="B576" s="360"/>
      <c r="C576" s="360"/>
      <c r="D576" s="360"/>
      <c r="E576" s="360"/>
      <c r="F576" s="360"/>
      <c r="G576" s="360"/>
      <c r="H576" s="360"/>
      <c r="I576" s="360"/>
      <c r="J576" s="360"/>
      <c r="K576" s="360"/>
      <c r="L576" s="360"/>
      <c r="M576" s="360"/>
      <c r="N576" s="360"/>
      <c r="O576" s="360"/>
      <c r="P576" s="360"/>
    </row>
    <row r="577" ht="13.5" customHeight="1">
      <c r="A577" s="360"/>
      <c r="B577" s="360"/>
      <c r="C577" s="360"/>
      <c r="D577" s="360"/>
      <c r="E577" s="360"/>
      <c r="F577" s="360"/>
      <c r="G577" s="360"/>
      <c r="H577" s="360"/>
      <c r="I577" s="360"/>
      <c r="J577" s="360"/>
      <c r="K577" s="360"/>
      <c r="L577" s="360"/>
      <c r="M577" s="360"/>
      <c r="N577" s="360"/>
      <c r="O577" s="360"/>
      <c r="P577" s="360"/>
    </row>
    <row r="578" ht="13.5" customHeight="1">
      <c r="A578" s="360"/>
      <c r="B578" s="360"/>
      <c r="C578" s="360"/>
      <c r="D578" s="360"/>
      <c r="E578" s="360"/>
      <c r="F578" s="360"/>
      <c r="G578" s="360"/>
      <c r="H578" s="360"/>
      <c r="I578" s="360"/>
      <c r="J578" s="360"/>
      <c r="K578" s="360"/>
      <c r="L578" s="360"/>
      <c r="M578" s="360"/>
      <c r="N578" s="360"/>
      <c r="O578" s="360"/>
      <c r="P578" s="360"/>
    </row>
    <row r="579" ht="13.5" customHeight="1">
      <c r="A579" s="360"/>
      <c r="B579" s="360"/>
      <c r="C579" s="360"/>
      <c r="D579" s="360"/>
      <c r="E579" s="360"/>
      <c r="F579" s="360"/>
      <c r="G579" s="360"/>
      <c r="H579" s="360"/>
      <c r="I579" s="360"/>
      <c r="J579" s="360"/>
      <c r="K579" s="360"/>
      <c r="L579" s="360"/>
      <c r="M579" s="360"/>
      <c r="N579" s="360"/>
      <c r="O579" s="360"/>
      <c r="P579" s="360"/>
    </row>
    <row r="580" ht="13.5" customHeight="1">
      <c r="A580" s="360"/>
      <c r="B580" s="360"/>
      <c r="C580" s="360"/>
      <c r="D580" s="360"/>
      <c r="E580" s="360"/>
      <c r="F580" s="360"/>
      <c r="G580" s="360"/>
      <c r="H580" s="360"/>
      <c r="I580" s="360"/>
      <c r="J580" s="360"/>
      <c r="K580" s="360"/>
      <c r="L580" s="360"/>
      <c r="M580" s="360"/>
      <c r="N580" s="360"/>
      <c r="O580" s="360"/>
      <c r="P580" s="360"/>
    </row>
    <row r="581" ht="13.5" customHeight="1">
      <c r="A581" s="360"/>
      <c r="B581" s="360"/>
      <c r="C581" s="360"/>
      <c r="D581" s="360"/>
      <c r="E581" s="360"/>
      <c r="F581" s="360"/>
      <c r="G581" s="360"/>
      <c r="H581" s="360"/>
      <c r="I581" s="360"/>
      <c r="J581" s="360"/>
      <c r="K581" s="360"/>
      <c r="L581" s="360"/>
      <c r="M581" s="360"/>
      <c r="N581" s="360"/>
      <c r="O581" s="360"/>
      <c r="P581" s="360"/>
    </row>
    <row r="582" ht="13.5" customHeight="1">
      <c r="A582" s="360"/>
      <c r="B582" s="360"/>
      <c r="C582" s="360"/>
      <c r="D582" s="360"/>
      <c r="E582" s="360"/>
      <c r="F582" s="360"/>
      <c r="G582" s="360"/>
      <c r="H582" s="360"/>
      <c r="I582" s="360"/>
      <c r="J582" s="360"/>
      <c r="K582" s="360"/>
      <c r="L582" s="360"/>
      <c r="M582" s="360"/>
      <c r="N582" s="360"/>
      <c r="O582" s="360"/>
      <c r="P582" s="360"/>
    </row>
    <row r="583" ht="13.5" customHeight="1">
      <c r="A583" s="360"/>
      <c r="B583" s="360"/>
      <c r="C583" s="360"/>
      <c r="D583" s="360"/>
      <c r="E583" s="360"/>
      <c r="F583" s="360"/>
      <c r="G583" s="360"/>
      <c r="H583" s="360"/>
      <c r="I583" s="360"/>
      <c r="J583" s="360"/>
      <c r="K583" s="360"/>
      <c r="L583" s="360"/>
      <c r="M583" s="360"/>
      <c r="N583" s="360"/>
      <c r="O583" s="360"/>
      <c r="P583" s="360"/>
    </row>
    <row r="584" ht="13.5" customHeight="1">
      <c r="A584" s="360"/>
      <c r="B584" s="360"/>
      <c r="C584" s="360"/>
      <c r="D584" s="360"/>
      <c r="E584" s="360"/>
      <c r="F584" s="360"/>
      <c r="G584" s="360"/>
      <c r="H584" s="360"/>
      <c r="I584" s="360"/>
      <c r="J584" s="360"/>
      <c r="K584" s="360"/>
      <c r="L584" s="360"/>
      <c r="M584" s="360"/>
      <c r="N584" s="360"/>
      <c r="O584" s="360"/>
      <c r="P584" s="360"/>
    </row>
    <row r="585" ht="13.5" customHeight="1">
      <c r="A585" s="360"/>
      <c r="B585" s="360"/>
      <c r="C585" s="360"/>
      <c r="D585" s="360"/>
      <c r="E585" s="360"/>
      <c r="F585" s="360"/>
      <c r="G585" s="360"/>
      <c r="H585" s="360"/>
      <c r="I585" s="360"/>
      <c r="J585" s="360"/>
      <c r="K585" s="360"/>
      <c r="L585" s="360"/>
      <c r="M585" s="360"/>
      <c r="N585" s="360"/>
      <c r="O585" s="360"/>
      <c r="P585" s="360"/>
    </row>
    <row r="586" ht="13.5" customHeight="1">
      <c r="A586" s="360"/>
      <c r="B586" s="360"/>
      <c r="C586" s="360"/>
      <c r="D586" s="360"/>
      <c r="E586" s="360"/>
      <c r="F586" s="360"/>
      <c r="G586" s="360"/>
      <c r="H586" s="360"/>
      <c r="I586" s="360"/>
      <c r="J586" s="360"/>
      <c r="K586" s="360"/>
      <c r="L586" s="360"/>
      <c r="M586" s="360"/>
      <c r="N586" s="360"/>
      <c r="O586" s="360"/>
      <c r="P586" s="360"/>
    </row>
    <row r="587" ht="13.5" customHeight="1">
      <c r="A587" s="360"/>
      <c r="B587" s="360"/>
      <c r="C587" s="360"/>
      <c r="D587" s="360"/>
      <c r="E587" s="360"/>
      <c r="F587" s="360"/>
      <c r="G587" s="360"/>
      <c r="H587" s="360"/>
      <c r="I587" s="360"/>
      <c r="J587" s="360"/>
      <c r="K587" s="360"/>
      <c r="L587" s="360"/>
      <c r="M587" s="360"/>
      <c r="N587" s="360"/>
      <c r="O587" s="360"/>
      <c r="P587" s="360"/>
    </row>
    <row r="588" ht="13.5" customHeight="1">
      <c r="A588" s="360"/>
      <c r="B588" s="360"/>
      <c r="C588" s="360"/>
      <c r="D588" s="360"/>
      <c r="E588" s="360"/>
      <c r="F588" s="360"/>
      <c r="G588" s="360"/>
      <c r="H588" s="360"/>
      <c r="I588" s="360"/>
      <c r="J588" s="360"/>
      <c r="K588" s="360"/>
      <c r="L588" s="360"/>
      <c r="M588" s="360"/>
      <c r="N588" s="360"/>
      <c r="O588" s="360"/>
      <c r="P588" s="360"/>
    </row>
    <row r="589" ht="13.5" customHeight="1">
      <c r="A589" s="360"/>
      <c r="B589" s="360"/>
      <c r="C589" s="360"/>
      <c r="D589" s="360"/>
      <c r="E589" s="360"/>
      <c r="F589" s="360"/>
      <c r="G589" s="360"/>
      <c r="H589" s="360"/>
      <c r="I589" s="360"/>
      <c r="J589" s="360"/>
      <c r="K589" s="360"/>
      <c r="L589" s="360"/>
      <c r="M589" s="360"/>
      <c r="N589" s="360"/>
      <c r="O589" s="360"/>
      <c r="P589" s="360"/>
    </row>
    <row r="590" ht="13.5" customHeight="1">
      <c r="A590" s="360"/>
      <c r="B590" s="360"/>
      <c r="C590" s="360"/>
      <c r="D590" s="360"/>
      <c r="E590" s="360"/>
      <c r="F590" s="360"/>
      <c r="G590" s="360"/>
      <c r="H590" s="360"/>
      <c r="I590" s="360"/>
      <c r="J590" s="360"/>
      <c r="K590" s="360"/>
      <c r="L590" s="360"/>
      <c r="M590" s="360"/>
      <c r="N590" s="360"/>
      <c r="O590" s="360"/>
      <c r="P590" s="360"/>
    </row>
    <row r="591" ht="13.5" customHeight="1">
      <c r="A591" s="360"/>
      <c r="B591" s="360"/>
      <c r="C591" s="360"/>
      <c r="D591" s="360"/>
      <c r="E591" s="360"/>
      <c r="F591" s="360"/>
      <c r="G591" s="360"/>
      <c r="H591" s="360"/>
      <c r="I591" s="360"/>
      <c r="J591" s="360"/>
      <c r="K591" s="360"/>
      <c r="L591" s="360"/>
      <c r="M591" s="360"/>
      <c r="N591" s="360"/>
      <c r="O591" s="360"/>
      <c r="P591" s="360"/>
    </row>
    <row r="592" ht="13.5" customHeight="1">
      <c r="A592" s="360"/>
      <c r="B592" s="360"/>
      <c r="C592" s="360"/>
      <c r="D592" s="360"/>
      <c r="E592" s="360"/>
      <c r="F592" s="360"/>
      <c r="G592" s="360"/>
      <c r="H592" s="360"/>
      <c r="I592" s="360"/>
      <c r="J592" s="360"/>
      <c r="K592" s="360"/>
      <c r="L592" s="360"/>
      <c r="M592" s="360"/>
      <c r="N592" s="360"/>
      <c r="O592" s="360"/>
      <c r="P592" s="360"/>
    </row>
    <row r="593" ht="13.5" customHeight="1">
      <c r="A593" s="360"/>
      <c r="B593" s="360"/>
      <c r="C593" s="360"/>
      <c r="D593" s="360"/>
      <c r="E593" s="360"/>
      <c r="F593" s="360"/>
      <c r="G593" s="360"/>
      <c r="H593" s="360"/>
      <c r="I593" s="360"/>
      <c r="J593" s="360"/>
      <c r="K593" s="360"/>
      <c r="L593" s="360"/>
      <c r="M593" s="360"/>
      <c r="N593" s="360"/>
      <c r="O593" s="360"/>
      <c r="P593" s="360"/>
    </row>
    <row r="594" ht="13.5" customHeight="1">
      <c r="A594" s="360"/>
      <c r="B594" s="360"/>
      <c r="C594" s="360"/>
      <c r="D594" s="360"/>
      <c r="E594" s="360"/>
      <c r="F594" s="360"/>
      <c r="G594" s="360"/>
      <c r="H594" s="360"/>
      <c r="I594" s="360"/>
      <c r="J594" s="360"/>
      <c r="K594" s="360"/>
      <c r="L594" s="360"/>
      <c r="M594" s="360"/>
      <c r="N594" s="360"/>
      <c r="O594" s="360"/>
      <c r="P594" s="360"/>
    </row>
    <row r="595" ht="13.5" customHeight="1">
      <c r="A595" s="360"/>
      <c r="B595" s="360"/>
      <c r="C595" s="360"/>
      <c r="D595" s="360"/>
      <c r="E595" s="360"/>
      <c r="F595" s="360"/>
      <c r="G595" s="360"/>
      <c r="H595" s="360"/>
      <c r="I595" s="360"/>
      <c r="J595" s="360"/>
      <c r="K595" s="360"/>
      <c r="L595" s="360"/>
      <c r="M595" s="360"/>
      <c r="N595" s="360"/>
      <c r="O595" s="360"/>
      <c r="P595" s="360"/>
    </row>
    <row r="596" ht="13.5" customHeight="1">
      <c r="A596" s="360"/>
      <c r="B596" s="360"/>
      <c r="C596" s="360"/>
      <c r="D596" s="360"/>
      <c r="E596" s="360"/>
      <c r="F596" s="360"/>
      <c r="G596" s="360"/>
      <c r="H596" s="360"/>
      <c r="I596" s="360"/>
      <c r="J596" s="360"/>
      <c r="K596" s="360"/>
      <c r="L596" s="360"/>
      <c r="M596" s="360"/>
      <c r="N596" s="360"/>
      <c r="O596" s="360"/>
      <c r="P596" s="360"/>
    </row>
    <row r="597" ht="13.5" customHeight="1">
      <c r="A597" s="360"/>
      <c r="B597" s="360"/>
      <c r="C597" s="360"/>
      <c r="D597" s="360"/>
      <c r="E597" s="360"/>
      <c r="F597" s="360"/>
      <c r="G597" s="360"/>
      <c r="H597" s="360"/>
      <c r="I597" s="360"/>
      <c r="J597" s="360"/>
      <c r="K597" s="360"/>
      <c r="L597" s="360"/>
      <c r="M597" s="360"/>
      <c r="N597" s="360"/>
      <c r="O597" s="360"/>
      <c r="P597" s="360"/>
    </row>
    <row r="598" ht="13.5" customHeight="1">
      <c r="A598" s="360"/>
      <c r="B598" s="360"/>
      <c r="C598" s="360"/>
      <c r="D598" s="360"/>
      <c r="E598" s="360"/>
      <c r="F598" s="360"/>
      <c r="G598" s="360"/>
      <c r="H598" s="360"/>
      <c r="I598" s="360"/>
      <c r="J598" s="360"/>
      <c r="K598" s="360"/>
      <c r="L598" s="360"/>
      <c r="M598" s="360"/>
      <c r="N598" s="360"/>
      <c r="O598" s="360"/>
      <c r="P598" s="360"/>
    </row>
    <row r="599" ht="13.5" customHeight="1">
      <c r="A599" s="360"/>
      <c r="B599" s="360"/>
      <c r="C599" s="360"/>
      <c r="D599" s="360"/>
      <c r="E599" s="360"/>
      <c r="F599" s="360"/>
      <c r="G599" s="360"/>
      <c r="H599" s="360"/>
      <c r="I599" s="360"/>
      <c r="J599" s="360"/>
      <c r="K599" s="360"/>
      <c r="L599" s="360"/>
      <c r="M599" s="360"/>
      <c r="N599" s="360"/>
      <c r="O599" s="360"/>
      <c r="P599" s="360"/>
    </row>
    <row r="600" ht="13.5" customHeight="1">
      <c r="A600" s="360"/>
      <c r="B600" s="360"/>
      <c r="C600" s="360"/>
      <c r="D600" s="360"/>
      <c r="E600" s="360"/>
      <c r="F600" s="360"/>
      <c r="G600" s="360"/>
      <c r="H600" s="360"/>
      <c r="I600" s="360"/>
      <c r="J600" s="360"/>
      <c r="K600" s="360"/>
      <c r="L600" s="360"/>
      <c r="M600" s="360"/>
      <c r="N600" s="360"/>
      <c r="O600" s="360"/>
      <c r="P600" s="360"/>
    </row>
    <row r="601" ht="13.5" customHeight="1">
      <c r="A601" s="360"/>
      <c r="B601" s="360"/>
      <c r="C601" s="360"/>
      <c r="D601" s="360"/>
      <c r="E601" s="360"/>
      <c r="F601" s="360"/>
      <c r="G601" s="360"/>
      <c r="H601" s="360"/>
      <c r="I601" s="360"/>
      <c r="J601" s="360"/>
      <c r="K601" s="360"/>
      <c r="L601" s="360"/>
      <c r="M601" s="360"/>
      <c r="N601" s="360"/>
      <c r="O601" s="360"/>
      <c r="P601" s="360"/>
    </row>
    <row r="602" ht="13.5" customHeight="1">
      <c r="A602" s="360"/>
      <c r="B602" s="360"/>
      <c r="C602" s="360"/>
      <c r="D602" s="360"/>
      <c r="E602" s="360"/>
      <c r="F602" s="360"/>
      <c r="G602" s="360"/>
      <c r="H602" s="360"/>
      <c r="I602" s="360"/>
      <c r="J602" s="360"/>
      <c r="K602" s="360"/>
      <c r="L602" s="360"/>
      <c r="M602" s="360"/>
      <c r="N602" s="360"/>
      <c r="O602" s="360"/>
      <c r="P602" s="360"/>
    </row>
    <row r="603" ht="13.5" customHeight="1">
      <c r="A603" s="360"/>
      <c r="B603" s="360"/>
      <c r="C603" s="360"/>
      <c r="D603" s="360"/>
      <c r="E603" s="360"/>
      <c r="F603" s="360"/>
      <c r="G603" s="360"/>
      <c r="H603" s="360"/>
      <c r="I603" s="360"/>
      <c r="J603" s="360"/>
      <c r="K603" s="360"/>
      <c r="L603" s="360"/>
      <c r="M603" s="360"/>
      <c r="N603" s="360"/>
      <c r="O603" s="360"/>
      <c r="P603" s="360"/>
    </row>
    <row r="604" ht="13.5" customHeight="1">
      <c r="A604" s="360"/>
      <c r="B604" s="360"/>
      <c r="C604" s="360"/>
      <c r="D604" s="360"/>
      <c r="E604" s="360"/>
      <c r="F604" s="360"/>
      <c r="G604" s="360"/>
      <c r="H604" s="360"/>
      <c r="I604" s="360"/>
      <c r="J604" s="360"/>
      <c r="K604" s="360"/>
      <c r="L604" s="360"/>
      <c r="M604" s="360"/>
      <c r="N604" s="360"/>
      <c r="O604" s="360"/>
      <c r="P604" s="360"/>
    </row>
    <row r="605" ht="13.5" customHeight="1">
      <c r="A605" s="360"/>
      <c r="B605" s="360"/>
      <c r="C605" s="360"/>
      <c r="D605" s="360"/>
      <c r="E605" s="360"/>
      <c r="F605" s="360"/>
      <c r="G605" s="360"/>
      <c r="H605" s="360"/>
      <c r="I605" s="360"/>
      <c r="J605" s="360"/>
      <c r="K605" s="360"/>
      <c r="L605" s="360"/>
      <c r="M605" s="360"/>
      <c r="N605" s="360"/>
      <c r="O605" s="360"/>
      <c r="P605" s="360"/>
    </row>
    <row r="606" ht="13.5" customHeight="1">
      <c r="A606" s="360"/>
      <c r="B606" s="360"/>
      <c r="C606" s="360"/>
      <c r="D606" s="360"/>
      <c r="E606" s="360"/>
      <c r="F606" s="360"/>
      <c r="G606" s="360"/>
      <c r="H606" s="360"/>
      <c r="I606" s="360"/>
      <c r="J606" s="360"/>
      <c r="K606" s="360"/>
      <c r="L606" s="360"/>
      <c r="M606" s="360"/>
      <c r="N606" s="360"/>
      <c r="O606" s="360"/>
      <c r="P606" s="360"/>
    </row>
    <row r="607" ht="13.5" customHeight="1">
      <c r="A607" s="360"/>
      <c r="B607" s="360"/>
      <c r="C607" s="360"/>
      <c r="D607" s="360"/>
      <c r="E607" s="360"/>
      <c r="F607" s="360"/>
      <c r="G607" s="360"/>
      <c r="H607" s="360"/>
      <c r="I607" s="360"/>
      <c r="J607" s="360"/>
      <c r="K607" s="360"/>
      <c r="L607" s="360"/>
      <c r="M607" s="360"/>
      <c r="N607" s="360"/>
      <c r="O607" s="360"/>
      <c r="P607" s="360"/>
    </row>
    <row r="608" ht="13.5" customHeight="1">
      <c r="A608" s="360"/>
      <c r="B608" s="360"/>
      <c r="C608" s="360"/>
      <c r="D608" s="360"/>
      <c r="E608" s="360"/>
      <c r="F608" s="360"/>
      <c r="G608" s="360"/>
      <c r="H608" s="360"/>
      <c r="I608" s="360"/>
      <c r="J608" s="360"/>
      <c r="K608" s="360"/>
      <c r="L608" s="360"/>
      <c r="M608" s="360"/>
      <c r="N608" s="360"/>
      <c r="O608" s="360"/>
      <c r="P608" s="360"/>
    </row>
    <row r="609" ht="13.5" customHeight="1">
      <c r="A609" s="360"/>
      <c r="B609" s="360"/>
      <c r="C609" s="360"/>
      <c r="D609" s="360"/>
      <c r="E609" s="360"/>
      <c r="F609" s="360"/>
      <c r="G609" s="360"/>
      <c r="H609" s="360"/>
      <c r="I609" s="360"/>
      <c r="J609" s="360"/>
      <c r="K609" s="360"/>
      <c r="L609" s="360"/>
      <c r="M609" s="360"/>
      <c r="N609" s="360"/>
      <c r="O609" s="360"/>
      <c r="P609" s="360"/>
    </row>
    <row r="610" ht="13.5" customHeight="1">
      <c r="A610" s="360"/>
      <c r="B610" s="360"/>
      <c r="C610" s="360"/>
      <c r="D610" s="360"/>
      <c r="E610" s="360"/>
      <c r="F610" s="360"/>
      <c r="G610" s="360"/>
      <c r="H610" s="360"/>
      <c r="I610" s="360"/>
      <c r="J610" s="360"/>
      <c r="K610" s="360"/>
      <c r="L610" s="360"/>
      <c r="M610" s="360"/>
      <c r="N610" s="360"/>
      <c r="O610" s="360"/>
      <c r="P610" s="360"/>
    </row>
    <row r="611" ht="13.5" customHeight="1">
      <c r="A611" s="360"/>
      <c r="B611" s="360"/>
      <c r="C611" s="360"/>
      <c r="D611" s="360"/>
      <c r="E611" s="360"/>
      <c r="F611" s="360"/>
      <c r="G611" s="360"/>
      <c r="H611" s="360"/>
      <c r="I611" s="360"/>
      <c r="J611" s="360"/>
      <c r="K611" s="360"/>
      <c r="L611" s="360"/>
      <c r="M611" s="360"/>
      <c r="N611" s="360"/>
      <c r="O611" s="360"/>
      <c r="P611" s="360"/>
    </row>
    <row r="612" ht="13.5" customHeight="1">
      <c r="A612" s="360"/>
      <c r="B612" s="360"/>
      <c r="C612" s="360"/>
      <c r="D612" s="360"/>
      <c r="E612" s="360"/>
      <c r="F612" s="360"/>
      <c r="G612" s="360"/>
      <c r="H612" s="360"/>
      <c r="I612" s="360"/>
      <c r="J612" s="360"/>
      <c r="K612" s="360"/>
      <c r="L612" s="360"/>
      <c r="M612" s="360"/>
      <c r="N612" s="360"/>
      <c r="O612" s="360"/>
      <c r="P612" s="360"/>
    </row>
    <row r="613" ht="13.5" customHeight="1">
      <c r="A613" s="360"/>
      <c r="B613" s="360"/>
      <c r="C613" s="360"/>
      <c r="D613" s="360"/>
      <c r="E613" s="360"/>
      <c r="F613" s="360"/>
      <c r="G613" s="360"/>
      <c r="H613" s="360"/>
      <c r="I613" s="360"/>
      <c r="J613" s="360"/>
      <c r="K613" s="360"/>
      <c r="L613" s="360"/>
      <c r="M613" s="360"/>
      <c r="N613" s="360"/>
      <c r="O613" s="360"/>
      <c r="P613" s="360"/>
    </row>
    <row r="614" ht="13.5" customHeight="1">
      <c r="A614" s="360"/>
      <c r="B614" s="360"/>
      <c r="C614" s="360"/>
      <c r="D614" s="360"/>
      <c r="E614" s="360"/>
      <c r="F614" s="360"/>
      <c r="G614" s="360"/>
      <c r="H614" s="360"/>
      <c r="I614" s="360"/>
      <c r="J614" s="360"/>
      <c r="K614" s="360"/>
      <c r="L614" s="360"/>
      <c r="M614" s="360"/>
      <c r="N614" s="360"/>
      <c r="O614" s="360"/>
      <c r="P614" s="360"/>
    </row>
    <row r="615" ht="13.5" customHeight="1">
      <c r="A615" s="360"/>
      <c r="B615" s="360"/>
      <c r="C615" s="360"/>
      <c r="D615" s="360"/>
      <c r="E615" s="360"/>
      <c r="F615" s="360"/>
      <c r="G615" s="360"/>
      <c r="H615" s="360"/>
      <c r="I615" s="360"/>
      <c r="J615" s="360"/>
      <c r="K615" s="360"/>
      <c r="L615" s="360"/>
      <c r="M615" s="360"/>
      <c r="N615" s="360"/>
      <c r="O615" s="360"/>
      <c r="P615" s="360"/>
    </row>
    <row r="616" ht="13.5" customHeight="1">
      <c r="A616" s="360"/>
      <c r="B616" s="360"/>
      <c r="C616" s="360"/>
      <c r="D616" s="360"/>
      <c r="E616" s="360"/>
      <c r="F616" s="360"/>
      <c r="G616" s="360"/>
      <c r="H616" s="360"/>
      <c r="I616" s="360"/>
      <c r="J616" s="360"/>
      <c r="K616" s="360"/>
      <c r="L616" s="360"/>
      <c r="M616" s="360"/>
      <c r="N616" s="360"/>
      <c r="O616" s="360"/>
      <c r="P616" s="360"/>
    </row>
    <row r="617" ht="13.5" customHeight="1">
      <c r="A617" s="360"/>
      <c r="B617" s="360"/>
      <c r="C617" s="360"/>
      <c r="D617" s="360"/>
      <c r="E617" s="360"/>
      <c r="F617" s="360"/>
      <c r="G617" s="360"/>
      <c r="H617" s="360"/>
      <c r="I617" s="360"/>
      <c r="J617" s="360"/>
      <c r="K617" s="360"/>
      <c r="L617" s="360"/>
      <c r="M617" s="360"/>
      <c r="N617" s="360"/>
      <c r="O617" s="360"/>
      <c r="P617" s="360"/>
    </row>
    <row r="618" ht="13.5" customHeight="1">
      <c r="A618" s="360"/>
      <c r="B618" s="360"/>
      <c r="C618" s="360"/>
      <c r="D618" s="360"/>
      <c r="E618" s="360"/>
      <c r="F618" s="360"/>
      <c r="G618" s="360"/>
      <c r="H618" s="360"/>
      <c r="I618" s="360"/>
      <c r="J618" s="360"/>
      <c r="K618" s="360"/>
      <c r="L618" s="360"/>
      <c r="M618" s="360"/>
      <c r="N618" s="360"/>
      <c r="O618" s="360"/>
      <c r="P618" s="360"/>
    </row>
    <row r="619" ht="13.5" customHeight="1">
      <c r="A619" s="360"/>
      <c r="B619" s="360"/>
      <c r="C619" s="360"/>
      <c r="D619" s="360"/>
      <c r="E619" s="360"/>
      <c r="F619" s="360"/>
      <c r="G619" s="360"/>
      <c r="H619" s="360"/>
      <c r="I619" s="360"/>
      <c r="J619" s="360"/>
      <c r="K619" s="360"/>
      <c r="L619" s="360"/>
      <c r="M619" s="360"/>
      <c r="N619" s="360"/>
      <c r="O619" s="360"/>
      <c r="P619" s="360"/>
    </row>
    <row r="620" ht="13.5" customHeight="1">
      <c r="A620" s="360"/>
      <c r="B620" s="360"/>
      <c r="C620" s="360"/>
      <c r="D620" s="360"/>
      <c r="E620" s="360"/>
      <c r="F620" s="360"/>
      <c r="G620" s="360"/>
      <c r="H620" s="360"/>
      <c r="I620" s="360"/>
      <c r="J620" s="360"/>
      <c r="K620" s="360"/>
      <c r="L620" s="360"/>
      <c r="M620" s="360"/>
      <c r="N620" s="360"/>
      <c r="O620" s="360"/>
      <c r="P620" s="360"/>
    </row>
    <row r="621" ht="13.5" customHeight="1">
      <c r="A621" s="360"/>
      <c r="B621" s="360"/>
      <c r="C621" s="360"/>
      <c r="D621" s="360"/>
      <c r="E621" s="360"/>
      <c r="F621" s="360"/>
      <c r="G621" s="360"/>
      <c r="H621" s="360"/>
      <c r="I621" s="360"/>
      <c r="J621" s="360"/>
      <c r="K621" s="360"/>
      <c r="L621" s="360"/>
      <c r="M621" s="360"/>
      <c r="N621" s="360"/>
      <c r="O621" s="360"/>
      <c r="P621" s="360"/>
    </row>
    <row r="622" ht="13.5" customHeight="1">
      <c r="A622" s="360"/>
      <c r="B622" s="360"/>
      <c r="C622" s="360"/>
      <c r="D622" s="360"/>
      <c r="E622" s="360"/>
      <c r="F622" s="360"/>
      <c r="G622" s="360"/>
      <c r="H622" s="360"/>
      <c r="I622" s="360"/>
      <c r="J622" s="360"/>
      <c r="K622" s="360"/>
      <c r="L622" s="360"/>
      <c r="M622" s="360"/>
      <c r="N622" s="360"/>
      <c r="O622" s="360"/>
      <c r="P622" s="360"/>
    </row>
    <row r="623" ht="13.5" customHeight="1">
      <c r="A623" s="360"/>
      <c r="B623" s="360"/>
      <c r="C623" s="360"/>
      <c r="D623" s="360"/>
      <c r="E623" s="360"/>
      <c r="F623" s="360"/>
      <c r="G623" s="360"/>
      <c r="H623" s="360"/>
      <c r="I623" s="360"/>
      <c r="J623" s="360"/>
      <c r="K623" s="360"/>
      <c r="L623" s="360"/>
      <c r="M623" s="360"/>
      <c r="N623" s="360"/>
      <c r="O623" s="360"/>
      <c r="P623" s="360"/>
    </row>
    <row r="624" ht="13.5" customHeight="1">
      <c r="A624" s="360"/>
      <c r="B624" s="360"/>
      <c r="C624" s="360"/>
      <c r="D624" s="360"/>
      <c r="E624" s="360"/>
      <c r="F624" s="360"/>
      <c r="G624" s="360"/>
      <c r="H624" s="360"/>
      <c r="I624" s="360"/>
      <c r="J624" s="360"/>
      <c r="K624" s="360"/>
      <c r="L624" s="360"/>
      <c r="M624" s="360"/>
      <c r="N624" s="360"/>
      <c r="O624" s="360"/>
      <c r="P624" s="360"/>
    </row>
    <row r="625" ht="13.5" customHeight="1">
      <c r="A625" s="360"/>
      <c r="B625" s="360"/>
      <c r="C625" s="360"/>
      <c r="D625" s="360"/>
      <c r="E625" s="360"/>
      <c r="F625" s="360"/>
      <c r="G625" s="360"/>
      <c r="H625" s="360"/>
      <c r="I625" s="360"/>
      <c r="J625" s="360"/>
      <c r="K625" s="360"/>
      <c r="L625" s="360"/>
      <c r="M625" s="360"/>
      <c r="N625" s="360"/>
      <c r="O625" s="360"/>
      <c r="P625" s="360"/>
    </row>
    <row r="626" ht="13.5" customHeight="1">
      <c r="A626" s="360"/>
      <c r="B626" s="360"/>
      <c r="C626" s="360"/>
      <c r="D626" s="360"/>
      <c r="E626" s="360"/>
      <c r="F626" s="360"/>
      <c r="G626" s="360"/>
      <c r="H626" s="360"/>
      <c r="I626" s="360"/>
      <c r="J626" s="360"/>
      <c r="K626" s="360"/>
      <c r="L626" s="360"/>
      <c r="M626" s="360"/>
      <c r="N626" s="360"/>
      <c r="O626" s="360"/>
      <c r="P626" s="360"/>
    </row>
    <row r="627" ht="13.5" customHeight="1">
      <c r="A627" s="360"/>
      <c r="B627" s="360"/>
      <c r="C627" s="360"/>
      <c r="D627" s="360"/>
      <c r="E627" s="360"/>
      <c r="F627" s="360"/>
      <c r="G627" s="360"/>
      <c r="H627" s="360"/>
      <c r="I627" s="360"/>
      <c r="J627" s="360"/>
      <c r="K627" s="360"/>
      <c r="L627" s="360"/>
      <c r="M627" s="360"/>
      <c r="N627" s="360"/>
      <c r="O627" s="360"/>
      <c r="P627" s="360"/>
    </row>
    <row r="628" ht="13.5" customHeight="1">
      <c r="A628" s="360"/>
      <c r="B628" s="360"/>
      <c r="C628" s="360"/>
      <c r="D628" s="360"/>
      <c r="E628" s="360"/>
      <c r="F628" s="360"/>
      <c r="G628" s="360"/>
      <c r="H628" s="360"/>
      <c r="I628" s="360"/>
      <c r="J628" s="360"/>
      <c r="K628" s="360"/>
      <c r="L628" s="360"/>
      <c r="M628" s="360"/>
      <c r="N628" s="360"/>
      <c r="O628" s="360"/>
      <c r="P628" s="360"/>
    </row>
    <row r="629" ht="13.5" customHeight="1">
      <c r="A629" s="360"/>
      <c r="B629" s="360"/>
      <c r="C629" s="360"/>
      <c r="D629" s="360"/>
      <c r="E629" s="360"/>
      <c r="F629" s="360"/>
      <c r="G629" s="360"/>
      <c r="H629" s="360"/>
      <c r="I629" s="360"/>
      <c r="J629" s="360"/>
      <c r="K629" s="360"/>
      <c r="L629" s="360"/>
      <c r="M629" s="360"/>
      <c r="N629" s="360"/>
      <c r="O629" s="360"/>
      <c r="P629" s="360"/>
    </row>
    <row r="630" ht="13.5" customHeight="1">
      <c r="A630" s="360"/>
      <c r="B630" s="360"/>
      <c r="C630" s="360"/>
      <c r="D630" s="360"/>
      <c r="E630" s="360"/>
      <c r="F630" s="360"/>
      <c r="G630" s="360"/>
      <c r="H630" s="360"/>
      <c r="I630" s="360"/>
      <c r="J630" s="360"/>
      <c r="K630" s="360"/>
      <c r="L630" s="360"/>
      <c r="M630" s="360"/>
      <c r="N630" s="360"/>
      <c r="O630" s="360"/>
      <c r="P630" s="360"/>
    </row>
    <row r="631" ht="13.5" customHeight="1">
      <c r="A631" s="360"/>
      <c r="B631" s="360"/>
      <c r="C631" s="360"/>
      <c r="D631" s="360"/>
      <c r="E631" s="360"/>
      <c r="F631" s="360"/>
      <c r="G631" s="360"/>
      <c r="H631" s="360"/>
      <c r="I631" s="360"/>
      <c r="J631" s="360"/>
      <c r="K631" s="360"/>
      <c r="L631" s="360"/>
      <c r="M631" s="360"/>
      <c r="N631" s="360"/>
      <c r="O631" s="360"/>
      <c r="P631" s="360"/>
    </row>
    <row r="632" ht="13.5" customHeight="1">
      <c r="A632" s="360"/>
      <c r="B632" s="360"/>
      <c r="C632" s="360"/>
      <c r="D632" s="360"/>
      <c r="E632" s="360"/>
      <c r="F632" s="360"/>
      <c r="G632" s="360"/>
      <c r="H632" s="360"/>
      <c r="I632" s="360"/>
      <c r="J632" s="360"/>
      <c r="K632" s="360"/>
      <c r="L632" s="360"/>
      <c r="M632" s="360"/>
      <c r="N632" s="360"/>
      <c r="O632" s="360"/>
      <c r="P632" s="360"/>
    </row>
    <row r="633" ht="13.5" customHeight="1">
      <c r="A633" s="360"/>
      <c r="B633" s="360"/>
      <c r="C633" s="360"/>
      <c r="D633" s="360"/>
      <c r="E633" s="360"/>
      <c r="F633" s="360"/>
      <c r="G633" s="360"/>
      <c r="H633" s="360"/>
      <c r="I633" s="360"/>
      <c r="J633" s="360"/>
      <c r="K633" s="360"/>
      <c r="L633" s="360"/>
      <c r="M633" s="360"/>
      <c r="N633" s="360"/>
      <c r="O633" s="360"/>
      <c r="P633" s="360"/>
    </row>
    <row r="634" ht="13.5" customHeight="1">
      <c r="A634" s="360"/>
      <c r="B634" s="360"/>
      <c r="C634" s="360"/>
      <c r="D634" s="360"/>
      <c r="E634" s="360"/>
      <c r="F634" s="360"/>
      <c r="G634" s="360"/>
      <c r="H634" s="360"/>
      <c r="I634" s="360"/>
      <c r="J634" s="360"/>
      <c r="K634" s="360"/>
      <c r="L634" s="360"/>
      <c r="M634" s="360"/>
      <c r="N634" s="360"/>
      <c r="O634" s="360"/>
      <c r="P634" s="360"/>
    </row>
    <row r="635" ht="13.5" customHeight="1">
      <c r="A635" s="360"/>
      <c r="B635" s="360"/>
      <c r="C635" s="360"/>
      <c r="D635" s="360"/>
      <c r="E635" s="360"/>
      <c r="F635" s="360"/>
      <c r="G635" s="360"/>
      <c r="H635" s="360"/>
      <c r="I635" s="360"/>
      <c r="J635" s="360"/>
      <c r="K635" s="360"/>
      <c r="L635" s="360"/>
      <c r="M635" s="360"/>
      <c r="N635" s="360"/>
      <c r="O635" s="360"/>
      <c r="P635" s="360"/>
    </row>
    <row r="636" ht="13.5" customHeight="1">
      <c r="A636" s="360"/>
      <c r="B636" s="360"/>
      <c r="C636" s="360"/>
      <c r="D636" s="360"/>
      <c r="E636" s="360"/>
      <c r="F636" s="360"/>
      <c r="G636" s="360"/>
      <c r="H636" s="360"/>
      <c r="I636" s="360"/>
      <c r="J636" s="360"/>
      <c r="K636" s="360"/>
      <c r="L636" s="360"/>
      <c r="M636" s="360"/>
      <c r="N636" s="360"/>
      <c r="O636" s="360"/>
      <c r="P636" s="360"/>
    </row>
    <row r="637" ht="13.5" customHeight="1">
      <c r="A637" s="360"/>
      <c r="B637" s="360"/>
      <c r="C637" s="360"/>
      <c r="D637" s="360"/>
      <c r="E637" s="360"/>
      <c r="F637" s="360"/>
      <c r="G637" s="360"/>
      <c r="H637" s="360"/>
      <c r="I637" s="360"/>
      <c r="J637" s="360"/>
      <c r="K637" s="360"/>
      <c r="L637" s="360"/>
      <c r="M637" s="360"/>
      <c r="N637" s="360"/>
      <c r="O637" s="360"/>
      <c r="P637" s="360"/>
    </row>
    <row r="638" ht="13.5" customHeight="1">
      <c r="A638" s="360"/>
      <c r="B638" s="360"/>
      <c r="C638" s="360"/>
      <c r="D638" s="360"/>
      <c r="E638" s="360"/>
      <c r="F638" s="360"/>
      <c r="G638" s="360"/>
      <c r="H638" s="360"/>
      <c r="I638" s="360"/>
      <c r="J638" s="360"/>
      <c r="K638" s="360"/>
      <c r="L638" s="360"/>
      <c r="M638" s="360"/>
      <c r="N638" s="360"/>
      <c r="O638" s="360"/>
      <c r="P638" s="360"/>
    </row>
    <row r="639" ht="13.5" customHeight="1">
      <c r="A639" s="360"/>
      <c r="B639" s="360"/>
      <c r="C639" s="360"/>
      <c r="D639" s="360"/>
      <c r="E639" s="360"/>
      <c r="F639" s="360"/>
      <c r="G639" s="360"/>
      <c r="H639" s="360"/>
      <c r="I639" s="360"/>
      <c r="J639" s="360"/>
      <c r="K639" s="360"/>
      <c r="L639" s="360"/>
      <c r="M639" s="360"/>
      <c r="N639" s="360"/>
      <c r="O639" s="360"/>
      <c r="P639" s="360"/>
    </row>
    <row r="640" ht="13.5" customHeight="1">
      <c r="A640" s="360"/>
      <c r="B640" s="360"/>
      <c r="C640" s="360"/>
      <c r="D640" s="360"/>
      <c r="E640" s="360"/>
      <c r="F640" s="360"/>
      <c r="G640" s="360"/>
      <c r="H640" s="360"/>
      <c r="I640" s="360"/>
      <c r="J640" s="360"/>
      <c r="K640" s="360"/>
      <c r="L640" s="360"/>
      <c r="M640" s="360"/>
      <c r="N640" s="360"/>
      <c r="O640" s="360"/>
      <c r="P640" s="360"/>
    </row>
    <row r="641" ht="13.5" customHeight="1">
      <c r="A641" s="360"/>
      <c r="B641" s="360"/>
      <c r="C641" s="360"/>
      <c r="D641" s="360"/>
      <c r="E641" s="360"/>
      <c r="F641" s="360"/>
      <c r="G641" s="360"/>
      <c r="H641" s="360"/>
      <c r="I641" s="360"/>
      <c r="J641" s="360"/>
      <c r="K641" s="360"/>
      <c r="L641" s="360"/>
      <c r="M641" s="360"/>
      <c r="N641" s="360"/>
      <c r="O641" s="360"/>
      <c r="P641" s="360"/>
    </row>
    <row r="642" ht="13.5" customHeight="1">
      <c r="A642" s="360"/>
      <c r="B642" s="360"/>
      <c r="C642" s="360"/>
      <c r="D642" s="360"/>
      <c r="E642" s="360"/>
      <c r="F642" s="360"/>
      <c r="G642" s="360"/>
      <c r="H642" s="360"/>
      <c r="I642" s="360"/>
      <c r="J642" s="360"/>
      <c r="K642" s="360"/>
      <c r="L642" s="360"/>
      <c r="M642" s="360"/>
      <c r="N642" s="360"/>
      <c r="O642" s="360"/>
      <c r="P642" s="360"/>
    </row>
    <row r="643" ht="13.5" customHeight="1">
      <c r="A643" s="360"/>
      <c r="B643" s="360"/>
      <c r="C643" s="360"/>
      <c r="D643" s="360"/>
      <c r="E643" s="360"/>
      <c r="F643" s="360"/>
      <c r="G643" s="360"/>
      <c r="H643" s="360"/>
      <c r="I643" s="360"/>
      <c r="J643" s="360"/>
      <c r="K643" s="360"/>
      <c r="L643" s="360"/>
      <c r="M643" s="360"/>
      <c r="N643" s="360"/>
      <c r="O643" s="360"/>
      <c r="P643" s="360"/>
    </row>
    <row r="644" ht="13.5" customHeight="1">
      <c r="A644" s="360"/>
      <c r="B644" s="360"/>
      <c r="C644" s="360"/>
      <c r="D644" s="360"/>
      <c r="E644" s="360"/>
      <c r="F644" s="360"/>
      <c r="G644" s="360"/>
      <c r="H644" s="360"/>
      <c r="I644" s="360"/>
      <c r="J644" s="360"/>
      <c r="K644" s="360"/>
      <c r="L644" s="360"/>
      <c r="M644" s="360"/>
      <c r="N644" s="360"/>
      <c r="O644" s="360"/>
      <c r="P644" s="360"/>
    </row>
    <row r="645" ht="13.5" customHeight="1">
      <c r="A645" s="360"/>
      <c r="B645" s="360"/>
      <c r="C645" s="360"/>
      <c r="D645" s="360"/>
      <c r="E645" s="360"/>
      <c r="F645" s="360"/>
      <c r="G645" s="360"/>
      <c r="H645" s="360"/>
      <c r="I645" s="360"/>
      <c r="J645" s="360"/>
      <c r="K645" s="360"/>
      <c r="L645" s="360"/>
      <c r="M645" s="360"/>
      <c r="N645" s="360"/>
      <c r="O645" s="360"/>
      <c r="P645" s="360"/>
    </row>
    <row r="646" ht="13.5" customHeight="1">
      <c r="A646" s="360"/>
      <c r="B646" s="360"/>
      <c r="C646" s="360"/>
      <c r="D646" s="360"/>
      <c r="E646" s="360"/>
      <c r="F646" s="360"/>
      <c r="G646" s="360"/>
      <c r="H646" s="360"/>
      <c r="I646" s="360"/>
      <c r="J646" s="360"/>
      <c r="K646" s="360"/>
      <c r="L646" s="360"/>
      <c r="M646" s="360"/>
      <c r="N646" s="360"/>
      <c r="O646" s="360"/>
      <c r="P646" s="360"/>
    </row>
    <row r="647" ht="13.5" customHeight="1">
      <c r="A647" s="360"/>
      <c r="B647" s="360"/>
      <c r="C647" s="360"/>
      <c r="D647" s="360"/>
      <c r="E647" s="360"/>
      <c r="F647" s="360"/>
      <c r="G647" s="360"/>
      <c r="H647" s="360"/>
      <c r="I647" s="360"/>
      <c r="J647" s="360"/>
      <c r="K647" s="360"/>
      <c r="L647" s="360"/>
      <c r="M647" s="360"/>
      <c r="N647" s="360"/>
      <c r="O647" s="360"/>
      <c r="P647" s="360"/>
    </row>
    <row r="648" ht="13.5" customHeight="1">
      <c r="A648" s="360"/>
      <c r="B648" s="360"/>
      <c r="C648" s="360"/>
      <c r="D648" s="360"/>
      <c r="E648" s="360"/>
      <c r="F648" s="360"/>
      <c r="G648" s="360"/>
      <c r="H648" s="360"/>
      <c r="I648" s="360"/>
      <c r="J648" s="360"/>
      <c r="K648" s="360"/>
      <c r="L648" s="360"/>
      <c r="M648" s="360"/>
      <c r="N648" s="360"/>
      <c r="O648" s="360"/>
      <c r="P648" s="360"/>
    </row>
    <row r="649" ht="13.5" customHeight="1">
      <c r="A649" s="360"/>
      <c r="B649" s="360"/>
      <c r="C649" s="360"/>
      <c r="D649" s="360"/>
      <c r="E649" s="360"/>
      <c r="F649" s="360"/>
      <c r="G649" s="360"/>
      <c r="H649" s="360"/>
      <c r="I649" s="360"/>
      <c r="J649" s="360"/>
      <c r="K649" s="360"/>
      <c r="L649" s="360"/>
      <c r="M649" s="360"/>
      <c r="N649" s="360"/>
      <c r="O649" s="360"/>
      <c r="P649" s="360"/>
    </row>
    <row r="650" ht="13.5" customHeight="1">
      <c r="A650" s="360"/>
      <c r="B650" s="360"/>
      <c r="C650" s="360"/>
      <c r="D650" s="360"/>
      <c r="E650" s="360"/>
      <c r="F650" s="360"/>
      <c r="G650" s="360"/>
      <c r="H650" s="360"/>
      <c r="I650" s="360"/>
      <c r="J650" s="360"/>
      <c r="K650" s="360"/>
      <c r="L650" s="360"/>
      <c r="M650" s="360"/>
      <c r="N650" s="360"/>
      <c r="O650" s="360"/>
      <c r="P650" s="360"/>
    </row>
    <row r="651" ht="13.5" customHeight="1">
      <c r="A651" s="360"/>
      <c r="B651" s="360"/>
      <c r="C651" s="360"/>
      <c r="D651" s="360"/>
      <c r="E651" s="360"/>
      <c r="F651" s="360"/>
      <c r="G651" s="360"/>
      <c r="H651" s="360"/>
      <c r="I651" s="360"/>
      <c r="J651" s="360"/>
      <c r="K651" s="360"/>
      <c r="L651" s="360"/>
      <c r="M651" s="360"/>
      <c r="N651" s="360"/>
      <c r="O651" s="360"/>
      <c r="P651" s="360"/>
    </row>
    <row r="652" ht="13.5" customHeight="1">
      <c r="A652" s="360"/>
      <c r="B652" s="360"/>
      <c r="C652" s="360"/>
      <c r="D652" s="360"/>
      <c r="E652" s="360"/>
      <c r="F652" s="360"/>
      <c r="G652" s="360"/>
      <c r="H652" s="360"/>
      <c r="I652" s="360"/>
      <c r="J652" s="360"/>
      <c r="K652" s="360"/>
      <c r="L652" s="360"/>
      <c r="M652" s="360"/>
      <c r="N652" s="360"/>
      <c r="O652" s="360"/>
      <c r="P652" s="360"/>
    </row>
    <row r="653" ht="13.5" customHeight="1">
      <c r="A653" s="360"/>
      <c r="B653" s="360"/>
      <c r="C653" s="360"/>
      <c r="D653" s="360"/>
      <c r="E653" s="360"/>
      <c r="F653" s="360"/>
      <c r="G653" s="360"/>
      <c r="H653" s="360"/>
      <c r="I653" s="360"/>
      <c r="J653" s="360"/>
      <c r="K653" s="360"/>
      <c r="L653" s="360"/>
      <c r="M653" s="360"/>
      <c r="N653" s="360"/>
      <c r="O653" s="360"/>
      <c r="P653" s="360"/>
    </row>
    <row r="654" ht="13.5" customHeight="1">
      <c r="A654" s="360"/>
      <c r="B654" s="360"/>
      <c r="C654" s="360"/>
      <c r="D654" s="360"/>
      <c r="E654" s="360"/>
      <c r="F654" s="360"/>
      <c r="G654" s="360"/>
      <c r="H654" s="360"/>
      <c r="I654" s="360"/>
      <c r="J654" s="360"/>
      <c r="K654" s="360"/>
      <c r="L654" s="360"/>
      <c r="M654" s="360"/>
      <c r="N654" s="360"/>
      <c r="O654" s="360"/>
      <c r="P654" s="360"/>
    </row>
    <row r="655" ht="13.5" customHeight="1">
      <c r="A655" s="360"/>
      <c r="B655" s="360"/>
      <c r="C655" s="360"/>
      <c r="D655" s="360"/>
      <c r="E655" s="360"/>
      <c r="F655" s="360"/>
      <c r="G655" s="360"/>
      <c r="H655" s="360"/>
      <c r="I655" s="360"/>
      <c r="J655" s="360"/>
      <c r="K655" s="360"/>
      <c r="L655" s="360"/>
      <c r="M655" s="360"/>
      <c r="N655" s="360"/>
      <c r="O655" s="360"/>
      <c r="P655" s="360"/>
    </row>
    <row r="656" ht="13.5" customHeight="1">
      <c r="A656" s="360"/>
      <c r="B656" s="360"/>
      <c r="C656" s="360"/>
      <c r="D656" s="360"/>
      <c r="E656" s="360"/>
      <c r="F656" s="360"/>
      <c r="G656" s="360"/>
      <c r="H656" s="360"/>
      <c r="I656" s="360"/>
      <c r="J656" s="360"/>
      <c r="K656" s="360"/>
      <c r="L656" s="360"/>
      <c r="M656" s="360"/>
      <c r="N656" s="360"/>
      <c r="O656" s="360"/>
      <c r="P656" s="360"/>
    </row>
    <row r="657" ht="13.5" customHeight="1">
      <c r="A657" s="360"/>
      <c r="B657" s="360"/>
      <c r="C657" s="360"/>
      <c r="D657" s="360"/>
      <c r="E657" s="360"/>
      <c r="F657" s="360"/>
      <c r="G657" s="360"/>
      <c r="H657" s="360"/>
      <c r="I657" s="360"/>
      <c r="J657" s="360"/>
      <c r="K657" s="360"/>
      <c r="L657" s="360"/>
      <c r="M657" s="360"/>
      <c r="N657" s="360"/>
      <c r="O657" s="360"/>
      <c r="P657" s="360"/>
    </row>
    <row r="658" ht="13.5" customHeight="1">
      <c r="A658" s="360"/>
      <c r="B658" s="360"/>
      <c r="C658" s="360"/>
      <c r="D658" s="360"/>
      <c r="E658" s="360"/>
      <c r="F658" s="360"/>
      <c r="G658" s="360"/>
      <c r="H658" s="360"/>
      <c r="I658" s="360"/>
      <c r="J658" s="360"/>
      <c r="K658" s="360"/>
      <c r="L658" s="360"/>
      <c r="M658" s="360"/>
      <c r="N658" s="360"/>
      <c r="O658" s="360"/>
      <c r="P658" s="360"/>
    </row>
    <row r="659" ht="13.5" customHeight="1">
      <c r="A659" s="360"/>
      <c r="B659" s="360"/>
      <c r="C659" s="360"/>
      <c r="D659" s="360"/>
      <c r="E659" s="360"/>
      <c r="F659" s="360"/>
      <c r="G659" s="360"/>
      <c r="H659" s="360"/>
      <c r="I659" s="360"/>
      <c r="J659" s="360"/>
      <c r="K659" s="360"/>
      <c r="L659" s="360"/>
      <c r="M659" s="360"/>
      <c r="N659" s="360"/>
      <c r="O659" s="360"/>
      <c r="P659" s="360"/>
    </row>
    <row r="660" ht="13.5" customHeight="1">
      <c r="A660" s="360"/>
      <c r="B660" s="360"/>
      <c r="C660" s="360"/>
      <c r="D660" s="360"/>
      <c r="E660" s="360"/>
      <c r="F660" s="360"/>
      <c r="G660" s="360"/>
      <c r="H660" s="360"/>
      <c r="I660" s="360"/>
      <c r="J660" s="360"/>
      <c r="K660" s="360"/>
      <c r="L660" s="360"/>
      <c r="M660" s="360"/>
      <c r="N660" s="360"/>
      <c r="O660" s="360"/>
      <c r="P660" s="360"/>
    </row>
    <row r="661" ht="13.5" customHeight="1">
      <c r="A661" s="360"/>
      <c r="B661" s="360"/>
      <c r="C661" s="360"/>
      <c r="D661" s="360"/>
      <c r="E661" s="360"/>
      <c r="F661" s="360"/>
      <c r="G661" s="360"/>
      <c r="H661" s="360"/>
      <c r="I661" s="360"/>
      <c r="J661" s="360"/>
      <c r="K661" s="360"/>
      <c r="L661" s="360"/>
      <c r="M661" s="360"/>
      <c r="N661" s="360"/>
      <c r="O661" s="360"/>
      <c r="P661" s="360"/>
    </row>
    <row r="662" ht="13.5" customHeight="1">
      <c r="A662" s="360"/>
      <c r="B662" s="360"/>
      <c r="C662" s="360"/>
      <c r="D662" s="360"/>
      <c r="E662" s="360"/>
      <c r="F662" s="360"/>
      <c r="G662" s="360"/>
      <c r="H662" s="360"/>
      <c r="I662" s="360"/>
      <c r="J662" s="360"/>
      <c r="K662" s="360"/>
      <c r="L662" s="360"/>
      <c r="M662" s="360"/>
      <c r="N662" s="360"/>
      <c r="O662" s="360"/>
      <c r="P662" s="360"/>
    </row>
    <row r="663" ht="13.5" customHeight="1">
      <c r="A663" s="360"/>
      <c r="B663" s="360"/>
      <c r="C663" s="360"/>
      <c r="D663" s="360"/>
      <c r="E663" s="360"/>
      <c r="F663" s="360"/>
      <c r="G663" s="360"/>
      <c r="H663" s="360"/>
      <c r="I663" s="360"/>
      <c r="J663" s="360"/>
      <c r="K663" s="360"/>
      <c r="L663" s="360"/>
      <c r="M663" s="360"/>
      <c r="N663" s="360"/>
      <c r="O663" s="360"/>
      <c r="P663" s="360"/>
    </row>
    <row r="664" ht="13.5" customHeight="1">
      <c r="A664" s="360"/>
      <c r="B664" s="360"/>
      <c r="C664" s="360"/>
      <c r="D664" s="360"/>
      <c r="E664" s="360"/>
      <c r="F664" s="360"/>
      <c r="G664" s="360"/>
      <c r="H664" s="360"/>
      <c r="I664" s="360"/>
      <c r="J664" s="360"/>
      <c r="K664" s="360"/>
      <c r="L664" s="360"/>
      <c r="M664" s="360"/>
      <c r="N664" s="360"/>
      <c r="O664" s="360"/>
      <c r="P664" s="360"/>
    </row>
    <row r="665" ht="13.5" customHeight="1">
      <c r="A665" s="360"/>
      <c r="B665" s="360"/>
      <c r="C665" s="360"/>
      <c r="D665" s="360"/>
      <c r="E665" s="360"/>
      <c r="F665" s="360"/>
      <c r="G665" s="360"/>
      <c r="H665" s="360"/>
      <c r="I665" s="360"/>
      <c r="J665" s="360"/>
      <c r="K665" s="360"/>
      <c r="L665" s="360"/>
      <c r="M665" s="360"/>
      <c r="N665" s="360"/>
      <c r="O665" s="360"/>
      <c r="P665" s="360"/>
    </row>
    <row r="666" ht="13.5" customHeight="1">
      <c r="A666" s="360"/>
      <c r="B666" s="360"/>
      <c r="C666" s="360"/>
      <c r="D666" s="360"/>
      <c r="E666" s="360"/>
      <c r="F666" s="360"/>
      <c r="G666" s="360"/>
      <c r="H666" s="360"/>
      <c r="I666" s="360"/>
      <c r="J666" s="360"/>
      <c r="K666" s="360"/>
      <c r="L666" s="360"/>
      <c r="M666" s="360"/>
      <c r="N666" s="360"/>
      <c r="O666" s="360"/>
      <c r="P666" s="360"/>
    </row>
    <row r="667" ht="13.5" customHeight="1">
      <c r="A667" s="360"/>
      <c r="B667" s="360"/>
      <c r="C667" s="360"/>
      <c r="D667" s="360"/>
      <c r="E667" s="360"/>
      <c r="F667" s="360"/>
      <c r="G667" s="360"/>
      <c r="H667" s="360"/>
      <c r="I667" s="360"/>
      <c r="J667" s="360"/>
      <c r="K667" s="360"/>
      <c r="L667" s="360"/>
      <c r="M667" s="360"/>
      <c r="N667" s="360"/>
      <c r="O667" s="360"/>
      <c r="P667" s="360"/>
    </row>
    <row r="668" ht="13.5" customHeight="1">
      <c r="A668" s="360"/>
      <c r="B668" s="360"/>
      <c r="C668" s="360"/>
      <c r="D668" s="360"/>
      <c r="E668" s="360"/>
      <c r="F668" s="360"/>
      <c r="G668" s="360"/>
      <c r="H668" s="360"/>
      <c r="I668" s="360"/>
      <c r="J668" s="360"/>
      <c r="K668" s="360"/>
      <c r="L668" s="360"/>
      <c r="M668" s="360"/>
      <c r="N668" s="360"/>
      <c r="O668" s="360"/>
      <c r="P668" s="360"/>
    </row>
    <row r="669" ht="13.5" customHeight="1">
      <c r="A669" s="360"/>
      <c r="B669" s="360"/>
      <c r="C669" s="360"/>
      <c r="D669" s="360"/>
      <c r="E669" s="360"/>
      <c r="F669" s="360"/>
      <c r="G669" s="360"/>
      <c r="H669" s="360"/>
      <c r="I669" s="360"/>
      <c r="J669" s="360"/>
      <c r="K669" s="360"/>
      <c r="L669" s="360"/>
      <c r="M669" s="360"/>
      <c r="N669" s="360"/>
      <c r="O669" s="360"/>
      <c r="P669" s="360"/>
    </row>
    <row r="670" ht="13.5" customHeight="1">
      <c r="A670" s="360"/>
      <c r="B670" s="360"/>
      <c r="C670" s="360"/>
      <c r="D670" s="360"/>
      <c r="E670" s="360"/>
      <c r="F670" s="360"/>
      <c r="G670" s="360"/>
      <c r="H670" s="360"/>
      <c r="I670" s="360"/>
      <c r="J670" s="360"/>
      <c r="K670" s="360"/>
      <c r="L670" s="360"/>
      <c r="M670" s="360"/>
      <c r="N670" s="360"/>
      <c r="O670" s="360"/>
      <c r="P670" s="360"/>
    </row>
    <row r="671" ht="13.5" customHeight="1">
      <c r="A671" s="360"/>
      <c r="B671" s="360"/>
      <c r="C671" s="360"/>
      <c r="D671" s="360"/>
      <c r="E671" s="360"/>
      <c r="F671" s="360"/>
      <c r="G671" s="360"/>
      <c r="H671" s="360"/>
      <c r="I671" s="360"/>
      <c r="J671" s="360"/>
      <c r="K671" s="360"/>
      <c r="L671" s="360"/>
      <c r="M671" s="360"/>
      <c r="N671" s="360"/>
      <c r="O671" s="360"/>
      <c r="P671" s="360"/>
    </row>
    <row r="672" ht="13.5" customHeight="1">
      <c r="A672" s="360"/>
      <c r="B672" s="360"/>
      <c r="C672" s="360"/>
      <c r="D672" s="360"/>
      <c r="E672" s="360"/>
      <c r="F672" s="360"/>
      <c r="G672" s="360"/>
      <c r="H672" s="360"/>
      <c r="I672" s="360"/>
      <c r="J672" s="360"/>
      <c r="K672" s="360"/>
      <c r="L672" s="360"/>
      <c r="M672" s="360"/>
      <c r="N672" s="360"/>
      <c r="O672" s="360"/>
      <c r="P672" s="360"/>
    </row>
    <row r="673" ht="13.5" customHeight="1">
      <c r="A673" s="360"/>
      <c r="B673" s="360"/>
      <c r="C673" s="360"/>
      <c r="D673" s="360"/>
      <c r="E673" s="360"/>
      <c r="F673" s="360"/>
      <c r="G673" s="360"/>
      <c r="H673" s="360"/>
      <c r="I673" s="360"/>
      <c r="J673" s="360"/>
      <c r="K673" s="360"/>
      <c r="L673" s="360"/>
      <c r="M673" s="360"/>
      <c r="N673" s="360"/>
      <c r="O673" s="360"/>
      <c r="P673" s="360"/>
    </row>
    <row r="674" ht="13.5" customHeight="1">
      <c r="A674" s="360"/>
      <c r="B674" s="360"/>
      <c r="C674" s="360"/>
      <c r="D674" s="360"/>
      <c r="E674" s="360"/>
      <c r="F674" s="360"/>
      <c r="G674" s="360"/>
      <c r="H674" s="360"/>
      <c r="I674" s="360"/>
      <c r="J674" s="360"/>
      <c r="K674" s="360"/>
      <c r="L674" s="360"/>
      <c r="M674" s="360"/>
      <c r="N674" s="360"/>
      <c r="O674" s="360"/>
      <c r="P674" s="360"/>
    </row>
    <row r="675" ht="13.5" customHeight="1">
      <c r="A675" s="360"/>
      <c r="B675" s="360"/>
      <c r="C675" s="360"/>
      <c r="D675" s="360"/>
      <c r="E675" s="360"/>
      <c r="F675" s="360"/>
      <c r="G675" s="360"/>
      <c r="H675" s="360"/>
      <c r="I675" s="360"/>
      <c r="J675" s="360"/>
      <c r="K675" s="360"/>
      <c r="L675" s="360"/>
      <c r="M675" s="360"/>
      <c r="N675" s="360"/>
      <c r="O675" s="360"/>
      <c r="P675" s="360"/>
    </row>
    <row r="676" ht="13.5" customHeight="1">
      <c r="A676" s="360"/>
      <c r="B676" s="360"/>
      <c r="C676" s="360"/>
      <c r="D676" s="360"/>
      <c r="E676" s="360"/>
      <c r="F676" s="360"/>
      <c r="G676" s="360"/>
      <c r="H676" s="360"/>
      <c r="I676" s="360"/>
      <c r="J676" s="360"/>
      <c r="K676" s="360"/>
      <c r="L676" s="360"/>
      <c r="M676" s="360"/>
      <c r="N676" s="360"/>
      <c r="O676" s="360"/>
      <c r="P676" s="360"/>
    </row>
    <row r="677" ht="13.5" customHeight="1">
      <c r="A677" s="360"/>
      <c r="B677" s="360"/>
      <c r="C677" s="360"/>
      <c r="D677" s="360"/>
      <c r="E677" s="360"/>
      <c r="F677" s="360"/>
      <c r="G677" s="360"/>
      <c r="H677" s="360"/>
      <c r="I677" s="360"/>
      <c r="J677" s="360"/>
      <c r="K677" s="360"/>
      <c r="L677" s="360"/>
      <c r="M677" s="360"/>
      <c r="N677" s="360"/>
      <c r="O677" s="360"/>
      <c r="P677" s="360"/>
    </row>
    <row r="678" ht="13.5" customHeight="1">
      <c r="A678" s="360"/>
      <c r="B678" s="360"/>
      <c r="C678" s="360"/>
      <c r="D678" s="360"/>
      <c r="E678" s="360"/>
      <c r="F678" s="360"/>
      <c r="G678" s="360"/>
      <c r="H678" s="360"/>
      <c r="I678" s="360"/>
      <c r="J678" s="360"/>
      <c r="K678" s="360"/>
      <c r="L678" s="360"/>
      <c r="M678" s="360"/>
      <c r="N678" s="360"/>
      <c r="O678" s="360"/>
      <c r="P678" s="360"/>
    </row>
    <row r="679" ht="13.5" customHeight="1">
      <c r="A679" s="360"/>
      <c r="B679" s="360"/>
      <c r="C679" s="360"/>
      <c r="D679" s="360"/>
      <c r="E679" s="360"/>
      <c r="F679" s="360"/>
      <c r="G679" s="360"/>
      <c r="H679" s="360"/>
      <c r="I679" s="360"/>
      <c r="J679" s="360"/>
      <c r="K679" s="360"/>
      <c r="L679" s="360"/>
      <c r="M679" s="360"/>
      <c r="N679" s="360"/>
      <c r="O679" s="360"/>
      <c r="P679" s="360"/>
    </row>
    <row r="680" ht="13.5" customHeight="1">
      <c r="A680" s="360"/>
      <c r="B680" s="360"/>
      <c r="C680" s="360"/>
      <c r="D680" s="360"/>
      <c r="E680" s="360"/>
      <c r="F680" s="360"/>
      <c r="G680" s="360"/>
      <c r="H680" s="360"/>
      <c r="I680" s="360"/>
      <c r="J680" s="360"/>
      <c r="K680" s="360"/>
      <c r="L680" s="360"/>
      <c r="M680" s="360"/>
      <c r="N680" s="360"/>
      <c r="O680" s="360"/>
      <c r="P680" s="360"/>
    </row>
    <row r="681" ht="13.5" customHeight="1">
      <c r="A681" s="360"/>
      <c r="B681" s="360"/>
      <c r="C681" s="360"/>
      <c r="D681" s="360"/>
      <c r="E681" s="360"/>
      <c r="F681" s="360"/>
      <c r="G681" s="360"/>
      <c r="H681" s="360"/>
      <c r="I681" s="360"/>
      <c r="J681" s="360"/>
      <c r="K681" s="360"/>
      <c r="L681" s="360"/>
      <c r="M681" s="360"/>
      <c r="N681" s="360"/>
      <c r="O681" s="360"/>
      <c r="P681" s="360"/>
    </row>
    <row r="682" ht="13.5" customHeight="1">
      <c r="A682" s="360"/>
      <c r="B682" s="360"/>
      <c r="C682" s="360"/>
      <c r="D682" s="360"/>
      <c r="E682" s="360"/>
      <c r="F682" s="360"/>
      <c r="G682" s="360"/>
      <c r="H682" s="360"/>
      <c r="I682" s="360"/>
      <c r="J682" s="360"/>
      <c r="K682" s="360"/>
      <c r="L682" s="360"/>
      <c r="M682" s="360"/>
      <c r="N682" s="360"/>
      <c r="O682" s="360"/>
      <c r="P682" s="360"/>
    </row>
    <row r="683" ht="13.5" customHeight="1">
      <c r="A683" s="360"/>
      <c r="B683" s="360"/>
      <c r="C683" s="360"/>
      <c r="D683" s="360"/>
      <c r="E683" s="360"/>
      <c r="F683" s="360"/>
      <c r="G683" s="360"/>
      <c r="H683" s="360"/>
      <c r="I683" s="360"/>
      <c r="J683" s="360"/>
      <c r="K683" s="360"/>
      <c r="L683" s="360"/>
      <c r="M683" s="360"/>
      <c r="N683" s="360"/>
      <c r="O683" s="360"/>
      <c r="P683" s="360"/>
    </row>
    <row r="684" ht="13.5" customHeight="1">
      <c r="A684" s="360"/>
      <c r="B684" s="360"/>
      <c r="C684" s="360"/>
      <c r="D684" s="360"/>
      <c r="E684" s="360"/>
      <c r="F684" s="360"/>
      <c r="G684" s="360"/>
      <c r="H684" s="360"/>
      <c r="I684" s="360"/>
      <c r="J684" s="360"/>
      <c r="K684" s="360"/>
      <c r="L684" s="360"/>
      <c r="M684" s="360"/>
      <c r="N684" s="360"/>
      <c r="O684" s="360"/>
      <c r="P684" s="360"/>
    </row>
    <row r="685" ht="13.5" customHeight="1">
      <c r="A685" s="360"/>
      <c r="B685" s="360"/>
      <c r="C685" s="360"/>
      <c r="D685" s="360"/>
      <c r="E685" s="360"/>
      <c r="F685" s="360"/>
      <c r="G685" s="360"/>
      <c r="H685" s="360"/>
      <c r="I685" s="360"/>
      <c r="J685" s="360"/>
      <c r="K685" s="360"/>
      <c r="L685" s="360"/>
      <c r="M685" s="360"/>
      <c r="N685" s="360"/>
      <c r="O685" s="360"/>
      <c r="P685" s="360"/>
    </row>
    <row r="686" ht="13.5" customHeight="1">
      <c r="A686" s="360"/>
      <c r="B686" s="360"/>
      <c r="C686" s="360"/>
      <c r="D686" s="360"/>
      <c r="E686" s="360"/>
      <c r="F686" s="360"/>
      <c r="G686" s="360"/>
      <c r="H686" s="360"/>
      <c r="I686" s="360"/>
      <c r="J686" s="360"/>
      <c r="K686" s="360"/>
      <c r="L686" s="360"/>
      <c r="M686" s="360"/>
      <c r="N686" s="360"/>
      <c r="O686" s="360"/>
      <c r="P686" s="360"/>
    </row>
    <row r="687" ht="13.5" customHeight="1">
      <c r="A687" s="360"/>
      <c r="B687" s="360"/>
      <c r="C687" s="360"/>
      <c r="D687" s="360"/>
      <c r="E687" s="360"/>
      <c r="F687" s="360"/>
      <c r="G687" s="360"/>
      <c r="H687" s="360"/>
      <c r="I687" s="360"/>
      <c r="J687" s="360"/>
      <c r="K687" s="360"/>
      <c r="L687" s="360"/>
      <c r="M687" s="360"/>
      <c r="N687" s="360"/>
      <c r="O687" s="360"/>
      <c r="P687" s="360"/>
    </row>
    <row r="688" ht="13.5" customHeight="1">
      <c r="A688" s="360"/>
      <c r="B688" s="360"/>
      <c r="C688" s="360"/>
      <c r="D688" s="360"/>
      <c r="E688" s="360"/>
      <c r="F688" s="360"/>
      <c r="G688" s="360"/>
      <c r="H688" s="360"/>
      <c r="I688" s="360"/>
      <c r="J688" s="360"/>
      <c r="K688" s="360"/>
      <c r="L688" s="360"/>
      <c r="M688" s="360"/>
      <c r="N688" s="360"/>
      <c r="O688" s="360"/>
      <c r="P688" s="360"/>
    </row>
    <row r="689" ht="13.5" customHeight="1">
      <c r="A689" s="360"/>
      <c r="B689" s="360"/>
      <c r="C689" s="360"/>
      <c r="D689" s="360"/>
      <c r="E689" s="360"/>
      <c r="F689" s="360"/>
      <c r="G689" s="360"/>
      <c r="H689" s="360"/>
      <c r="I689" s="360"/>
      <c r="J689" s="360"/>
      <c r="K689" s="360"/>
      <c r="L689" s="360"/>
      <c r="M689" s="360"/>
      <c r="N689" s="360"/>
      <c r="O689" s="360"/>
      <c r="P689" s="360"/>
    </row>
    <row r="690" ht="13.5" customHeight="1">
      <c r="A690" s="360"/>
      <c r="B690" s="360"/>
      <c r="C690" s="360"/>
      <c r="D690" s="360"/>
      <c r="E690" s="360"/>
      <c r="F690" s="360"/>
      <c r="G690" s="360"/>
      <c r="H690" s="360"/>
      <c r="I690" s="360"/>
      <c r="J690" s="360"/>
      <c r="K690" s="360"/>
      <c r="L690" s="360"/>
      <c r="M690" s="360"/>
      <c r="N690" s="360"/>
      <c r="O690" s="360"/>
      <c r="P690" s="360"/>
    </row>
    <row r="691" ht="13.5" customHeight="1">
      <c r="A691" s="360"/>
      <c r="B691" s="360"/>
      <c r="C691" s="360"/>
      <c r="D691" s="360"/>
      <c r="E691" s="360"/>
      <c r="F691" s="360"/>
      <c r="G691" s="360"/>
      <c r="H691" s="360"/>
      <c r="I691" s="360"/>
      <c r="J691" s="360"/>
      <c r="K691" s="360"/>
      <c r="L691" s="360"/>
      <c r="M691" s="360"/>
      <c r="N691" s="360"/>
      <c r="O691" s="360"/>
      <c r="P691" s="360"/>
    </row>
    <row r="692" ht="13.5" customHeight="1">
      <c r="A692" s="360"/>
      <c r="B692" s="360"/>
      <c r="C692" s="360"/>
      <c r="D692" s="360"/>
      <c r="E692" s="360"/>
      <c r="F692" s="360"/>
      <c r="G692" s="360"/>
      <c r="H692" s="360"/>
      <c r="I692" s="360"/>
      <c r="J692" s="360"/>
      <c r="K692" s="360"/>
      <c r="L692" s="360"/>
      <c r="M692" s="360"/>
      <c r="N692" s="360"/>
      <c r="O692" s="360"/>
      <c r="P692" s="360"/>
    </row>
    <row r="693" ht="13.5" customHeight="1">
      <c r="A693" s="360"/>
      <c r="B693" s="360"/>
      <c r="C693" s="360"/>
      <c r="D693" s="360"/>
      <c r="E693" s="360"/>
      <c r="F693" s="360"/>
      <c r="G693" s="360"/>
      <c r="H693" s="360"/>
      <c r="I693" s="360"/>
      <c r="J693" s="360"/>
      <c r="K693" s="360"/>
      <c r="L693" s="360"/>
      <c r="M693" s="360"/>
      <c r="N693" s="360"/>
      <c r="O693" s="360"/>
      <c r="P693" s="360"/>
    </row>
    <row r="694" ht="13.5" customHeight="1">
      <c r="A694" s="360"/>
      <c r="B694" s="360"/>
      <c r="C694" s="360"/>
      <c r="D694" s="360"/>
      <c r="E694" s="360"/>
      <c r="F694" s="360"/>
      <c r="G694" s="360"/>
      <c r="H694" s="360"/>
      <c r="I694" s="360"/>
      <c r="J694" s="360"/>
      <c r="K694" s="360"/>
      <c r="L694" s="360"/>
      <c r="M694" s="360"/>
      <c r="N694" s="360"/>
      <c r="O694" s="360"/>
      <c r="P694" s="360"/>
    </row>
    <row r="695" ht="13.5" customHeight="1">
      <c r="A695" s="360"/>
      <c r="B695" s="360"/>
      <c r="C695" s="360"/>
      <c r="D695" s="360"/>
      <c r="E695" s="360"/>
      <c r="F695" s="360"/>
      <c r="G695" s="360"/>
      <c r="H695" s="360"/>
      <c r="I695" s="360"/>
      <c r="J695" s="360"/>
      <c r="K695" s="360"/>
      <c r="L695" s="360"/>
      <c r="M695" s="360"/>
      <c r="N695" s="360"/>
      <c r="O695" s="360"/>
      <c r="P695" s="360"/>
    </row>
    <row r="696" ht="13.5" customHeight="1">
      <c r="A696" s="360"/>
      <c r="B696" s="360"/>
      <c r="C696" s="360"/>
      <c r="D696" s="360"/>
      <c r="E696" s="360"/>
      <c r="F696" s="360"/>
      <c r="G696" s="360"/>
      <c r="H696" s="360"/>
      <c r="I696" s="360"/>
      <c r="J696" s="360"/>
      <c r="K696" s="360"/>
      <c r="L696" s="360"/>
      <c r="M696" s="360"/>
      <c r="N696" s="360"/>
      <c r="O696" s="360"/>
      <c r="P696" s="360"/>
    </row>
    <row r="697" ht="13.5" customHeight="1">
      <c r="A697" s="360"/>
      <c r="B697" s="360"/>
      <c r="C697" s="360"/>
      <c r="D697" s="360"/>
      <c r="E697" s="360"/>
      <c r="F697" s="360"/>
      <c r="G697" s="360"/>
      <c r="H697" s="360"/>
      <c r="I697" s="360"/>
      <c r="J697" s="360"/>
      <c r="K697" s="360"/>
      <c r="L697" s="360"/>
      <c r="M697" s="360"/>
      <c r="N697" s="360"/>
      <c r="O697" s="360"/>
      <c r="P697" s="360"/>
    </row>
    <row r="698" ht="13.5" customHeight="1">
      <c r="A698" s="360"/>
      <c r="B698" s="360"/>
      <c r="C698" s="360"/>
      <c r="D698" s="360"/>
      <c r="E698" s="360"/>
      <c r="F698" s="360"/>
      <c r="G698" s="360"/>
      <c r="H698" s="360"/>
      <c r="I698" s="360"/>
      <c r="J698" s="360"/>
      <c r="K698" s="360"/>
      <c r="L698" s="360"/>
      <c r="M698" s="360"/>
      <c r="N698" s="360"/>
      <c r="O698" s="360"/>
      <c r="P698" s="360"/>
    </row>
    <row r="699" ht="13.5" customHeight="1">
      <c r="A699" s="360"/>
      <c r="B699" s="360"/>
      <c r="C699" s="360"/>
      <c r="D699" s="360"/>
      <c r="E699" s="360"/>
      <c r="F699" s="360"/>
      <c r="G699" s="360"/>
      <c r="H699" s="360"/>
      <c r="I699" s="360"/>
      <c r="J699" s="360"/>
      <c r="K699" s="360"/>
      <c r="L699" s="360"/>
      <c r="M699" s="360"/>
      <c r="N699" s="360"/>
      <c r="O699" s="360"/>
      <c r="P699" s="360"/>
    </row>
    <row r="700" ht="13.5" customHeight="1">
      <c r="A700" s="360"/>
      <c r="B700" s="360"/>
      <c r="C700" s="360"/>
      <c r="D700" s="360"/>
      <c r="E700" s="360"/>
      <c r="F700" s="360"/>
      <c r="G700" s="360"/>
      <c r="H700" s="360"/>
      <c r="I700" s="360"/>
      <c r="J700" s="360"/>
      <c r="K700" s="360"/>
      <c r="L700" s="360"/>
      <c r="M700" s="360"/>
      <c r="N700" s="360"/>
      <c r="O700" s="360"/>
      <c r="P700" s="360"/>
    </row>
    <row r="701" ht="13.5" customHeight="1">
      <c r="A701" s="360"/>
      <c r="B701" s="360"/>
      <c r="C701" s="360"/>
      <c r="D701" s="360"/>
      <c r="E701" s="360"/>
      <c r="F701" s="360"/>
      <c r="G701" s="360"/>
      <c r="H701" s="360"/>
      <c r="I701" s="360"/>
      <c r="J701" s="360"/>
      <c r="K701" s="360"/>
      <c r="L701" s="360"/>
      <c r="M701" s="360"/>
      <c r="N701" s="360"/>
      <c r="O701" s="360"/>
      <c r="P701" s="360"/>
    </row>
    <row r="702" ht="13.5" customHeight="1">
      <c r="A702" s="360"/>
      <c r="B702" s="360"/>
      <c r="C702" s="360"/>
      <c r="D702" s="360"/>
      <c r="E702" s="360"/>
      <c r="F702" s="360"/>
      <c r="G702" s="360"/>
      <c r="H702" s="360"/>
      <c r="I702" s="360"/>
      <c r="J702" s="360"/>
      <c r="K702" s="360"/>
      <c r="L702" s="360"/>
      <c r="M702" s="360"/>
      <c r="N702" s="360"/>
      <c r="O702" s="360"/>
      <c r="P702" s="360"/>
    </row>
    <row r="703" ht="13.5" customHeight="1">
      <c r="A703" s="360"/>
      <c r="B703" s="360"/>
      <c r="C703" s="360"/>
      <c r="D703" s="360"/>
      <c r="E703" s="360"/>
      <c r="F703" s="360"/>
      <c r="G703" s="360"/>
      <c r="H703" s="360"/>
      <c r="I703" s="360"/>
      <c r="J703" s="360"/>
      <c r="K703" s="360"/>
      <c r="L703" s="360"/>
      <c r="M703" s="360"/>
      <c r="N703" s="360"/>
      <c r="O703" s="360"/>
      <c r="P703" s="360"/>
    </row>
    <row r="704" ht="13.5" customHeight="1">
      <c r="A704" s="360"/>
      <c r="B704" s="360"/>
      <c r="C704" s="360"/>
      <c r="D704" s="360"/>
      <c r="E704" s="360"/>
      <c r="F704" s="360"/>
      <c r="G704" s="360"/>
      <c r="H704" s="360"/>
      <c r="I704" s="360"/>
      <c r="J704" s="360"/>
      <c r="K704" s="360"/>
      <c r="L704" s="360"/>
      <c r="M704" s="360"/>
      <c r="N704" s="360"/>
      <c r="O704" s="360"/>
      <c r="P704" s="360"/>
    </row>
    <row r="705" ht="13.5" customHeight="1">
      <c r="A705" s="360"/>
      <c r="B705" s="360"/>
      <c r="C705" s="360"/>
      <c r="D705" s="360"/>
      <c r="E705" s="360"/>
      <c r="F705" s="360"/>
      <c r="G705" s="360"/>
      <c r="H705" s="360"/>
      <c r="I705" s="360"/>
      <c r="J705" s="360"/>
      <c r="K705" s="360"/>
      <c r="L705" s="360"/>
      <c r="M705" s="360"/>
      <c r="N705" s="360"/>
      <c r="O705" s="360"/>
      <c r="P705" s="360"/>
    </row>
    <row r="706" ht="13.5" customHeight="1">
      <c r="A706" s="360"/>
      <c r="B706" s="360"/>
      <c r="C706" s="360"/>
      <c r="D706" s="360"/>
      <c r="E706" s="360"/>
      <c r="F706" s="360"/>
      <c r="G706" s="360"/>
      <c r="H706" s="360"/>
      <c r="I706" s="360"/>
      <c r="J706" s="360"/>
      <c r="K706" s="360"/>
      <c r="L706" s="360"/>
      <c r="M706" s="360"/>
      <c r="N706" s="360"/>
      <c r="O706" s="360"/>
      <c r="P706" s="360"/>
    </row>
    <row r="707" ht="13.5" customHeight="1">
      <c r="A707" s="360"/>
      <c r="B707" s="360"/>
      <c r="C707" s="360"/>
      <c r="D707" s="360"/>
      <c r="E707" s="360"/>
      <c r="F707" s="360"/>
      <c r="G707" s="360"/>
      <c r="H707" s="360"/>
      <c r="I707" s="360"/>
      <c r="J707" s="360"/>
      <c r="K707" s="360"/>
      <c r="L707" s="360"/>
      <c r="M707" s="360"/>
      <c r="N707" s="360"/>
      <c r="O707" s="360"/>
      <c r="P707" s="360"/>
    </row>
    <row r="708" ht="13.5" customHeight="1">
      <c r="A708" s="360"/>
      <c r="B708" s="360"/>
      <c r="C708" s="360"/>
      <c r="D708" s="360"/>
      <c r="E708" s="360"/>
      <c r="F708" s="360"/>
      <c r="G708" s="360"/>
      <c r="H708" s="360"/>
      <c r="I708" s="360"/>
      <c r="J708" s="360"/>
      <c r="K708" s="360"/>
      <c r="L708" s="360"/>
      <c r="M708" s="360"/>
      <c r="N708" s="360"/>
      <c r="O708" s="360"/>
      <c r="P708" s="360"/>
    </row>
    <row r="709" ht="13.5" customHeight="1">
      <c r="A709" s="360"/>
      <c r="B709" s="360"/>
      <c r="C709" s="360"/>
      <c r="D709" s="360"/>
      <c r="E709" s="360"/>
      <c r="F709" s="360"/>
      <c r="G709" s="360"/>
      <c r="H709" s="360"/>
      <c r="I709" s="360"/>
      <c r="J709" s="360"/>
      <c r="K709" s="360"/>
      <c r="L709" s="360"/>
      <c r="M709" s="360"/>
      <c r="N709" s="360"/>
      <c r="O709" s="360"/>
      <c r="P709" s="360"/>
    </row>
    <row r="710" ht="13.5" customHeight="1">
      <c r="A710" s="360"/>
      <c r="B710" s="360"/>
      <c r="C710" s="360"/>
      <c r="D710" s="360"/>
      <c r="E710" s="360"/>
      <c r="F710" s="360"/>
      <c r="G710" s="360"/>
      <c r="H710" s="360"/>
      <c r="I710" s="360"/>
      <c r="J710" s="360"/>
      <c r="K710" s="360"/>
      <c r="L710" s="360"/>
      <c r="M710" s="360"/>
      <c r="N710" s="360"/>
      <c r="O710" s="360"/>
      <c r="P710" s="360"/>
    </row>
    <row r="711" ht="13.5" customHeight="1">
      <c r="A711" s="360"/>
      <c r="B711" s="360"/>
      <c r="C711" s="360"/>
      <c r="D711" s="360"/>
      <c r="E711" s="360"/>
      <c r="F711" s="360"/>
      <c r="G711" s="360"/>
      <c r="H711" s="360"/>
      <c r="I711" s="360"/>
      <c r="J711" s="360"/>
      <c r="K711" s="360"/>
      <c r="L711" s="360"/>
      <c r="M711" s="360"/>
      <c r="N711" s="360"/>
      <c r="O711" s="360"/>
      <c r="P711" s="360"/>
    </row>
    <row r="712" ht="13.5" customHeight="1">
      <c r="A712" s="360"/>
      <c r="B712" s="360"/>
      <c r="C712" s="360"/>
      <c r="D712" s="360"/>
      <c r="E712" s="360"/>
      <c r="F712" s="360"/>
      <c r="G712" s="360"/>
      <c r="H712" s="360"/>
      <c r="I712" s="360"/>
      <c r="J712" s="360"/>
      <c r="K712" s="360"/>
      <c r="L712" s="360"/>
      <c r="M712" s="360"/>
      <c r="N712" s="360"/>
      <c r="O712" s="360"/>
      <c r="P712" s="360"/>
    </row>
    <row r="713" ht="13.5" customHeight="1">
      <c r="A713" s="360"/>
      <c r="B713" s="360"/>
      <c r="C713" s="360"/>
      <c r="D713" s="360"/>
      <c r="E713" s="360"/>
      <c r="F713" s="360"/>
      <c r="G713" s="360"/>
      <c r="H713" s="360"/>
      <c r="I713" s="360"/>
      <c r="J713" s="360"/>
      <c r="K713" s="360"/>
      <c r="L713" s="360"/>
      <c r="M713" s="360"/>
      <c r="N713" s="360"/>
      <c r="O713" s="360"/>
      <c r="P713" s="360"/>
    </row>
    <row r="714" ht="13.5" customHeight="1">
      <c r="A714" s="360"/>
      <c r="B714" s="360"/>
      <c r="C714" s="360"/>
      <c r="D714" s="360"/>
      <c r="E714" s="360"/>
      <c r="F714" s="360"/>
      <c r="G714" s="360"/>
      <c r="H714" s="360"/>
      <c r="I714" s="360"/>
      <c r="J714" s="360"/>
      <c r="K714" s="360"/>
      <c r="L714" s="360"/>
      <c r="M714" s="360"/>
      <c r="N714" s="360"/>
      <c r="O714" s="360"/>
      <c r="P714" s="360"/>
    </row>
    <row r="715" ht="13.5" customHeight="1">
      <c r="A715" s="360"/>
      <c r="B715" s="360"/>
      <c r="C715" s="360"/>
      <c r="D715" s="360"/>
      <c r="E715" s="360"/>
      <c r="F715" s="360"/>
      <c r="G715" s="360"/>
      <c r="H715" s="360"/>
      <c r="I715" s="360"/>
      <c r="J715" s="360"/>
      <c r="K715" s="360"/>
      <c r="L715" s="360"/>
      <c r="M715" s="360"/>
      <c r="N715" s="360"/>
      <c r="O715" s="360"/>
      <c r="P715" s="360"/>
    </row>
    <row r="716" ht="13.5" customHeight="1">
      <c r="A716" s="360"/>
      <c r="B716" s="360"/>
      <c r="C716" s="360"/>
      <c r="D716" s="360"/>
      <c r="E716" s="360"/>
      <c r="F716" s="360"/>
      <c r="G716" s="360"/>
      <c r="H716" s="360"/>
      <c r="I716" s="360"/>
      <c r="J716" s="360"/>
      <c r="K716" s="360"/>
      <c r="L716" s="360"/>
      <c r="M716" s="360"/>
      <c r="N716" s="360"/>
      <c r="O716" s="360"/>
      <c r="P716" s="360"/>
    </row>
    <row r="717" ht="13.5" customHeight="1">
      <c r="A717" s="360"/>
      <c r="B717" s="360"/>
      <c r="C717" s="360"/>
      <c r="D717" s="360"/>
      <c r="E717" s="360"/>
      <c r="F717" s="360"/>
      <c r="G717" s="360"/>
      <c r="H717" s="360"/>
      <c r="I717" s="360"/>
      <c r="J717" s="360"/>
      <c r="K717" s="360"/>
      <c r="L717" s="360"/>
      <c r="M717" s="360"/>
      <c r="N717" s="360"/>
      <c r="O717" s="360"/>
      <c r="P717" s="360"/>
    </row>
    <row r="718" ht="13.5" customHeight="1">
      <c r="A718" s="360"/>
      <c r="B718" s="360"/>
      <c r="C718" s="360"/>
      <c r="D718" s="360"/>
      <c r="E718" s="360"/>
      <c r="F718" s="360"/>
      <c r="G718" s="360"/>
      <c r="H718" s="360"/>
      <c r="I718" s="360"/>
      <c r="J718" s="360"/>
      <c r="K718" s="360"/>
      <c r="L718" s="360"/>
      <c r="M718" s="360"/>
      <c r="N718" s="360"/>
      <c r="O718" s="360"/>
      <c r="P718" s="360"/>
    </row>
    <row r="719" ht="13.5" customHeight="1">
      <c r="A719" s="360"/>
      <c r="B719" s="360"/>
      <c r="C719" s="360"/>
      <c r="D719" s="360"/>
      <c r="E719" s="360"/>
      <c r="F719" s="360"/>
      <c r="G719" s="360"/>
      <c r="H719" s="360"/>
      <c r="I719" s="360"/>
      <c r="J719" s="360"/>
      <c r="K719" s="360"/>
      <c r="L719" s="360"/>
      <c r="M719" s="360"/>
      <c r="N719" s="360"/>
      <c r="O719" s="360"/>
      <c r="P719" s="360"/>
    </row>
    <row r="720" ht="13.5" customHeight="1">
      <c r="A720" s="360"/>
      <c r="B720" s="360"/>
      <c r="C720" s="360"/>
      <c r="D720" s="360"/>
      <c r="E720" s="360"/>
      <c r="F720" s="360"/>
      <c r="G720" s="360"/>
      <c r="H720" s="360"/>
      <c r="I720" s="360"/>
      <c r="J720" s="360"/>
      <c r="K720" s="360"/>
      <c r="L720" s="360"/>
      <c r="M720" s="360"/>
      <c r="N720" s="360"/>
      <c r="O720" s="360"/>
      <c r="P720" s="360"/>
    </row>
    <row r="721" ht="13.5" customHeight="1">
      <c r="A721" s="360"/>
      <c r="B721" s="360"/>
      <c r="C721" s="360"/>
      <c r="D721" s="360"/>
      <c r="E721" s="360"/>
      <c r="F721" s="360"/>
      <c r="G721" s="360"/>
      <c r="H721" s="360"/>
      <c r="I721" s="360"/>
      <c r="J721" s="360"/>
      <c r="K721" s="360"/>
      <c r="L721" s="360"/>
      <c r="M721" s="360"/>
      <c r="N721" s="360"/>
      <c r="O721" s="360"/>
      <c r="P721" s="360"/>
    </row>
    <row r="722" ht="13.5" customHeight="1">
      <c r="A722" s="360"/>
      <c r="B722" s="360"/>
      <c r="C722" s="360"/>
      <c r="D722" s="360"/>
      <c r="E722" s="360"/>
      <c r="F722" s="360"/>
      <c r="G722" s="360"/>
      <c r="H722" s="360"/>
      <c r="I722" s="360"/>
      <c r="J722" s="360"/>
      <c r="K722" s="360"/>
      <c r="L722" s="360"/>
      <c r="M722" s="360"/>
      <c r="N722" s="360"/>
      <c r="O722" s="360"/>
      <c r="P722" s="360"/>
    </row>
    <row r="723" ht="13.5" customHeight="1">
      <c r="A723" s="360"/>
      <c r="B723" s="360"/>
      <c r="C723" s="360"/>
      <c r="D723" s="360"/>
      <c r="E723" s="360"/>
      <c r="F723" s="360"/>
      <c r="G723" s="360"/>
      <c r="H723" s="360"/>
      <c r="I723" s="360"/>
      <c r="J723" s="360"/>
      <c r="K723" s="360"/>
      <c r="L723" s="360"/>
      <c r="M723" s="360"/>
      <c r="N723" s="360"/>
      <c r="O723" s="360"/>
      <c r="P723" s="360"/>
    </row>
    <row r="724" ht="13.5" customHeight="1">
      <c r="A724" s="360"/>
      <c r="B724" s="360"/>
      <c r="C724" s="360"/>
      <c r="D724" s="360"/>
      <c r="E724" s="360"/>
      <c r="F724" s="360"/>
      <c r="G724" s="360"/>
      <c r="H724" s="360"/>
      <c r="I724" s="360"/>
      <c r="J724" s="360"/>
      <c r="K724" s="360"/>
      <c r="L724" s="360"/>
      <c r="M724" s="360"/>
      <c r="N724" s="360"/>
      <c r="O724" s="360"/>
      <c r="P724" s="360"/>
    </row>
    <row r="725" ht="13.5" customHeight="1">
      <c r="A725" s="360"/>
      <c r="B725" s="360"/>
      <c r="C725" s="360"/>
      <c r="D725" s="360"/>
      <c r="E725" s="360"/>
      <c r="F725" s="360"/>
      <c r="G725" s="360"/>
      <c r="H725" s="360"/>
      <c r="I725" s="360"/>
      <c r="J725" s="360"/>
      <c r="K725" s="360"/>
      <c r="L725" s="360"/>
      <c r="M725" s="360"/>
      <c r="N725" s="360"/>
      <c r="O725" s="360"/>
      <c r="P725" s="360"/>
    </row>
    <row r="726" ht="13.5" customHeight="1">
      <c r="A726" s="360"/>
      <c r="B726" s="360"/>
      <c r="C726" s="360"/>
      <c r="D726" s="360"/>
      <c r="E726" s="360"/>
      <c r="F726" s="360"/>
      <c r="G726" s="360"/>
      <c r="H726" s="360"/>
      <c r="I726" s="360"/>
      <c r="J726" s="360"/>
      <c r="K726" s="360"/>
      <c r="L726" s="360"/>
      <c r="M726" s="360"/>
      <c r="N726" s="360"/>
      <c r="O726" s="360"/>
      <c r="P726" s="360"/>
    </row>
    <row r="727" ht="13.5" customHeight="1">
      <c r="A727" s="360"/>
      <c r="B727" s="360"/>
      <c r="C727" s="360"/>
      <c r="D727" s="360"/>
      <c r="E727" s="360"/>
      <c r="F727" s="360"/>
      <c r="G727" s="360"/>
      <c r="H727" s="360"/>
      <c r="I727" s="360"/>
      <c r="J727" s="360"/>
      <c r="K727" s="360"/>
      <c r="L727" s="360"/>
      <c r="M727" s="360"/>
      <c r="N727" s="360"/>
      <c r="O727" s="360"/>
      <c r="P727" s="360"/>
    </row>
    <row r="728" ht="13.5" customHeight="1">
      <c r="A728" s="360"/>
      <c r="B728" s="360"/>
      <c r="C728" s="360"/>
      <c r="D728" s="360"/>
      <c r="E728" s="360"/>
      <c r="F728" s="360"/>
      <c r="G728" s="360"/>
      <c r="H728" s="360"/>
      <c r="I728" s="360"/>
      <c r="J728" s="360"/>
      <c r="K728" s="360"/>
      <c r="L728" s="360"/>
      <c r="M728" s="360"/>
      <c r="N728" s="360"/>
      <c r="O728" s="360"/>
      <c r="P728" s="360"/>
    </row>
    <row r="729" ht="13.5" customHeight="1">
      <c r="A729" s="360"/>
      <c r="B729" s="360"/>
      <c r="C729" s="360"/>
      <c r="D729" s="360"/>
      <c r="E729" s="360"/>
      <c r="F729" s="360"/>
      <c r="G729" s="360"/>
      <c r="H729" s="360"/>
      <c r="I729" s="360"/>
      <c r="J729" s="360"/>
      <c r="K729" s="360"/>
      <c r="L729" s="360"/>
      <c r="M729" s="360"/>
      <c r="N729" s="360"/>
      <c r="O729" s="360"/>
      <c r="P729" s="360"/>
    </row>
    <row r="730" ht="13.5" customHeight="1">
      <c r="A730" s="360"/>
      <c r="B730" s="360"/>
      <c r="C730" s="360"/>
      <c r="D730" s="360"/>
      <c r="E730" s="360"/>
      <c r="F730" s="360"/>
      <c r="G730" s="360"/>
      <c r="H730" s="360"/>
      <c r="I730" s="360"/>
      <c r="J730" s="360"/>
      <c r="K730" s="360"/>
      <c r="L730" s="360"/>
      <c r="M730" s="360"/>
      <c r="N730" s="360"/>
      <c r="O730" s="360"/>
      <c r="P730" s="360"/>
    </row>
    <row r="731" ht="13.5" customHeight="1">
      <c r="A731" s="360"/>
      <c r="B731" s="360"/>
      <c r="C731" s="360"/>
      <c r="D731" s="360"/>
      <c r="E731" s="360"/>
      <c r="F731" s="360"/>
      <c r="G731" s="360"/>
      <c r="H731" s="360"/>
      <c r="I731" s="360"/>
      <c r="J731" s="360"/>
      <c r="K731" s="360"/>
      <c r="L731" s="360"/>
      <c r="M731" s="360"/>
      <c r="N731" s="360"/>
      <c r="O731" s="360"/>
      <c r="P731" s="360"/>
    </row>
    <row r="732" ht="13.5" customHeight="1">
      <c r="A732" s="360"/>
      <c r="B732" s="360"/>
      <c r="C732" s="360"/>
      <c r="D732" s="360"/>
      <c r="E732" s="360"/>
      <c r="F732" s="360"/>
      <c r="G732" s="360"/>
      <c r="H732" s="360"/>
      <c r="I732" s="360"/>
      <c r="J732" s="360"/>
      <c r="K732" s="360"/>
      <c r="L732" s="360"/>
      <c r="M732" s="360"/>
      <c r="N732" s="360"/>
      <c r="O732" s="360"/>
      <c r="P732" s="360"/>
    </row>
    <row r="733" ht="13.5" customHeight="1">
      <c r="A733" s="360"/>
      <c r="B733" s="360"/>
      <c r="C733" s="360"/>
      <c r="D733" s="360"/>
      <c r="E733" s="360"/>
      <c r="F733" s="360"/>
      <c r="G733" s="360"/>
      <c r="H733" s="360"/>
      <c r="I733" s="360"/>
      <c r="J733" s="360"/>
      <c r="K733" s="360"/>
      <c r="L733" s="360"/>
      <c r="M733" s="360"/>
      <c r="N733" s="360"/>
      <c r="O733" s="360"/>
      <c r="P733" s="360"/>
    </row>
    <row r="734" ht="13.5" customHeight="1">
      <c r="A734" s="360"/>
      <c r="B734" s="360"/>
      <c r="C734" s="360"/>
      <c r="D734" s="360"/>
      <c r="E734" s="360"/>
      <c r="F734" s="360"/>
      <c r="G734" s="360"/>
      <c r="H734" s="360"/>
      <c r="I734" s="360"/>
      <c r="J734" s="360"/>
      <c r="K734" s="360"/>
      <c r="L734" s="360"/>
      <c r="M734" s="360"/>
      <c r="N734" s="360"/>
      <c r="O734" s="360"/>
      <c r="P734" s="360"/>
    </row>
    <row r="735" ht="13.5" customHeight="1">
      <c r="A735" s="360"/>
      <c r="B735" s="360"/>
      <c r="C735" s="360"/>
      <c r="D735" s="360"/>
      <c r="E735" s="360"/>
      <c r="F735" s="360"/>
      <c r="G735" s="360"/>
      <c r="H735" s="360"/>
      <c r="I735" s="360"/>
      <c r="J735" s="360"/>
      <c r="K735" s="360"/>
      <c r="L735" s="360"/>
      <c r="M735" s="360"/>
      <c r="N735" s="360"/>
      <c r="O735" s="360"/>
      <c r="P735" s="360"/>
    </row>
    <row r="736" ht="13.5" customHeight="1">
      <c r="A736" s="360"/>
      <c r="B736" s="360"/>
      <c r="C736" s="360"/>
      <c r="D736" s="360"/>
      <c r="E736" s="360"/>
      <c r="F736" s="360"/>
      <c r="G736" s="360"/>
      <c r="H736" s="360"/>
      <c r="I736" s="360"/>
      <c r="J736" s="360"/>
      <c r="K736" s="360"/>
      <c r="L736" s="360"/>
      <c r="M736" s="360"/>
      <c r="N736" s="360"/>
      <c r="O736" s="360"/>
      <c r="P736" s="360"/>
    </row>
    <row r="737" ht="13.5" customHeight="1">
      <c r="A737" s="360"/>
      <c r="B737" s="360"/>
      <c r="C737" s="360"/>
      <c r="D737" s="360"/>
      <c r="E737" s="360"/>
      <c r="F737" s="360"/>
      <c r="G737" s="360"/>
      <c r="H737" s="360"/>
      <c r="I737" s="360"/>
      <c r="J737" s="360"/>
      <c r="K737" s="360"/>
      <c r="L737" s="360"/>
      <c r="M737" s="360"/>
      <c r="N737" s="360"/>
      <c r="O737" s="360"/>
      <c r="P737" s="360"/>
    </row>
    <row r="738" ht="13.5" customHeight="1">
      <c r="A738" s="360"/>
      <c r="B738" s="360"/>
      <c r="C738" s="360"/>
      <c r="D738" s="360"/>
      <c r="E738" s="360"/>
      <c r="F738" s="360"/>
      <c r="G738" s="360"/>
      <c r="H738" s="360"/>
      <c r="I738" s="360"/>
      <c r="J738" s="360"/>
      <c r="K738" s="360"/>
      <c r="L738" s="360"/>
      <c r="M738" s="360"/>
      <c r="N738" s="360"/>
      <c r="O738" s="360"/>
      <c r="P738" s="360"/>
    </row>
    <row r="739" ht="13.5" customHeight="1">
      <c r="A739" s="360"/>
      <c r="B739" s="360"/>
      <c r="C739" s="360"/>
      <c r="D739" s="360"/>
      <c r="E739" s="360"/>
      <c r="F739" s="360"/>
      <c r="G739" s="360"/>
      <c r="H739" s="360"/>
      <c r="I739" s="360"/>
      <c r="J739" s="360"/>
      <c r="K739" s="360"/>
      <c r="L739" s="360"/>
      <c r="M739" s="360"/>
      <c r="N739" s="360"/>
      <c r="O739" s="360"/>
      <c r="P739" s="360"/>
    </row>
    <row r="740" ht="13.5" customHeight="1">
      <c r="A740" s="360"/>
      <c r="B740" s="360"/>
      <c r="C740" s="360"/>
      <c r="D740" s="360"/>
      <c r="E740" s="360"/>
      <c r="F740" s="360"/>
      <c r="G740" s="360"/>
      <c r="H740" s="360"/>
      <c r="I740" s="360"/>
      <c r="J740" s="360"/>
      <c r="K740" s="360"/>
      <c r="L740" s="360"/>
      <c r="M740" s="360"/>
      <c r="N740" s="360"/>
      <c r="O740" s="360"/>
      <c r="P740" s="360"/>
    </row>
    <row r="741" ht="13.5" customHeight="1">
      <c r="A741" s="360"/>
      <c r="B741" s="360"/>
      <c r="C741" s="360"/>
      <c r="D741" s="360"/>
      <c r="E741" s="360"/>
      <c r="F741" s="360"/>
      <c r="G741" s="360"/>
      <c r="H741" s="360"/>
      <c r="I741" s="360"/>
      <c r="J741" s="360"/>
      <c r="K741" s="360"/>
      <c r="L741" s="360"/>
      <c r="M741" s="360"/>
      <c r="N741" s="360"/>
      <c r="O741" s="360"/>
      <c r="P741" s="360"/>
    </row>
    <row r="742" ht="13.5" customHeight="1">
      <c r="A742" s="360"/>
      <c r="B742" s="360"/>
      <c r="C742" s="360"/>
      <c r="D742" s="360"/>
      <c r="E742" s="360"/>
      <c r="F742" s="360"/>
      <c r="G742" s="360"/>
      <c r="H742" s="360"/>
      <c r="I742" s="360"/>
      <c r="J742" s="360"/>
      <c r="K742" s="360"/>
      <c r="L742" s="360"/>
      <c r="M742" s="360"/>
      <c r="N742" s="360"/>
      <c r="O742" s="360"/>
      <c r="P742" s="360"/>
    </row>
    <row r="743" ht="13.5" customHeight="1">
      <c r="A743" s="360"/>
      <c r="B743" s="360"/>
      <c r="C743" s="360"/>
      <c r="D743" s="360"/>
      <c r="E743" s="360"/>
      <c r="F743" s="360"/>
      <c r="G743" s="360"/>
      <c r="H743" s="360"/>
      <c r="I743" s="360"/>
      <c r="J743" s="360"/>
      <c r="K743" s="360"/>
      <c r="L743" s="360"/>
      <c r="M743" s="360"/>
      <c r="N743" s="360"/>
      <c r="O743" s="360"/>
      <c r="P743" s="360"/>
    </row>
    <row r="744" ht="13.5" customHeight="1">
      <c r="A744" s="360"/>
      <c r="B744" s="360"/>
      <c r="C744" s="360"/>
      <c r="D744" s="360"/>
      <c r="E744" s="360"/>
      <c r="F744" s="360"/>
      <c r="G744" s="360"/>
      <c r="H744" s="360"/>
      <c r="I744" s="360"/>
      <c r="J744" s="360"/>
      <c r="K744" s="360"/>
      <c r="L744" s="360"/>
      <c r="M744" s="360"/>
      <c r="N744" s="360"/>
      <c r="O744" s="360"/>
      <c r="P744" s="360"/>
    </row>
    <row r="745" ht="13.5" customHeight="1">
      <c r="A745" s="360"/>
      <c r="B745" s="360"/>
      <c r="C745" s="360"/>
      <c r="D745" s="360"/>
      <c r="E745" s="360"/>
      <c r="F745" s="360"/>
      <c r="G745" s="360"/>
      <c r="H745" s="360"/>
      <c r="I745" s="360"/>
      <c r="J745" s="360"/>
      <c r="K745" s="360"/>
      <c r="L745" s="360"/>
      <c r="M745" s="360"/>
      <c r="N745" s="360"/>
      <c r="O745" s="360"/>
      <c r="P745" s="360"/>
    </row>
    <row r="746" ht="13.5" customHeight="1">
      <c r="A746" s="360"/>
      <c r="B746" s="360"/>
      <c r="C746" s="360"/>
      <c r="D746" s="360"/>
      <c r="E746" s="360"/>
      <c r="F746" s="360"/>
      <c r="G746" s="360"/>
      <c r="H746" s="360"/>
      <c r="I746" s="360"/>
      <c r="J746" s="360"/>
      <c r="K746" s="360"/>
      <c r="L746" s="360"/>
      <c r="M746" s="360"/>
      <c r="N746" s="360"/>
      <c r="O746" s="360"/>
      <c r="P746" s="360"/>
    </row>
    <row r="747" ht="13.5" customHeight="1">
      <c r="A747" s="360"/>
      <c r="B747" s="360"/>
      <c r="C747" s="360"/>
      <c r="D747" s="360"/>
      <c r="E747" s="360"/>
      <c r="F747" s="360"/>
      <c r="G747" s="360"/>
      <c r="H747" s="360"/>
      <c r="I747" s="360"/>
      <c r="J747" s="360"/>
      <c r="K747" s="360"/>
      <c r="L747" s="360"/>
      <c r="M747" s="360"/>
      <c r="N747" s="360"/>
      <c r="O747" s="360"/>
      <c r="P747" s="360"/>
    </row>
    <row r="748" ht="13.5" customHeight="1">
      <c r="A748" s="360"/>
      <c r="B748" s="360"/>
      <c r="C748" s="360"/>
      <c r="D748" s="360"/>
      <c r="E748" s="360"/>
      <c r="F748" s="360"/>
      <c r="G748" s="360"/>
      <c r="H748" s="360"/>
      <c r="I748" s="360"/>
      <c r="J748" s="360"/>
      <c r="K748" s="360"/>
      <c r="L748" s="360"/>
      <c r="M748" s="360"/>
      <c r="N748" s="360"/>
      <c r="O748" s="360"/>
      <c r="P748" s="360"/>
    </row>
    <row r="749" ht="13.5" customHeight="1">
      <c r="A749" s="360"/>
      <c r="B749" s="360"/>
      <c r="C749" s="360"/>
      <c r="D749" s="360"/>
      <c r="E749" s="360"/>
      <c r="F749" s="360"/>
      <c r="G749" s="360"/>
      <c r="H749" s="360"/>
      <c r="I749" s="360"/>
      <c r="J749" s="360"/>
      <c r="K749" s="360"/>
      <c r="L749" s="360"/>
      <c r="M749" s="360"/>
      <c r="N749" s="360"/>
      <c r="O749" s="360"/>
      <c r="P749" s="360"/>
    </row>
    <row r="750" ht="13.5" customHeight="1">
      <c r="A750" s="360"/>
      <c r="B750" s="360"/>
      <c r="C750" s="360"/>
      <c r="D750" s="360"/>
      <c r="E750" s="360"/>
      <c r="F750" s="360"/>
      <c r="G750" s="360"/>
      <c r="H750" s="360"/>
      <c r="I750" s="360"/>
      <c r="J750" s="360"/>
      <c r="K750" s="360"/>
      <c r="L750" s="360"/>
      <c r="M750" s="360"/>
      <c r="N750" s="360"/>
      <c r="O750" s="360"/>
      <c r="P750" s="360"/>
    </row>
    <row r="751" ht="13.5" customHeight="1">
      <c r="A751" s="360"/>
      <c r="B751" s="360"/>
      <c r="C751" s="360"/>
      <c r="D751" s="360"/>
      <c r="E751" s="360"/>
      <c r="F751" s="360"/>
      <c r="G751" s="360"/>
      <c r="H751" s="360"/>
      <c r="I751" s="360"/>
      <c r="J751" s="360"/>
      <c r="K751" s="360"/>
      <c r="L751" s="360"/>
      <c r="M751" s="360"/>
      <c r="N751" s="360"/>
      <c r="O751" s="360"/>
      <c r="P751" s="360"/>
    </row>
    <row r="752" ht="13.5" customHeight="1">
      <c r="A752" s="360"/>
      <c r="B752" s="360"/>
      <c r="C752" s="360"/>
      <c r="D752" s="360"/>
      <c r="E752" s="360"/>
      <c r="F752" s="360"/>
      <c r="G752" s="360"/>
      <c r="H752" s="360"/>
      <c r="I752" s="360"/>
      <c r="J752" s="360"/>
      <c r="K752" s="360"/>
      <c r="L752" s="360"/>
      <c r="M752" s="360"/>
      <c r="N752" s="360"/>
      <c r="O752" s="360"/>
      <c r="P752" s="360"/>
    </row>
    <row r="753" ht="13.5" customHeight="1">
      <c r="A753" s="360"/>
      <c r="B753" s="360"/>
      <c r="C753" s="360"/>
      <c r="D753" s="360"/>
      <c r="E753" s="360"/>
      <c r="F753" s="360"/>
      <c r="G753" s="360"/>
      <c r="H753" s="360"/>
      <c r="I753" s="360"/>
      <c r="J753" s="360"/>
      <c r="K753" s="360"/>
      <c r="L753" s="360"/>
      <c r="M753" s="360"/>
      <c r="N753" s="360"/>
      <c r="O753" s="360"/>
      <c r="P753" s="360"/>
    </row>
    <row r="754" ht="13.5" customHeight="1">
      <c r="A754" s="360"/>
      <c r="B754" s="360"/>
      <c r="C754" s="360"/>
      <c r="D754" s="360"/>
      <c r="E754" s="360"/>
      <c r="F754" s="360"/>
      <c r="G754" s="360"/>
      <c r="H754" s="360"/>
      <c r="I754" s="360"/>
      <c r="J754" s="360"/>
      <c r="K754" s="360"/>
      <c r="L754" s="360"/>
      <c r="M754" s="360"/>
      <c r="N754" s="360"/>
      <c r="O754" s="360"/>
      <c r="P754" s="360"/>
    </row>
    <row r="755" ht="13.5" customHeight="1">
      <c r="A755" s="360"/>
      <c r="B755" s="360"/>
      <c r="C755" s="360"/>
      <c r="D755" s="360"/>
      <c r="E755" s="360"/>
      <c r="F755" s="360"/>
      <c r="G755" s="360"/>
      <c r="H755" s="360"/>
      <c r="I755" s="360"/>
      <c r="J755" s="360"/>
      <c r="K755" s="360"/>
      <c r="L755" s="360"/>
      <c r="M755" s="360"/>
      <c r="N755" s="360"/>
      <c r="O755" s="360"/>
      <c r="P755" s="360"/>
    </row>
    <row r="756" ht="13.5" customHeight="1">
      <c r="A756" s="360"/>
      <c r="B756" s="360"/>
      <c r="C756" s="360"/>
      <c r="D756" s="360"/>
      <c r="E756" s="360"/>
      <c r="F756" s="360"/>
      <c r="G756" s="360"/>
      <c r="H756" s="360"/>
      <c r="I756" s="360"/>
      <c r="J756" s="360"/>
      <c r="K756" s="360"/>
      <c r="L756" s="360"/>
      <c r="M756" s="360"/>
      <c r="N756" s="360"/>
      <c r="O756" s="360"/>
      <c r="P756" s="360"/>
    </row>
    <row r="757" ht="13.5" customHeight="1">
      <c r="A757" s="360"/>
      <c r="B757" s="360"/>
      <c r="C757" s="360"/>
      <c r="D757" s="360"/>
      <c r="E757" s="360"/>
      <c r="F757" s="360"/>
      <c r="G757" s="360"/>
      <c r="H757" s="360"/>
      <c r="I757" s="360"/>
      <c r="J757" s="360"/>
      <c r="K757" s="360"/>
      <c r="L757" s="360"/>
      <c r="M757" s="360"/>
      <c r="N757" s="360"/>
      <c r="O757" s="360"/>
      <c r="P757" s="360"/>
    </row>
    <row r="758" ht="13.5" customHeight="1">
      <c r="A758" s="360"/>
      <c r="B758" s="360"/>
      <c r="C758" s="360"/>
      <c r="D758" s="360"/>
      <c r="E758" s="360"/>
      <c r="F758" s="360"/>
      <c r="G758" s="360"/>
      <c r="H758" s="360"/>
      <c r="I758" s="360"/>
      <c r="J758" s="360"/>
      <c r="K758" s="360"/>
      <c r="L758" s="360"/>
      <c r="M758" s="360"/>
      <c r="N758" s="360"/>
      <c r="O758" s="360"/>
      <c r="P758" s="360"/>
    </row>
    <row r="759" ht="13.5" customHeight="1">
      <c r="A759" s="360"/>
      <c r="B759" s="360"/>
      <c r="C759" s="360"/>
      <c r="D759" s="360"/>
      <c r="E759" s="360"/>
      <c r="F759" s="360"/>
      <c r="G759" s="360"/>
      <c r="H759" s="360"/>
      <c r="I759" s="360"/>
      <c r="J759" s="360"/>
      <c r="K759" s="360"/>
      <c r="L759" s="360"/>
      <c r="M759" s="360"/>
      <c r="N759" s="360"/>
      <c r="O759" s="360"/>
      <c r="P759" s="360"/>
    </row>
    <row r="760" ht="13.5" customHeight="1">
      <c r="A760" s="360"/>
      <c r="B760" s="360"/>
      <c r="C760" s="360"/>
      <c r="D760" s="360"/>
      <c r="E760" s="360"/>
      <c r="F760" s="360"/>
      <c r="G760" s="360"/>
      <c r="H760" s="360"/>
      <c r="I760" s="360"/>
      <c r="J760" s="360"/>
      <c r="K760" s="360"/>
      <c r="L760" s="360"/>
      <c r="M760" s="360"/>
      <c r="N760" s="360"/>
      <c r="O760" s="360"/>
      <c r="P760" s="360"/>
    </row>
    <row r="761" ht="13.5" customHeight="1">
      <c r="A761" s="360"/>
      <c r="B761" s="360"/>
      <c r="C761" s="360"/>
      <c r="D761" s="360"/>
      <c r="E761" s="360"/>
      <c r="F761" s="360"/>
      <c r="G761" s="360"/>
      <c r="H761" s="360"/>
      <c r="I761" s="360"/>
      <c r="J761" s="360"/>
      <c r="K761" s="360"/>
      <c r="L761" s="360"/>
      <c r="M761" s="360"/>
      <c r="N761" s="360"/>
      <c r="O761" s="360"/>
      <c r="P761" s="360"/>
    </row>
    <row r="762" ht="13.5" customHeight="1">
      <c r="A762" s="360"/>
      <c r="B762" s="360"/>
      <c r="C762" s="360"/>
      <c r="D762" s="360"/>
      <c r="E762" s="360"/>
      <c r="F762" s="360"/>
      <c r="G762" s="360"/>
      <c r="H762" s="360"/>
      <c r="I762" s="360"/>
      <c r="J762" s="360"/>
      <c r="K762" s="360"/>
      <c r="L762" s="360"/>
      <c r="M762" s="360"/>
      <c r="N762" s="360"/>
      <c r="O762" s="360"/>
      <c r="P762" s="360"/>
    </row>
    <row r="763" ht="13.5" customHeight="1">
      <c r="A763" s="360"/>
      <c r="B763" s="360"/>
      <c r="C763" s="360"/>
      <c r="D763" s="360"/>
      <c r="E763" s="360"/>
      <c r="F763" s="360"/>
      <c r="G763" s="360"/>
      <c r="H763" s="360"/>
      <c r="I763" s="360"/>
      <c r="J763" s="360"/>
      <c r="K763" s="360"/>
      <c r="L763" s="360"/>
      <c r="M763" s="360"/>
      <c r="N763" s="360"/>
      <c r="O763" s="360"/>
      <c r="P763" s="360"/>
    </row>
    <row r="764" ht="13.5" customHeight="1">
      <c r="A764" s="360"/>
      <c r="B764" s="360"/>
      <c r="C764" s="360"/>
      <c r="D764" s="360"/>
      <c r="E764" s="360"/>
      <c r="F764" s="360"/>
      <c r="G764" s="360"/>
      <c r="H764" s="360"/>
      <c r="I764" s="360"/>
      <c r="J764" s="360"/>
      <c r="K764" s="360"/>
      <c r="L764" s="360"/>
      <c r="M764" s="360"/>
      <c r="N764" s="360"/>
      <c r="O764" s="360"/>
      <c r="P764" s="360"/>
    </row>
    <row r="765" ht="13.5" customHeight="1">
      <c r="A765" s="360"/>
      <c r="B765" s="360"/>
      <c r="C765" s="360"/>
      <c r="D765" s="360"/>
      <c r="E765" s="360"/>
      <c r="F765" s="360"/>
      <c r="G765" s="360"/>
      <c r="H765" s="360"/>
      <c r="I765" s="360"/>
      <c r="J765" s="360"/>
      <c r="K765" s="360"/>
      <c r="L765" s="360"/>
      <c r="M765" s="360"/>
      <c r="N765" s="360"/>
      <c r="O765" s="360"/>
      <c r="P765" s="360"/>
    </row>
    <row r="766" ht="13.5" customHeight="1">
      <c r="A766" s="360"/>
      <c r="B766" s="360"/>
      <c r="C766" s="360"/>
      <c r="D766" s="360"/>
      <c r="E766" s="360"/>
      <c r="F766" s="360"/>
      <c r="G766" s="360"/>
      <c r="H766" s="360"/>
      <c r="I766" s="360"/>
      <c r="J766" s="360"/>
      <c r="K766" s="360"/>
      <c r="L766" s="360"/>
      <c r="M766" s="360"/>
      <c r="N766" s="360"/>
      <c r="O766" s="360"/>
      <c r="P766" s="360"/>
    </row>
    <row r="767" ht="13.5" customHeight="1">
      <c r="A767" s="360"/>
      <c r="B767" s="360"/>
      <c r="C767" s="360"/>
      <c r="D767" s="360"/>
      <c r="E767" s="360"/>
      <c r="F767" s="360"/>
      <c r="G767" s="360"/>
      <c r="H767" s="360"/>
      <c r="I767" s="360"/>
      <c r="J767" s="360"/>
      <c r="K767" s="360"/>
      <c r="L767" s="360"/>
      <c r="M767" s="360"/>
      <c r="N767" s="360"/>
      <c r="O767" s="360"/>
      <c r="P767" s="360"/>
    </row>
    <row r="768" ht="13.5" customHeight="1">
      <c r="A768" s="360"/>
      <c r="B768" s="360"/>
      <c r="C768" s="360"/>
      <c r="D768" s="360"/>
      <c r="E768" s="360"/>
      <c r="F768" s="360"/>
      <c r="G768" s="360"/>
      <c r="H768" s="360"/>
      <c r="I768" s="360"/>
      <c r="J768" s="360"/>
      <c r="K768" s="360"/>
      <c r="L768" s="360"/>
      <c r="M768" s="360"/>
      <c r="N768" s="360"/>
      <c r="O768" s="360"/>
      <c r="P768" s="360"/>
    </row>
    <row r="769" ht="13.5" customHeight="1">
      <c r="A769" s="360"/>
      <c r="B769" s="360"/>
      <c r="C769" s="360"/>
      <c r="D769" s="360"/>
      <c r="E769" s="360"/>
      <c r="F769" s="360"/>
      <c r="G769" s="360"/>
      <c r="H769" s="360"/>
      <c r="I769" s="360"/>
      <c r="J769" s="360"/>
      <c r="K769" s="360"/>
      <c r="L769" s="360"/>
      <c r="M769" s="360"/>
      <c r="N769" s="360"/>
      <c r="O769" s="360"/>
      <c r="P769" s="360"/>
    </row>
    <row r="770" ht="13.5" customHeight="1">
      <c r="A770" s="360"/>
      <c r="B770" s="360"/>
      <c r="C770" s="360"/>
      <c r="D770" s="360"/>
      <c r="E770" s="360"/>
      <c r="F770" s="360"/>
      <c r="G770" s="360"/>
      <c r="H770" s="360"/>
      <c r="I770" s="360"/>
      <c r="J770" s="360"/>
      <c r="K770" s="360"/>
      <c r="L770" s="360"/>
      <c r="M770" s="360"/>
      <c r="N770" s="360"/>
      <c r="O770" s="360"/>
      <c r="P770" s="360"/>
    </row>
    <row r="771" ht="13.5" customHeight="1">
      <c r="A771" s="360"/>
      <c r="B771" s="360"/>
      <c r="C771" s="360"/>
      <c r="D771" s="360"/>
      <c r="E771" s="360"/>
      <c r="F771" s="360"/>
      <c r="G771" s="360"/>
      <c r="H771" s="360"/>
      <c r="I771" s="360"/>
      <c r="J771" s="360"/>
      <c r="K771" s="360"/>
      <c r="L771" s="360"/>
      <c r="M771" s="360"/>
      <c r="N771" s="360"/>
      <c r="O771" s="360"/>
      <c r="P771" s="360"/>
    </row>
    <row r="772" ht="13.5" customHeight="1">
      <c r="A772" s="360"/>
      <c r="B772" s="360"/>
      <c r="C772" s="360"/>
      <c r="D772" s="360"/>
      <c r="E772" s="360"/>
      <c r="F772" s="360"/>
      <c r="G772" s="360"/>
      <c r="H772" s="360"/>
      <c r="I772" s="360"/>
      <c r="J772" s="360"/>
      <c r="K772" s="360"/>
      <c r="L772" s="360"/>
      <c r="M772" s="360"/>
      <c r="N772" s="360"/>
      <c r="O772" s="360"/>
      <c r="P772" s="360"/>
    </row>
    <row r="773" ht="13.5" customHeight="1">
      <c r="A773" s="360"/>
      <c r="B773" s="360"/>
      <c r="C773" s="360"/>
      <c r="D773" s="360"/>
      <c r="E773" s="360"/>
      <c r="F773" s="360"/>
      <c r="G773" s="360"/>
      <c r="H773" s="360"/>
      <c r="I773" s="360"/>
      <c r="J773" s="360"/>
      <c r="K773" s="360"/>
      <c r="L773" s="360"/>
      <c r="M773" s="360"/>
      <c r="N773" s="360"/>
      <c r="O773" s="360"/>
      <c r="P773" s="360"/>
    </row>
    <row r="774" ht="13.5" customHeight="1">
      <c r="A774" s="360"/>
      <c r="B774" s="360"/>
      <c r="C774" s="360"/>
      <c r="D774" s="360"/>
      <c r="E774" s="360"/>
      <c r="F774" s="360"/>
      <c r="G774" s="360"/>
      <c r="H774" s="360"/>
      <c r="I774" s="360"/>
      <c r="J774" s="360"/>
      <c r="K774" s="360"/>
      <c r="L774" s="360"/>
      <c r="M774" s="360"/>
      <c r="N774" s="360"/>
      <c r="O774" s="360"/>
      <c r="P774" s="360"/>
    </row>
    <row r="775" ht="13.5" customHeight="1">
      <c r="A775" s="360"/>
      <c r="B775" s="360"/>
      <c r="C775" s="360"/>
      <c r="D775" s="360"/>
      <c r="E775" s="360"/>
      <c r="F775" s="360"/>
      <c r="G775" s="360"/>
      <c r="H775" s="360"/>
      <c r="I775" s="360"/>
      <c r="J775" s="360"/>
      <c r="K775" s="360"/>
      <c r="L775" s="360"/>
      <c r="M775" s="360"/>
      <c r="N775" s="360"/>
      <c r="O775" s="360"/>
      <c r="P775" s="360"/>
    </row>
    <row r="776" ht="13.5" customHeight="1">
      <c r="A776" s="360"/>
      <c r="B776" s="360"/>
      <c r="C776" s="360"/>
      <c r="D776" s="360"/>
      <c r="E776" s="360"/>
      <c r="F776" s="360"/>
      <c r="G776" s="360"/>
      <c r="H776" s="360"/>
      <c r="I776" s="360"/>
      <c r="J776" s="360"/>
      <c r="K776" s="360"/>
      <c r="L776" s="360"/>
      <c r="M776" s="360"/>
      <c r="N776" s="360"/>
      <c r="O776" s="360"/>
      <c r="P776" s="360"/>
    </row>
    <row r="777" ht="13.5" customHeight="1">
      <c r="A777" s="360"/>
      <c r="B777" s="360"/>
      <c r="C777" s="360"/>
      <c r="D777" s="360"/>
      <c r="E777" s="360"/>
      <c r="F777" s="360"/>
      <c r="G777" s="360"/>
      <c r="H777" s="360"/>
      <c r="I777" s="360"/>
      <c r="J777" s="360"/>
      <c r="K777" s="360"/>
      <c r="L777" s="360"/>
      <c r="M777" s="360"/>
      <c r="N777" s="360"/>
      <c r="O777" s="360"/>
      <c r="P777" s="360"/>
    </row>
    <row r="778" ht="13.5" customHeight="1">
      <c r="A778" s="360"/>
      <c r="B778" s="360"/>
      <c r="C778" s="360"/>
      <c r="D778" s="360"/>
      <c r="E778" s="360"/>
      <c r="F778" s="360"/>
      <c r="G778" s="360"/>
      <c r="H778" s="360"/>
      <c r="I778" s="360"/>
      <c r="J778" s="360"/>
      <c r="K778" s="360"/>
      <c r="L778" s="360"/>
      <c r="M778" s="360"/>
      <c r="N778" s="360"/>
      <c r="O778" s="360"/>
      <c r="P778" s="360"/>
    </row>
    <row r="779" ht="13.5" customHeight="1">
      <c r="A779" s="360"/>
      <c r="B779" s="360"/>
      <c r="C779" s="360"/>
      <c r="D779" s="360"/>
      <c r="E779" s="360"/>
      <c r="F779" s="360"/>
      <c r="G779" s="360"/>
      <c r="H779" s="360"/>
      <c r="I779" s="360"/>
      <c r="J779" s="360"/>
      <c r="K779" s="360"/>
      <c r="L779" s="360"/>
      <c r="M779" s="360"/>
      <c r="N779" s="360"/>
      <c r="O779" s="360"/>
      <c r="P779" s="360"/>
    </row>
    <row r="780" ht="13.5" customHeight="1">
      <c r="A780" s="360"/>
      <c r="B780" s="360"/>
      <c r="C780" s="360"/>
      <c r="D780" s="360"/>
      <c r="E780" s="360"/>
      <c r="F780" s="360"/>
      <c r="G780" s="360"/>
      <c r="H780" s="360"/>
      <c r="I780" s="360"/>
      <c r="J780" s="360"/>
      <c r="K780" s="360"/>
      <c r="L780" s="360"/>
      <c r="M780" s="360"/>
      <c r="N780" s="360"/>
      <c r="O780" s="360"/>
      <c r="P780" s="360"/>
    </row>
    <row r="781" ht="13.5" customHeight="1">
      <c r="A781" s="360"/>
      <c r="B781" s="360"/>
      <c r="C781" s="360"/>
      <c r="D781" s="360"/>
      <c r="E781" s="360"/>
      <c r="F781" s="360"/>
      <c r="G781" s="360"/>
      <c r="H781" s="360"/>
      <c r="I781" s="360"/>
      <c r="J781" s="360"/>
      <c r="K781" s="360"/>
      <c r="L781" s="360"/>
      <c r="M781" s="360"/>
      <c r="N781" s="360"/>
      <c r="O781" s="360"/>
      <c r="P781" s="360"/>
    </row>
    <row r="782" ht="13.5" customHeight="1">
      <c r="A782" s="360"/>
      <c r="B782" s="360"/>
      <c r="C782" s="360"/>
      <c r="D782" s="360"/>
      <c r="E782" s="360"/>
      <c r="F782" s="360"/>
      <c r="G782" s="360"/>
      <c r="H782" s="360"/>
      <c r="I782" s="360"/>
      <c r="J782" s="360"/>
      <c r="K782" s="360"/>
      <c r="L782" s="360"/>
      <c r="M782" s="360"/>
      <c r="N782" s="360"/>
      <c r="O782" s="360"/>
      <c r="P782" s="360"/>
    </row>
    <row r="783" ht="13.5" customHeight="1">
      <c r="A783" s="360"/>
      <c r="B783" s="360"/>
      <c r="C783" s="360"/>
      <c r="D783" s="360"/>
      <c r="E783" s="360"/>
      <c r="F783" s="360"/>
      <c r="G783" s="360"/>
      <c r="H783" s="360"/>
      <c r="I783" s="360"/>
      <c r="J783" s="360"/>
      <c r="K783" s="360"/>
      <c r="L783" s="360"/>
      <c r="M783" s="360"/>
      <c r="N783" s="360"/>
      <c r="O783" s="360"/>
      <c r="P783" s="360"/>
    </row>
    <row r="784" ht="13.5" customHeight="1">
      <c r="A784" s="360"/>
      <c r="B784" s="360"/>
      <c r="C784" s="360"/>
      <c r="D784" s="360"/>
      <c r="E784" s="360"/>
      <c r="F784" s="360"/>
      <c r="G784" s="360"/>
      <c r="H784" s="360"/>
      <c r="I784" s="360"/>
      <c r="J784" s="360"/>
      <c r="K784" s="360"/>
      <c r="L784" s="360"/>
      <c r="M784" s="360"/>
      <c r="N784" s="360"/>
      <c r="O784" s="360"/>
      <c r="P784" s="360"/>
    </row>
    <row r="785" ht="13.5" customHeight="1">
      <c r="A785" s="360"/>
      <c r="B785" s="360"/>
      <c r="C785" s="360"/>
      <c r="D785" s="360"/>
      <c r="E785" s="360"/>
      <c r="F785" s="360"/>
      <c r="G785" s="360"/>
      <c r="H785" s="360"/>
      <c r="I785" s="360"/>
      <c r="J785" s="360"/>
      <c r="K785" s="360"/>
      <c r="L785" s="360"/>
      <c r="M785" s="360"/>
      <c r="N785" s="360"/>
      <c r="O785" s="360"/>
      <c r="P785" s="360"/>
    </row>
    <row r="786" ht="13.5" customHeight="1">
      <c r="A786" s="360"/>
      <c r="B786" s="360"/>
      <c r="C786" s="360"/>
      <c r="D786" s="360"/>
      <c r="E786" s="360"/>
      <c r="F786" s="360"/>
      <c r="G786" s="360"/>
      <c r="H786" s="360"/>
      <c r="I786" s="360"/>
      <c r="J786" s="360"/>
      <c r="K786" s="360"/>
      <c r="L786" s="360"/>
      <c r="M786" s="360"/>
      <c r="N786" s="360"/>
      <c r="O786" s="360"/>
      <c r="P786" s="360"/>
    </row>
    <row r="787" ht="13.5" customHeight="1">
      <c r="A787" s="360"/>
      <c r="B787" s="360"/>
      <c r="C787" s="360"/>
      <c r="D787" s="360"/>
      <c r="E787" s="360"/>
      <c r="F787" s="360"/>
      <c r="G787" s="360"/>
      <c r="H787" s="360"/>
      <c r="I787" s="360"/>
      <c r="J787" s="360"/>
      <c r="K787" s="360"/>
      <c r="L787" s="360"/>
      <c r="M787" s="360"/>
      <c r="N787" s="360"/>
      <c r="O787" s="360"/>
      <c r="P787" s="360"/>
    </row>
    <row r="788" ht="13.5" customHeight="1">
      <c r="A788" s="360"/>
      <c r="B788" s="360"/>
      <c r="C788" s="360"/>
      <c r="D788" s="360"/>
      <c r="E788" s="360"/>
      <c r="F788" s="360"/>
      <c r="G788" s="360"/>
      <c r="H788" s="360"/>
      <c r="I788" s="360"/>
      <c r="J788" s="360"/>
      <c r="K788" s="360"/>
      <c r="L788" s="360"/>
      <c r="M788" s="360"/>
      <c r="N788" s="360"/>
      <c r="O788" s="360"/>
      <c r="P788" s="360"/>
    </row>
    <row r="789" ht="13.5" customHeight="1">
      <c r="A789" s="360"/>
      <c r="B789" s="360"/>
      <c r="C789" s="360"/>
      <c r="D789" s="360"/>
      <c r="E789" s="360"/>
      <c r="F789" s="360"/>
      <c r="G789" s="360"/>
      <c r="H789" s="360"/>
      <c r="I789" s="360"/>
      <c r="J789" s="360"/>
      <c r="K789" s="360"/>
      <c r="L789" s="360"/>
      <c r="M789" s="360"/>
      <c r="N789" s="360"/>
      <c r="O789" s="360"/>
      <c r="P789" s="360"/>
    </row>
    <row r="790" ht="13.5" customHeight="1">
      <c r="A790" s="360"/>
      <c r="B790" s="360"/>
      <c r="C790" s="360"/>
      <c r="D790" s="360"/>
      <c r="E790" s="360"/>
      <c r="F790" s="360"/>
      <c r="G790" s="360"/>
      <c r="H790" s="360"/>
      <c r="I790" s="360"/>
      <c r="J790" s="360"/>
      <c r="K790" s="360"/>
      <c r="L790" s="360"/>
      <c r="M790" s="360"/>
      <c r="N790" s="360"/>
      <c r="O790" s="360"/>
      <c r="P790" s="360"/>
    </row>
    <row r="791" ht="13.5" customHeight="1">
      <c r="A791" s="360"/>
      <c r="B791" s="360"/>
      <c r="C791" s="360"/>
      <c r="D791" s="360"/>
      <c r="E791" s="360"/>
      <c r="F791" s="360"/>
      <c r="G791" s="360"/>
      <c r="H791" s="360"/>
      <c r="I791" s="360"/>
      <c r="J791" s="360"/>
      <c r="K791" s="360"/>
      <c r="L791" s="360"/>
      <c r="M791" s="360"/>
      <c r="N791" s="360"/>
      <c r="O791" s="360"/>
      <c r="P791" s="360"/>
    </row>
    <row r="792" ht="13.5" customHeight="1">
      <c r="A792" s="360"/>
      <c r="B792" s="360"/>
      <c r="C792" s="360"/>
      <c r="D792" s="360"/>
      <c r="E792" s="360"/>
      <c r="F792" s="360"/>
      <c r="G792" s="360"/>
      <c r="H792" s="360"/>
      <c r="I792" s="360"/>
      <c r="J792" s="360"/>
      <c r="K792" s="360"/>
      <c r="L792" s="360"/>
      <c r="M792" s="360"/>
      <c r="N792" s="360"/>
      <c r="O792" s="360"/>
      <c r="P792" s="360"/>
    </row>
    <row r="793" ht="13.5" customHeight="1">
      <c r="A793" s="360"/>
      <c r="B793" s="360"/>
      <c r="C793" s="360"/>
      <c r="D793" s="360"/>
      <c r="E793" s="360"/>
      <c r="F793" s="360"/>
      <c r="G793" s="360"/>
      <c r="H793" s="360"/>
      <c r="I793" s="360"/>
      <c r="J793" s="360"/>
      <c r="K793" s="360"/>
      <c r="L793" s="360"/>
      <c r="M793" s="360"/>
      <c r="N793" s="360"/>
      <c r="O793" s="360"/>
      <c r="P793" s="360"/>
    </row>
    <row r="794" ht="13.5" customHeight="1">
      <c r="A794" s="360"/>
      <c r="B794" s="360"/>
      <c r="C794" s="360"/>
      <c r="D794" s="360"/>
      <c r="E794" s="360"/>
      <c r="F794" s="360"/>
      <c r="G794" s="360"/>
      <c r="H794" s="360"/>
      <c r="I794" s="360"/>
      <c r="J794" s="360"/>
      <c r="K794" s="360"/>
      <c r="L794" s="360"/>
      <c r="M794" s="360"/>
      <c r="N794" s="360"/>
      <c r="O794" s="360"/>
      <c r="P794" s="360"/>
    </row>
    <row r="795" ht="13.5" customHeight="1">
      <c r="A795" s="360"/>
      <c r="B795" s="360"/>
      <c r="C795" s="360"/>
      <c r="D795" s="360"/>
      <c r="E795" s="360"/>
      <c r="F795" s="360"/>
      <c r="G795" s="360"/>
      <c r="H795" s="360"/>
      <c r="I795" s="360"/>
      <c r="J795" s="360"/>
      <c r="K795" s="360"/>
      <c r="L795" s="360"/>
      <c r="M795" s="360"/>
      <c r="N795" s="360"/>
      <c r="O795" s="360"/>
      <c r="P795" s="360"/>
    </row>
    <row r="796" ht="13.5" customHeight="1">
      <c r="A796" s="360"/>
      <c r="B796" s="360"/>
      <c r="C796" s="360"/>
      <c r="D796" s="360"/>
      <c r="E796" s="360"/>
      <c r="F796" s="360"/>
      <c r="G796" s="360"/>
      <c r="H796" s="360"/>
      <c r="I796" s="360"/>
      <c r="J796" s="360"/>
      <c r="K796" s="360"/>
      <c r="L796" s="360"/>
      <c r="M796" s="360"/>
      <c r="N796" s="360"/>
      <c r="O796" s="360"/>
      <c r="P796" s="360"/>
    </row>
    <row r="797" ht="13.5" customHeight="1">
      <c r="A797" s="360"/>
      <c r="B797" s="360"/>
      <c r="C797" s="360"/>
      <c r="D797" s="360"/>
      <c r="E797" s="360"/>
      <c r="F797" s="360"/>
      <c r="G797" s="360"/>
      <c r="H797" s="360"/>
      <c r="I797" s="360"/>
      <c r="J797" s="360"/>
      <c r="K797" s="360"/>
      <c r="L797" s="360"/>
      <c r="M797" s="360"/>
      <c r="N797" s="360"/>
      <c r="O797" s="360"/>
      <c r="P797" s="360"/>
    </row>
    <row r="798" ht="13.5" customHeight="1">
      <c r="A798" s="360"/>
      <c r="B798" s="360"/>
      <c r="C798" s="360"/>
      <c r="D798" s="360"/>
      <c r="E798" s="360"/>
      <c r="F798" s="360"/>
      <c r="G798" s="360"/>
      <c r="H798" s="360"/>
      <c r="I798" s="360"/>
      <c r="J798" s="360"/>
      <c r="K798" s="360"/>
      <c r="L798" s="360"/>
      <c r="M798" s="360"/>
      <c r="N798" s="360"/>
      <c r="O798" s="360"/>
      <c r="P798" s="360"/>
    </row>
    <row r="799" ht="13.5" customHeight="1">
      <c r="A799" s="360"/>
      <c r="B799" s="360"/>
      <c r="C799" s="360"/>
      <c r="D799" s="360"/>
      <c r="E799" s="360"/>
      <c r="F799" s="360"/>
      <c r="G799" s="360"/>
      <c r="H799" s="360"/>
      <c r="I799" s="360"/>
      <c r="J799" s="360"/>
      <c r="K799" s="360"/>
      <c r="L799" s="360"/>
      <c r="M799" s="360"/>
      <c r="N799" s="360"/>
      <c r="O799" s="360"/>
      <c r="P799" s="360"/>
    </row>
    <row r="800" ht="13.5" customHeight="1">
      <c r="A800" s="360"/>
      <c r="B800" s="360"/>
      <c r="C800" s="360"/>
      <c r="D800" s="360"/>
      <c r="E800" s="360"/>
      <c r="F800" s="360"/>
      <c r="G800" s="360"/>
      <c r="H800" s="360"/>
      <c r="I800" s="360"/>
      <c r="J800" s="360"/>
      <c r="K800" s="360"/>
      <c r="L800" s="360"/>
      <c r="M800" s="360"/>
      <c r="N800" s="360"/>
      <c r="O800" s="360"/>
      <c r="P800" s="360"/>
    </row>
    <row r="801" ht="13.5" customHeight="1">
      <c r="A801" s="360"/>
      <c r="B801" s="360"/>
      <c r="C801" s="360"/>
      <c r="D801" s="360"/>
      <c r="E801" s="360"/>
      <c r="F801" s="360"/>
      <c r="G801" s="360"/>
      <c r="H801" s="360"/>
      <c r="I801" s="360"/>
      <c r="J801" s="360"/>
      <c r="K801" s="360"/>
      <c r="L801" s="360"/>
      <c r="M801" s="360"/>
      <c r="N801" s="360"/>
      <c r="O801" s="360"/>
      <c r="P801" s="360"/>
    </row>
    <row r="802" ht="13.5" customHeight="1">
      <c r="A802" s="360"/>
      <c r="B802" s="360"/>
      <c r="C802" s="360"/>
      <c r="D802" s="360"/>
      <c r="E802" s="360"/>
      <c r="F802" s="360"/>
      <c r="G802" s="360"/>
      <c r="H802" s="360"/>
      <c r="I802" s="360"/>
      <c r="J802" s="360"/>
      <c r="K802" s="360"/>
      <c r="L802" s="360"/>
      <c r="M802" s="360"/>
      <c r="N802" s="360"/>
      <c r="O802" s="360"/>
      <c r="P802" s="360"/>
    </row>
    <row r="803" ht="13.5" customHeight="1">
      <c r="A803" s="360"/>
      <c r="B803" s="360"/>
      <c r="C803" s="360"/>
      <c r="D803" s="360"/>
      <c r="E803" s="360"/>
      <c r="F803" s="360"/>
      <c r="G803" s="360"/>
      <c r="H803" s="360"/>
      <c r="I803" s="360"/>
      <c r="J803" s="360"/>
      <c r="K803" s="360"/>
      <c r="L803" s="360"/>
      <c r="M803" s="360"/>
      <c r="N803" s="360"/>
      <c r="O803" s="360"/>
      <c r="P803" s="360"/>
    </row>
    <row r="804" ht="13.5" customHeight="1">
      <c r="A804" s="360"/>
      <c r="B804" s="360"/>
      <c r="C804" s="360"/>
      <c r="D804" s="360"/>
      <c r="E804" s="360"/>
      <c r="F804" s="360"/>
      <c r="G804" s="360"/>
      <c r="H804" s="360"/>
      <c r="I804" s="360"/>
      <c r="J804" s="360"/>
      <c r="K804" s="360"/>
      <c r="L804" s="360"/>
      <c r="M804" s="360"/>
      <c r="N804" s="360"/>
      <c r="O804" s="360"/>
      <c r="P804" s="360"/>
    </row>
    <row r="805" ht="13.5" customHeight="1">
      <c r="A805" s="360"/>
      <c r="B805" s="360"/>
      <c r="C805" s="360"/>
      <c r="D805" s="360"/>
      <c r="E805" s="360"/>
      <c r="F805" s="360"/>
      <c r="G805" s="360"/>
      <c r="H805" s="360"/>
      <c r="I805" s="360"/>
      <c r="J805" s="360"/>
      <c r="K805" s="360"/>
      <c r="L805" s="360"/>
      <c r="M805" s="360"/>
      <c r="N805" s="360"/>
      <c r="O805" s="360"/>
      <c r="P805" s="360"/>
    </row>
    <row r="806" ht="13.5" customHeight="1">
      <c r="A806" s="360"/>
      <c r="B806" s="360"/>
      <c r="C806" s="360"/>
      <c r="D806" s="360"/>
      <c r="E806" s="360"/>
      <c r="F806" s="360"/>
      <c r="G806" s="360"/>
      <c r="H806" s="360"/>
      <c r="I806" s="360"/>
      <c r="J806" s="360"/>
      <c r="K806" s="360"/>
      <c r="L806" s="360"/>
      <c r="M806" s="360"/>
      <c r="N806" s="360"/>
      <c r="O806" s="360"/>
      <c r="P806" s="360"/>
    </row>
    <row r="807" ht="13.5" customHeight="1">
      <c r="A807" s="360"/>
      <c r="B807" s="360"/>
      <c r="C807" s="360"/>
      <c r="D807" s="360"/>
      <c r="E807" s="360"/>
      <c r="F807" s="360"/>
      <c r="G807" s="360"/>
      <c r="H807" s="360"/>
      <c r="I807" s="360"/>
      <c r="J807" s="360"/>
      <c r="K807" s="360"/>
      <c r="L807" s="360"/>
      <c r="M807" s="360"/>
      <c r="N807" s="360"/>
      <c r="O807" s="360"/>
      <c r="P807" s="360"/>
    </row>
    <row r="808" ht="13.5" customHeight="1">
      <c r="A808" s="360"/>
      <c r="B808" s="360"/>
      <c r="C808" s="360"/>
      <c r="D808" s="360"/>
      <c r="E808" s="360"/>
      <c r="F808" s="360"/>
      <c r="G808" s="360"/>
      <c r="H808" s="360"/>
      <c r="I808" s="360"/>
      <c r="J808" s="360"/>
      <c r="K808" s="360"/>
      <c r="L808" s="360"/>
      <c r="M808" s="360"/>
      <c r="N808" s="360"/>
      <c r="O808" s="360"/>
      <c r="P808" s="360"/>
    </row>
    <row r="809" ht="13.5" customHeight="1">
      <c r="A809" s="360"/>
      <c r="B809" s="360"/>
      <c r="C809" s="360"/>
      <c r="D809" s="360"/>
      <c r="E809" s="360"/>
      <c r="F809" s="360"/>
      <c r="G809" s="360"/>
      <c r="H809" s="360"/>
      <c r="I809" s="360"/>
      <c r="J809" s="360"/>
      <c r="K809" s="360"/>
      <c r="L809" s="360"/>
      <c r="M809" s="360"/>
      <c r="N809" s="360"/>
      <c r="O809" s="360"/>
      <c r="P809" s="360"/>
    </row>
    <row r="810" ht="13.5" customHeight="1">
      <c r="A810" s="360"/>
      <c r="B810" s="360"/>
      <c r="C810" s="360"/>
      <c r="D810" s="360"/>
      <c r="E810" s="360"/>
      <c r="F810" s="360"/>
      <c r="G810" s="360"/>
      <c r="H810" s="360"/>
      <c r="I810" s="360"/>
      <c r="J810" s="360"/>
      <c r="K810" s="360"/>
      <c r="L810" s="360"/>
      <c r="M810" s="360"/>
      <c r="N810" s="360"/>
      <c r="O810" s="360"/>
      <c r="P810" s="360"/>
    </row>
    <row r="811" ht="13.5" customHeight="1">
      <c r="A811" s="360"/>
      <c r="B811" s="360"/>
      <c r="C811" s="360"/>
      <c r="D811" s="360"/>
      <c r="E811" s="360"/>
      <c r="F811" s="360"/>
      <c r="G811" s="360"/>
      <c r="H811" s="360"/>
      <c r="I811" s="360"/>
      <c r="J811" s="360"/>
      <c r="K811" s="360"/>
      <c r="L811" s="360"/>
      <c r="M811" s="360"/>
      <c r="N811" s="360"/>
      <c r="O811" s="360"/>
      <c r="P811" s="360"/>
    </row>
    <row r="812" ht="13.5" customHeight="1">
      <c r="A812" s="360"/>
      <c r="B812" s="360"/>
      <c r="C812" s="360"/>
      <c r="D812" s="360"/>
      <c r="E812" s="360"/>
      <c r="F812" s="360"/>
      <c r="G812" s="360"/>
      <c r="H812" s="360"/>
      <c r="I812" s="360"/>
      <c r="J812" s="360"/>
      <c r="K812" s="360"/>
      <c r="L812" s="360"/>
      <c r="M812" s="360"/>
      <c r="N812" s="360"/>
      <c r="O812" s="360"/>
      <c r="P812" s="360"/>
    </row>
    <row r="813" ht="13.5" customHeight="1">
      <c r="A813" s="360"/>
      <c r="B813" s="360"/>
      <c r="C813" s="360"/>
      <c r="D813" s="360"/>
      <c r="E813" s="360"/>
      <c r="F813" s="360"/>
      <c r="G813" s="360"/>
      <c r="H813" s="360"/>
      <c r="I813" s="360"/>
      <c r="J813" s="360"/>
      <c r="K813" s="360"/>
      <c r="L813" s="360"/>
      <c r="M813" s="360"/>
      <c r="N813" s="360"/>
      <c r="O813" s="360"/>
      <c r="P813" s="360"/>
    </row>
    <row r="814" ht="13.5" customHeight="1">
      <c r="A814" s="360"/>
      <c r="B814" s="360"/>
      <c r="C814" s="360"/>
      <c r="D814" s="360"/>
      <c r="E814" s="360"/>
      <c r="F814" s="360"/>
      <c r="G814" s="360"/>
      <c r="H814" s="360"/>
      <c r="I814" s="360"/>
      <c r="J814" s="360"/>
      <c r="K814" s="360"/>
      <c r="L814" s="360"/>
      <c r="M814" s="360"/>
      <c r="N814" s="360"/>
      <c r="O814" s="360"/>
      <c r="P814" s="360"/>
    </row>
    <row r="815" ht="13.5" customHeight="1">
      <c r="A815" s="360"/>
      <c r="B815" s="360"/>
      <c r="C815" s="360"/>
      <c r="D815" s="360"/>
      <c r="E815" s="360"/>
      <c r="F815" s="360"/>
      <c r="G815" s="360"/>
      <c r="H815" s="360"/>
      <c r="I815" s="360"/>
      <c r="J815" s="360"/>
      <c r="K815" s="360"/>
      <c r="L815" s="360"/>
      <c r="M815" s="360"/>
      <c r="N815" s="360"/>
      <c r="O815" s="360"/>
      <c r="P815" s="360"/>
    </row>
    <row r="816" ht="13.5" customHeight="1">
      <c r="A816" s="360"/>
      <c r="B816" s="360"/>
      <c r="C816" s="360"/>
      <c r="D816" s="360"/>
      <c r="E816" s="360"/>
      <c r="F816" s="360"/>
      <c r="G816" s="360"/>
      <c r="H816" s="360"/>
      <c r="I816" s="360"/>
      <c r="J816" s="360"/>
      <c r="K816" s="360"/>
      <c r="L816" s="360"/>
      <c r="M816" s="360"/>
      <c r="N816" s="360"/>
      <c r="O816" s="360"/>
      <c r="P816" s="360"/>
    </row>
    <row r="817" ht="13.5" customHeight="1">
      <c r="A817" s="360"/>
      <c r="B817" s="360"/>
      <c r="C817" s="360"/>
      <c r="D817" s="360"/>
      <c r="E817" s="360"/>
      <c r="F817" s="360"/>
      <c r="G817" s="360"/>
      <c r="H817" s="360"/>
      <c r="I817" s="360"/>
      <c r="J817" s="360"/>
      <c r="K817" s="360"/>
      <c r="L817" s="360"/>
      <c r="M817" s="360"/>
      <c r="N817" s="360"/>
      <c r="O817" s="360"/>
      <c r="P817" s="360"/>
    </row>
    <row r="818" ht="13.5" customHeight="1">
      <c r="A818" s="360"/>
      <c r="B818" s="360"/>
      <c r="C818" s="360"/>
      <c r="D818" s="360"/>
      <c r="E818" s="360"/>
      <c r="F818" s="360"/>
      <c r="G818" s="360"/>
      <c r="H818" s="360"/>
      <c r="I818" s="360"/>
      <c r="J818" s="360"/>
      <c r="K818" s="360"/>
      <c r="L818" s="360"/>
      <c r="M818" s="360"/>
      <c r="N818" s="360"/>
      <c r="O818" s="360"/>
      <c r="P818" s="360"/>
    </row>
    <row r="819" ht="13.5" customHeight="1">
      <c r="A819" s="360"/>
      <c r="B819" s="360"/>
      <c r="C819" s="360"/>
      <c r="D819" s="360"/>
      <c r="E819" s="360"/>
      <c r="F819" s="360"/>
      <c r="G819" s="360"/>
      <c r="H819" s="360"/>
      <c r="I819" s="360"/>
      <c r="J819" s="360"/>
      <c r="K819" s="360"/>
      <c r="L819" s="360"/>
      <c r="M819" s="360"/>
      <c r="N819" s="360"/>
      <c r="O819" s="360"/>
      <c r="P819" s="360"/>
    </row>
    <row r="820" ht="13.5" customHeight="1">
      <c r="A820" s="360"/>
      <c r="B820" s="360"/>
      <c r="C820" s="360"/>
      <c r="D820" s="360"/>
      <c r="E820" s="360"/>
      <c r="F820" s="360"/>
      <c r="G820" s="360"/>
      <c r="H820" s="360"/>
      <c r="I820" s="360"/>
      <c r="J820" s="360"/>
      <c r="K820" s="360"/>
      <c r="L820" s="360"/>
      <c r="M820" s="360"/>
      <c r="N820" s="360"/>
      <c r="O820" s="360"/>
      <c r="P820" s="360"/>
    </row>
    <row r="821" ht="13.5" customHeight="1">
      <c r="A821" s="360"/>
      <c r="B821" s="360"/>
      <c r="C821" s="360"/>
      <c r="D821" s="360"/>
      <c r="E821" s="360"/>
      <c r="F821" s="360"/>
      <c r="G821" s="360"/>
      <c r="H821" s="360"/>
      <c r="I821" s="360"/>
      <c r="J821" s="360"/>
      <c r="K821" s="360"/>
      <c r="L821" s="360"/>
      <c r="M821" s="360"/>
      <c r="N821" s="360"/>
      <c r="O821" s="360"/>
      <c r="P821" s="360"/>
    </row>
    <row r="822" ht="13.5" customHeight="1">
      <c r="A822" s="360"/>
      <c r="B822" s="360"/>
      <c r="C822" s="360"/>
      <c r="D822" s="360"/>
      <c r="E822" s="360"/>
      <c r="F822" s="360"/>
      <c r="G822" s="360"/>
      <c r="H822" s="360"/>
      <c r="I822" s="360"/>
      <c r="J822" s="360"/>
      <c r="K822" s="360"/>
      <c r="L822" s="360"/>
      <c r="M822" s="360"/>
      <c r="N822" s="360"/>
      <c r="O822" s="360"/>
      <c r="P822" s="360"/>
    </row>
    <row r="823" ht="13.5" customHeight="1">
      <c r="A823" s="360"/>
      <c r="B823" s="360"/>
      <c r="C823" s="360"/>
      <c r="D823" s="360"/>
      <c r="E823" s="360"/>
      <c r="F823" s="360"/>
      <c r="G823" s="360"/>
      <c r="H823" s="360"/>
      <c r="I823" s="360"/>
      <c r="J823" s="360"/>
      <c r="K823" s="360"/>
      <c r="L823" s="360"/>
      <c r="M823" s="360"/>
      <c r="N823" s="360"/>
      <c r="O823" s="360"/>
      <c r="P823" s="360"/>
    </row>
    <row r="824" ht="13.5" customHeight="1">
      <c r="A824" s="360"/>
      <c r="B824" s="360"/>
      <c r="C824" s="360"/>
      <c r="D824" s="360"/>
      <c r="E824" s="360"/>
      <c r="F824" s="360"/>
      <c r="G824" s="360"/>
      <c r="H824" s="360"/>
      <c r="I824" s="360"/>
      <c r="J824" s="360"/>
      <c r="K824" s="360"/>
      <c r="L824" s="360"/>
      <c r="M824" s="360"/>
      <c r="N824" s="360"/>
      <c r="O824" s="360"/>
      <c r="P824" s="360"/>
    </row>
    <row r="825" ht="13.5" customHeight="1">
      <c r="A825" s="360"/>
      <c r="B825" s="360"/>
      <c r="C825" s="360"/>
      <c r="D825" s="360"/>
      <c r="E825" s="360"/>
      <c r="F825" s="360"/>
      <c r="G825" s="360"/>
      <c r="H825" s="360"/>
      <c r="I825" s="360"/>
      <c r="J825" s="360"/>
      <c r="K825" s="360"/>
      <c r="L825" s="360"/>
      <c r="M825" s="360"/>
      <c r="N825" s="360"/>
      <c r="O825" s="360"/>
      <c r="P825" s="360"/>
    </row>
    <row r="826" ht="13.5" customHeight="1">
      <c r="A826" s="360"/>
      <c r="B826" s="360"/>
      <c r="C826" s="360"/>
      <c r="D826" s="360"/>
      <c r="E826" s="360"/>
      <c r="F826" s="360"/>
      <c r="G826" s="360"/>
      <c r="H826" s="360"/>
      <c r="I826" s="360"/>
      <c r="J826" s="360"/>
      <c r="K826" s="360"/>
      <c r="L826" s="360"/>
      <c r="M826" s="360"/>
      <c r="N826" s="360"/>
      <c r="O826" s="360"/>
      <c r="P826" s="360"/>
    </row>
    <row r="827" ht="13.5" customHeight="1">
      <c r="A827" s="360"/>
      <c r="B827" s="360"/>
      <c r="C827" s="360"/>
      <c r="D827" s="360"/>
      <c r="E827" s="360"/>
      <c r="F827" s="360"/>
      <c r="G827" s="360"/>
      <c r="H827" s="360"/>
      <c r="I827" s="360"/>
      <c r="J827" s="360"/>
      <c r="K827" s="360"/>
      <c r="L827" s="360"/>
      <c r="M827" s="360"/>
      <c r="N827" s="360"/>
      <c r="O827" s="360"/>
      <c r="P827" s="360"/>
    </row>
    <row r="828" ht="13.5" customHeight="1">
      <c r="A828" s="360"/>
      <c r="B828" s="360"/>
      <c r="C828" s="360"/>
      <c r="D828" s="360"/>
      <c r="E828" s="360"/>
      <c r="F828" s="360"/>
      <c r="G828" s="360"/>
      <c r="H828" s="360"/>
      <c r="I828" s="360"/>
      <c r="J828" s="360"/>
      <c r="K828" s="360"/>
      <c r="L828" s="360"/>
      <c r="M828" s="360"/>
      <c r="N828" s="360"/>
      <c r="O828" s="360"/>
      <c r="P828" s="360"/>
    </row>
    <row r="829" ht="13.5" customHeight="1">
      <c r="A829" s="360"/>
      <c r="B829" s="360"/>
      <c r="C829" s="360"/>
      <c r="D829" s="360"/>
      <c r="E829" s="360"/>
      <c r="F829" s="360"/>
      <c r="G829" s="360"/>
      <c r="H829" s="360"/>
      <c r="I829" s="360"/>
      <c r="J829" s="360"/>
      <c r="K829" s="360"/>
      <c r="L829" s="360"/>
      <c r="M829" s="360"/>
      <c r="N829" s="360"/>
      <c r="O829" s="360"/>
      <c r="P829" s="360"/>
    </row>
    <row r="830" ht="13.5" customHeight="1">
      <c r="A830" s="360"/>
      <c r="B830" s="360"/>
      <c r="C830" s="360"/>
      <c r="D830" s="360"/>
      <c r="E830" s="360"/>
      <c r="F830" s="360"/>
      <c r="G830" s="360"/>
      <c r="H830" s="360"/>
      <c r="I830" s="360"/>
      <c r="J830" s="360"/>
      <c r="K830" s="360"/>
      <c r="L830" s="360"/>
      <c r="M830" s="360"/>
      <c r="N830" s="360"/>
      <c r="O830" s="360"/>
      <c r="P830" s="360"/>
    </row>
    <row r="831" ht="13.5" customHeight="1">
      <c r="A831" s="360"/>
      <c r="B831" s="360"/>
      <c r="C831" s="360"/>
      <c r="D831" s="360"/>
      <c r="E831" s="360"/>
      <c r="F831" s="360"/>
      <c r="G831" s="360"/>
      <c r="H831" s="360"/>
      <c r="I831" s="360"/>
      <c r="J831" s="360"/>
      <c r="K831" s="360"/>
      <c r="L831" s="360"/>
      <c r="M831" s="360"/>
      <c r="N831" s="360"/>
      <c r="O831" s="360"/>
      <c r="P831" s="360"/>
    </row>
    <row r="832" ht="13.5" customHeight="1">
      <c r="A832" s="360"/>
      <c r="B832" s="360"/>
      <c r="C832" s="360"/>
      <c r="D832" s="360"/>
      <c r="E832" s="360"/>
      <c r="F832" s="360"/>
      <c r="G832" s="360"/>
      <c r="H832" s="360"/>
      <c r="I832" s="360"/>
      <c r="J832" s="360"/>
      <c r="K832" s="360"/>
      <c r="L832" s="360"/>
      <c r="M832" s="360"/>
      <c r="N832" s="360"/>
      <c r="O832" s="360"/>
      <c r="P832" s="360"/>
    </row>
    <row r="833" ht="13.5" customHeight="1">
      <c r="A833" s="360"/>
      <c r="B833" s="360"/>
      <c r="C833" s="360"/>
      <c r="D833" s="360"/>
      <c r="E833" s="360"/>
      <c r="F833" s="360"/>
      <c r="G833" s="360"/>
      <c r="H833" s="360"/>
      <c r="I833" s="360"/>
      <c r="J833" s="360"/>
      <c r="K833" s="360"/>
      <c r="L833" s="360"/>
      <c r="M833" s="360"/>
      <c r="N833" s="360"/>
      <c r="O833" s="360"/>
      <c r="P833" s="360"/>
    </row>
    <row r="834" ht="13.5" customHeight="1">
      <c r="A834" s="360"/>
      <c r="B834" s="360"/>
      <c r="C834" s="360"/>
      <c r="D834" s="360"/>
      <c r="E834" s="360"/>
      <c r="F834" s="360"/>
      <c r="G834" s="360"/>
      <c r="H834" s="360"/>
      <c r="I834" s="360"/>
      <c r="J834" s="360"/>
      <c r="K834" s="360"/>
      <c r="L834" s="360"/>
      <c r="M834" s="360"/>
      <c r="N834" s="360"/>
      <c r="O834" s="360"/>
      <c r="P834" s="360"/>
    </row>
    <row r="835" ht="13.5" customHeight="1">
      <c r="A835" s="360"/>
      <c r="B835" s="360"/>
      <c r="C835" s="360"/>
      <c r="D835" s="360"/>
      <c r="E835" s="360"/>
      <c r="F835" s="360"/>
      <c r="G835" s="360"/>
      <c r="H835" s="360"/>
      <c r="I835" s="360"/>
      <c r="J835" s="360"/>
      <c r="K835" s="360"/>
      <c r="L835" s="360"/>
      <c r="M835" s="360"/>
      <c r="N835" s="360"/>
      <c r="O835" s="360"/>
      <c r="P835" s="360"/>
    </row>
    <row r="836" ht="13.5" customHeight="1">
      <c r="A836" s="360"/>
      <c r="B836" s="360"/>
      <c r="C836" s="360"/>
      <c r="D836" s="360"/>
      <c r="E836" s="360"/>
      <c r="F836" s="360"/>
      <c r="G836" s="360"/>
      <c r="H836" s="360"/>
      <c r="I836" s="360"/>
      <c r="J836" s="360"/>
      <c r="K836" s="360"/>
      <c r="L836" s="360"/>
      <c r="M836" s="360"/>
      <c r="N836" s="360"/>
      <c r="O836" s="360"/>
      <c r="P836" s="360"/>
    </row>
    <row r="837" ht="13.5" customHeight="1">
      <c r="A837" s="360"/>
      <c r="B837" s="360"/>
      <c r="C837" s="360"/>
      <c r="D837" s="360"/>
      <c r="E837" s="360"/>
      <c r="F837" s="360"/>
      <c r="G837" s="360"/>
      <c r="H837" s="360"/>
      <c r="I837" s="360"/>
      <c r="J837" s="360"/>
      <c r="K837" s="360"/>
      <c r="L837" s="360"/>
      <c r="M837" s="360"/>
      <c r="N837" s="360"/>
      <c r="O837" s="360"/>
      <c r="P837" s="360"/>
    </row>
    <row r="838" ht="13.5" customHeight="1">
      <c r="A838" s="360"/>
      <c r="B838" s="360"/>
      <c r="C838" s="360"/>
      <c r="D838" s="360"/>
      <c r="E838" s="360"/>
      <c r="F838" s="360"/>
      <c r="G838" s="360"/>
      <c r="H838" s="360"/>
      <c r="I838" s="360"/>
      <c r="J838" s="360"/>
      <c r="K838" s="360"/>
      <c r="L838" s="360"/>
      <c r="M838" s="360"/>
      <c r="N838" s="360"/>
      <c r="O838" s="360"/>
      <c r="P838" s="360"/>
    </row>
    <row r="839" ht="13.5" customHeight="1">
      <c r="A839" s="360"/>
      <c r="B839" s="360"/>
      <c r="C839" s="360"/>
      <c r="D839" s="360"/>
      <c r="E839" s="360"/>
      <c r="F839" s="360"/>
      <c r="G839" s="360"/>
      <c r="H839" s="360"/>
      <c r="I839" s="360"/>
      <c r="J839" s="360"/>
      <c r="K839" s="360"/>
      <c r="L839" s="360"/>
      <c r="M839" s="360"/>
      <c r="N839" s="360"/>
      <c r="O839" s="360"/>
      <c r="P839" s="360"/>
    </row>
    <row r="840" ht="13.5" customHeight="1">
      <c r="A840" s="360"/>
      <c r="B840" s="360"/>
      <c r="C840" s="360"/>
      <c r="D840" s="360"/>
      <c r="E840" s="360"/>
      <c r="F840" s="360"/>
      <c r="G840" s="360"/>
      <c r="H840" s="360"/>
      <c r="I840" s="360"/>
      <c r="J840" s="360"/>
      <c r="K840" s="360"/>
      <c r="L840" s="360"/>
      <c r="M840" s="360"/>
      <c r="N840" s="360"/>
      <c r="O840" s="360"/>
      <c r="P840" s="360"/>
    </row>
    <row r="841" ht="13.5" customHeight="1">
      <c r="A841" s="360"/>
      <c r="B841" s="360"/>
      <c r="C841" s="360"/>
      <c r="D841" s="360"/>
      <c r="E841" s="360"/>
      <c r="F841" s="360"/>
      <c r="G841" s="360"/>
      <c r="H841" s="360"/>
      <c r="I841" s="360"/>
      <c r="J841" s="360"/>
      <c r="K841" s="360"/>
      <c r="L841" s="360"/>
      <c r="M841" s="360"/>
      <c r="N841" s="360"/>
      <c r="O841" s="360"/>
      <c r="P841" s="360"/>
    </row>
    <row r="842" ht="13.5" customHeight="1">
      <c r="A842" s="360"/>
      <c r="B842" s="360"/>
      <c r="C842" s="360"/>
      <c r="D842" s="360"/>
      <c r="E842" s="360"/>
      <c r="F842" s="360"/>
      <c r="G842" s="360"/>
      <c r="H842" s="360"/>
      <c r="I842" s="360"/>
      <c r="J842" s="360"/>
      <c r="K842" s="360"/>
      <c r="L842" s="360"/>
      <c r="M842" s="360"/>
      <c r="N842" s="360"/>
      <c r="O842" s="360"/>
      <c r="P842" s="360"/>
    </row>
    <row r="843" ht="13.5" customHeight="1">
      <c r="A843" s="360"/>
      <c r="B843" s="360"/>
      <c r="C843" s="360"/>
      <c r="D843" s="360"/>
      <c r="E843" s="360"/>
      <c r="F843" s="360"/>
      <c r="G843" s="360"/>
      <c r="H843" s="360"/>
      <c r="I843" s="360"/>
      <c r="J843" s="360"/>
      <c r="K843" s="360"/>
      <c r="L843" s="360"/>
      <c r="M843" s="360"/>
      <c r="N843" s="360"/>
      <c r="O843" s="360"/>
      <c r="P843" s="360"/>
    </row>
    <row r="844" ht="13.5" customHeight="1">
      <c r="A844" s="360"/>
      <c r="B844" s="360"/>
      <c r="C844" s="360"/>
      <c r="D844" s="360"/>
      <c r="E844" s="360"/>
      <c r="F844" s="360"/>
      <c r="G844" s="360"/>
      <c r="H844" s="360"/>
      <c r="I844" s="360"/>
      <c r="J844" s="360"/>
      <c r="K844" s="360"/>
      <c r="L844" s="360"/>
      <c r="M844" s="360"/>
      <c r="N844" s="360"/>
      <c r="O844" s="360"/>
      <c r="P844" s="360"/>
    </row>
    <row r="845" ht="13.5" customHeight="1">
      <c r="A845" s="360"/>
      <c r="B845" s="360"/>
      <c r="C845" s="360"/>
      <c r="D845" s="360"/>
      <c r="E845" s="360"/>
      <c r="F845" s="360"/>
      <c r="G845" s="360"/>
      <c r="H845" s="360"/>
      <c r="I845" s="360"/>
      <c r="J845" s="360"/>
      <c r="K845" s="360"/>
      <c r="L845" s="360"/>
      <c r="M845" s="360"/>
      <c r="N845" s="360"/>
      <c r="O845" s="360"/>
      <c r="P845" s="360"/>
    </row>
    <row r="846" ht="13.5" customHeight="1">
      <c r="A846" s="360"/>
      <c r="B846" s="360"/>
      <c r="C846" s="360"/>
      <c r="D846" s="360"/>
      <c r="E846" s="360"/>
      <c r="F846" s="360"/>
      <c r="G846" s="360"/>
      <c r="H846" s="360"/>
      <c r="I846" s="360"/>
      <c r="J846" s="360"/>
      <c r="K846" s="360"/>
      <c r="L846" s="360"/>
      <c r="M846" s="360"/>
      <c r="N846" s="360"/>
      <c r="O846" s="360"/>
      <c r="P846" s="360"/>
    </row>
    <row r="847" ht="13.5" customHeight="1">
      <c r="A847" s="360"/>
      <c r="B847" s="360"/>
      <c r="C847" s="360"/>
      <c r="D847" s="360"/>
      <c r="E847" s="360"/>
      <c r="F847" s="360"/>
      <c r="G847" s="360"/>
      <c r="H847" s="360"/>
      <c r="I847" s="360"/>
      <c r="J847" s="360"/>
      <c r="K847" s="360"/>
      <c r="L847" s="360"/>
      <c r="M847" s="360"/>
      <c r="N847" s="360"/>
      <c r="O847" s="360"/>
      <c r="P847" s="360"/>
    </row>
    <row r="848" ht="13.5" customHeight="1">
      <c r="A848" s="360"/>
      <c r="B848" s="360"/>
      <c r="C848" s="360"/>
      <c r="D848" s="360"/>
      <c r="E848" s="360"/>
      <c r="F848" s="360"/>
      <c r="G848" s="360"/>
      <c r="H848" s="360"/>
      <c r="I848" s="360"/>
      <c r="J848" s="360"/>
      <c r="K848" s="360"/>
      <c r="L848" s="360"/>
      <c r="M848" s="360"/>
      <c r="N848" s="360"/>
      <c r="O848" s="360"/>
      <c r="P848" s="360"/>
    </row>
    <row r="849" ht="13.5" customHeight="1">
      <c r="A849" s="360"/>
      <c r="B849" s="360"/>
      <c r="C849" s="360"/>
      <c r="D849" s="360"/>
      <c r="E849" s="360"/>
      <c r="F849" s="360"/>
      <c r="G849" s="360"/>
      <c r="H849" s="360"/>
      <c r="I849" s="360"/>
      <c r="J849" s="360"/>
      <c r="K849" s="360"/>
      <c r="L849" s="360"/>
      <c r="M849" s="360"/>
      <c r="N849" s="360"/>
      <c r="O849" s="360"/>
      <c r="P849" s="360"/>
    </row>
    <row r="850" ht="13.5" customHeight="1">
      <c r="A850" s="360"/>
      <c r="B850" s="360"/>
      <c r="C850" s="360"/>
      <c r="D850" s="360"/>
      <c r="E850" s="360"/>
      <c r="F850" s="360"/>
      <c r="G850" s="360"/>
      <c r="H850" s="360"/>
      <c r="I850" s="360"/>
      <c r="J850" s="360"/>
      <c r="K850" s="360"/>
      <c r="L850" s="360"/>
      <c r="M850" s="360"/>
      <c r="N850" s="360"/>
      <c r="O850" s="360"/>
      <c r="P850" s="360"/>
    </row>
    <row r="851" ht="13.5" customHeight="1">
      <c r="A851" s="360"/>
      <c r="B851" s="360"/>
      <c r="C851" s="360"/>
      <c r="D851" s="360"/>
      <c r="E851" s="360"/>
      <c r="F851" s="360"/>
      <c r="G851" s="360"/>
      <c r="H851" s="360"/>
      <c r="I851" s="360"/>
      <c r="J851" s="360"/>
      <c r="K851" s="360"/>
      <c r="L851" s="360"/>
      <c r="M851" s="360"/>
      <c r="N851" s="360"/>
      <c r="O851" s="360"/>
      <c r="P851" s="360"/>
    </row>
    <row r="852" ht="13.5" customHeight="1">
      <c r="A852" s="360"/>
      <c r="B852" s="360"/>
      <c r="C852" s="360"/>
      <c r="D852" s="360"/>
      <c r="E852" s="360"/>
      <c r="F852" s="360"/>
      <c r="G852" s="360"/>
      <c r="H852" s="360"/>
      <c r="I852" s="360"/>
      <c r="J852" s="360"/>
      <c r="K852" s="360"/>
      <c r="L852" s="360"/>
      <c r="M852" s="360"/>
      <c r="N852" s="360"/>
      <c r="O852" s="360"/>
      <c r="P852" s="360"/>
    </row>
    <row r="853" ht="13.5" customHeight="1">
      <c r="A853" s="360"/>
      <c r="B853" s="360"/>
      <c r="C853" s="360"/>
      <c r="D853" s="360"/>
      <c r="E853" s="360"/>
      <c r="F853" s="360"/>
      <c r="G853" s="360"/>
      <c r="H853" s="360"/>
      <c r="I853" s="360"/>
      <c r="J853" s="360"/>
      <c r="K853" s="360"/>
      <c r="L853" s="360"/>
      <c r="M853" s="360"/>
      <c r="N853" s="360"/>
      <c r="O853" s="360"/>
      <c r="P853" s="360"/>
    </row>
    <row r="854" ht="13.5" customHeight="1">
      <c r="A854" s="360"/>
      <c r="B854" s="360"/>
      <c r="C854" s="360"/>
      <c r="D854" s="360"/>
      <c r="E854" s="360"/>
      <c r="F854" s="360"/>
      <c r="G854" s="360"/>
      <c r="H854" s="360"/>
      <c r="I854" s="360"/>
      <c r="J854" s="360"/>
      <c r="K854" s="360"/>
      <c r="L854" s="360"/>
      <c r="M854" s="360"/>
      <c r="N854" s="360"/>
      <c r="O854" s="360"/>
      <c r="P854" s="360"/>
    </row>
    <row r="855" ht="13.5" customHeight="1">
      <c r="A855" s="360"/>
      <c r="B855" s="360"/>
      <c r="C855" s="360"/>
      <c r="D855" s="360"/>
      <c r="E855" s="360"/>
      <c r="F855" s="360"/>
      <c r="G855" s="360"/>
      <c r="H855" s="360"/>
      <c r="I855" s="360"/>
      <c r="J855" s="360"/>
      <c r="K855" s="360"/>
      <c r="L855" s="360"/>
      <c r="M855" s="360"/>
      <c r="N855" s="360"/>
      <c r="O855" s="360"/>
      <c r="P855" s="360"/>
    </row>
    <row r="856" ht="13.5" customHeight="1">
      <c r="A856" s="360"/>
      <c r="B856" s="360"/>
      <c r="C856" s="360"/>
      <c r="D856" s="360"/>
      <c r="E856" s="360"/>
      <c r="F856" s="360"/>
      <c r="G856" s="360"/>
      <c r="H856" s="360"/>
      <c r="I856" s="360"/>
      <c r="J856" s="360"/>
      <c r="K856" s="360"/>
      <c r="L856" s="360"/>
      <c r="M856" s="360"/>
      <c r="N856" s="360"/>
      <c r="O856" s="360"/>
      <c r="P856" s="360"/>
    </row>
    <row r="857" ht="13.5" customHeight="1">
      <c r="A857" s="360"/>
      <c r="B857" s="360"/>
      <c r="C857" s="360"/>
      <c r="D857" s="360"/>
      <c r="E857" s="360"/>
      <c r="F857" s="360"/>
      <c r="G857" s="360"/>
      <c r="H857" s="360"/>
      <c r="I857" s="360"/>
      <c r="J857" s="360"/>
      <c r="K857" s="360"/>
      <c r="L857" s="360"/>
      <c r="M857" s="360"/>
      <c r="N857" s="360"/>
      <c r="O857" s="360"/>
      <c r="P857" s="360"/>
    </row>
    <row r="858" ht="13.5" customHeight="1">
      <c r="A858" s="360"/>
      <c r="B858" s="360"/>
      <c r="C858" s="360"/>
      <c r="D858" s="360"/>
      <c r="E858" s="360"/>
      <c r="F858" s="360"/>
      <c r="G858" s="360"/>
      <c r="H858" s="360"/>
      <c r="I858" s="360"/>
      <c r="J858" s="360"/>
      <c r="K858" s="360"/>
      <c r="L858" s="360"/>
      <c r="M858" s="360"/>
      <c r="N858" s="360"/>
      <c r="O858" s="360"/>
      <c r="P858" s="360"/>
    </row>
    <row r="859" ht="13.5" customHeight="1">
      <c r="A859" s="360"/>
      <c r="B859" s="360"/>
      <c r="C859" s="360"/>
      <c r="D859" s="360"/>
      <c r="E859" s="360"/>
      <c r="F859" s="360"/>
      <c r="G859" s="360"/>
      <c r="H859" s="360"/>
      <c r="I859" s="360"/>
      <c r="J859" s="360"/>
      <c r="K859" s="360"/>
      <c r="L859" s="360"/>
      <c r="M859" s="360"/>
      <c r="N859" s="360"/>
      <c r="O859" s="360"/>
      <c r="P859" s="360"/>
    </row>
    <row r="860" ht="13.5" customHeight="1">
      <c r="A860" s="360"/>
      <c r="B860" s="360"/>
      <c r="C860" s="360"/>
      <c r="D860" s="360"/>
      <c r="E860" s="360"/>
      <c r="F860" s="360"/>
      <c r="G860" s="360"/>
      <c r="H860" s="360"/>
      <c r="I860" s="360"/>
      <c r="J860" s="360"/>
      <c r="K860" s="360"/>
      <c r="L860" s="360"/>
      <c r="M860" s="360"/>
      <c r="N860" s="360"/>
      <c r="O860" s="360"/>
      <c r="P860" s="360"/>
    </row>
    <row r="861" ht="13.5" customHeight="1">
      <c r="A861" s="360"/>
      <c r="B861" s="360"/>
      <c r="C861" s="360"/>
      <c r="D861" s="360"/>
      <c r="E861" s="360"/>
      <c r="F861" s="360"/>
      <c r="G861" s="360"/>
      <c r="H861" s="360"/>
      <c r="I861" s="360"/>
      <c r="J861" s="360"/>
      <c r="K861" s="360"/>
      <c r="L861" s="360"/>
      <c r="M861" s="360"/>
      <c r="N861" s="360"/>
      <c r="O861" s="360"/>
      <c r="P861" s="360"/>
    </row>
    <row r="862" ht="13.5" customHeight="1">
      <c r="A862" s="360"/>
      <c r="B862" s="360"/>
      <c r="C862" s="360"/>
      <c r="D862" s="360"/>
      <c r="E862" s="360"/>
      <c r="F862" s="360"/>
      <c r="G862" s="360"/>
      <c r="H862" s="360"/>
      <c r="I862" s="360"/>
      <c r="J862" s="360"/>
      <c r="K862" s="360"/>
      <c r="L862" s="360"/>
      <c r="M862" s="360"/>
      <c r="N862" s="360"/>
      <c r="O862" s="360"/>
      <c r="P862" s="360"/>
    </row>
    <row r="863" ht="13.5" customHeight="1">
      <c r="A863" s="360"/>
      <c r="B863" s="360"/>
      <c r="C863" s="360"/>
      <c r="D863" s="360"/>
      <c r="E863" s="360"/>
      <c r="F863" s="360"/>
      <c r="G863" s="360"/>
      <c r="H863" s="360"/>
      <c r="I863" s="360"/>
      <c r="J863" s="360"/>
      <c r="K863" s="360"/>
      <c r="L863" s="360"/>
      <c r="M863" s="360"/>
      <c r="N863" s="360"/>
      <c r="O863" s="360"/>
      <c r="P863" s="360"/>
    </row>
    <row r="864" ht="13.5" customHeight="1">
      <c r="A864" s="360"/>
      <c r="B864" s="360"/>
      <c r="C864" s="360"/>
      <c r="D864" s="360"/>
      <c r="E864" s="360"/>
      <c r="F864" s="360"/>
      <c r="G864" s="360"/>
      <c r="H864" s="360"/>
      <c r="I864" s="360"/>
      <c r="J864" s="360"/>
      <c r="K864" s="360"/>
      <c r="L864" s="360"/>
      <c r="M864" s="360"/>
      <c r="N864" s="360"/>
      <c r="O864" s="360"/>
      <c r="P864" s="360"/>
    </row>
    <row r="865" ht="13.5" customHeight="1">
      <c r="A865" s="360"/>
      <c r="B865" s="360"/>
      <c r="C865" s="360"/>
      <c r="D865" s="360"/>
      <c r="E865" s="360"/>
      <c r="F865" s="360"/>
      <c r="G865" s="360"/>
      <c r="H865" s="360"/>
      <c r="I865" s="360"/>
      <c r="J865" s="360"/>
      <c r="K865" s="360"/>
      <c r="L865" s="360"/>
      <c r="M865" s="360"/>
      <c r="N865" s="360"/>
      <c r="O865" s="360"/>
      <c r="P865" s="360"/>
    </row>
    <row r="866" ht="13.5" customHeight="1">
      <c r="A866" s="360"/>
      <c r="B866" s="360"/>
      <c r="C866" s="360"/>
      <c r="D866" s="360"/>
      <c r="E866" s="360"/>
      <c r="F866" s="360"/>
      <c r="G866" s="360"/>
      <c r="H866" s="360"/>
      <c r="I866" s="360"/>
      <c r="J866" s="360"/>
      <c r="K866" s="360"/>
      <c r="L866" s="360"/>
      <c r="M866" s="360"/>
      <c r="N866" s="360"/>
      <c r="O866" s="360"/>
      <c r="P866" s="360"/>
    </row>
    <row r="867" ht="13.5" customHeight="1">
      <c r="A867" s="360"/>
      <c r="B867" s="360"/>
      <c r="C867" s="360"/>
      <c r="D867" s="360"/>
      <c r="E867" s="360"/>
      <c r="F867" s="360"/>
      <c r="G867" s="360"/>
      <c r="H867" s="360"/>
      <c r="I867" s="360"/>
      <c r="J867" s="360"/>
      <c r="K867" s="360"/>
      <c r="L867" s="360"/>
      <c r="M867" s="360"/>
      <c r="N867" s="360"/>
      <c r="O867" s="360"/>
      <c r="P867" s="360"/>
    </row>
    <row r="868" ht="13.5" customHeight="1">
      <c r="A868" s="360"/>
      <c r="B868" s="360"/>
      <c r="C868" s="360"/>
      <c r="D868" s="360"/>
      <c r="E868" s="360"/>
      <c r="F868" s="360"/>
      <c r="G868" s="360"/>
      <c r="H868" s="360"/>
      <c r="I868" s="360"/>
      <c r="J868" s="360"/>
      <c r="K868" s="360"/>
      <c r="L868" s="360"/>
      <c r="M868" s="360"/>
      <c r="N868" s="360"/>
      <c r="O868" s="360"/>
      <c r="P868" s="360"/>
    </row>
    <row r="869" ht="13.5" customHeight="1">
      <c r="A869" s="360"/>
      <c r="B869" s="360"/>
      <c r="C869" s="360"/>
      <c r="D869" s="360"/>
      <c r="E869" s="360"/>
      <c r="F869" s="360"/>
      <c r="G869" s="360"/>
      <c r="H869" s="360"/>
      <c r="I869" s="360"/>
      <c r="J869" s="360"/>
      <c r="K869" s="360"/>
      <c r="L869" s="360"/>
      <c r="M869" s="360"/>
      <c r="N869" s="360"/>
      <c r="O869" s="360"/>
      <c r="P869" s="360"/>
    </row>
    <row r="870" ht="13.5" customHeight="1">
      <c r="A870" s="360"/>
      <c r="B870" s="360"/>
      <c r="C870" s="360"/>
      <c r="D870" s="360"/>
      <c r="E870" s="360"/>
      <c r="F870" s="360"/>
      <c r="G870" s="360"/>
      <c r="H870" s="360"/>
      <c r="I870" s="360"/>
      <c r="J870" s="360"/>
      <c r="K870" s="360"/>
      <c r="L870" s="360"/>
      <c r="M870" s="360"/>
      <c r="N870" s="360"/>
      <c r="O870" s="360"/>
      <c r="P870" s="360"/>
    </row>
    <row r="871" ht="13.5" customHeight="1">
      <c r="A871" s="360"/>
      <c r="B871" s="360"/>
      <c r="C871" s="360"/>
      <c r="D871" s="360"/>
      <c r="E871" s="360"/>
      <c r="F871" s="360"/>
      <c r="G871" s="360"/>
      <c r="H871" s="360"/>
      <c r="I871" s="360"/>
      <c r="J871" s="360"/>
      <c r="K871" s="360"/>
      <c r="L871" s="360"/>
      <c r="M871" s="360"/>
      <c r="N871" s="360"/>
      <c r="O871" s="360"/>
      <c r="P871" s="360"/>
    </row>
    <row r="872" ht="13.5" customHeight="1">
      <c r="A872" s="360"/>
      <c r="B872" s="360"/>
      <c r="C872" s="360"/>
      <c r="D872" s="360"/>
      <c r="E872" s="360"/>
      <c r="F872" s="360"/>
      <c r="G872" s="360"/>
      <c r="H872" s="360"/>
      <c r="I872" s="360"/>
      <c r="J872" s="360"/>
      <c r="K872" s="360"/>
      <c r="L872" s="360"/>
      <c r="M872" s="360"/>
      <c r="N872" s="360"/>
      <c r="O872" s="360"/>
      <c r="P872" s="360"/>
    </row>
    <row r="873" ht="13.5" customHeight="1">
      <c r="A873" s="360"/>
      <c r="B873" s="360"/>
      <c r="C873" s="360"/>
      <c r="D873" s="360"/>
      <c r="E873" s="360"/>
      <c r="F873" s="360"/>
      <c r="G873" s="360"/>
      <c r="H873" s="360"/>
      <c r="I873" s="360"/>
      <c r="J873" s="360"/>
      <c r="K873" s="360"/>
      <c r="L873" s="360"/>
      <c r="M873" s="360"/>
      <c r="N873" s="360"/>
      <c r="O873" s="360"/>
      <c r="P873" s="360"/>
    </row>
    <row r="874" ht="13.5" customHeight="1">
      <c r="A874" s="360"/>
      <c r="B874" s="360"/>
      <c r="C874" s="360"/>
      <c r="D874" s="360"/>
      <c r="E874" s="360"/>
      <c r="F874" s="360"/>
      <c r="G874" s="360"/>
      <c r="H874" s="360"/>
      <c r="I874" s="360"/>
      <c r="J874" s="360"/>
      <c r="K874" s="360"/>
      <c r="L874" s="360"/>
      <c r="M874" s="360"/>
      <c r="N874" s="360"/>
      <c r="O874" s="360"/>
      <c r="P874" s="360"/>
    </row>
    <row r="875" ht="13.5" customHeight="1">
      <c r="A875" s="360"/>
      <c r="B875" s="360"/>
      <c r="C875" s="360"/>
      <c r="D875" s="360"/>
      <c r="E875" s="360"/>
      <c r="F875" s="360"/>
      <c r="G875" s="360"/>
      <c r="H875" s="360"/>
      <c r="I875" s="360"/>
      <c r="J875" s="360"/>
      <c r="K875" s="360"/>
      <c r="L875" s="360"/>
      <c r="M875" s="360"/>
      <c r="N875" s="360"/>
      <c r="O875" s="360"/>
      <c r="P875" s="360"/>
    </row>
    <row r="876" ht="13.5" customHeight="1">
      <c r="A876" s="360"/>
      <c r="B876" s="360"/>
      <c r="C876" s="360"/>
      <c r="D876" s="360"/>
      <c r="E876" s="360"/>
      <c r="F876" s="360"/>
      <c r="G876" s="360"/>
      <c r="H876" s="360"/>
      <c r="I876" s="360"/>
      <c r="J876" s="360"/>
      <c r="K876" s="360"/>
      <c r="L876" s="360"/>
      <c r="M876" s="360"/>
      <c r="N876" s="360"/>
      <c r="O876" s="360"/>
      <c r="P876" s="360"/>
    </row>
    <row r="877" ht="13.5" customHeight="1">
      <c r="A877" s="360"/>
      <c r="B877" s="360"/>
      <c r="C877" s="360"/>
      <c r="D877" s="360"/>
      <c r="E877" s="360"/>
      <c r="F877" s="360"/>
      <c r="G877" s="360"/>
      <c r="H877" s="360"/>
      <c r="I877" s="360"/>
      <c r="J877" s="360"/>
      <c r="K877" s="360"/>
      <c r="L877" s="360"/>
      <c r="M877" s="360"/>
      <c r="N877" s="360"/>
      <c r="O877" s="360"/>
      <c r="P877" s="360"/>
    </row>
    <row r="878" ht="13.5" customHeight="1">
      <c r="A878" s="360"/>
      <c r="B878" s="360"/>
      <c r="C878" s="360"/>
      <c r="D878" s="360"/>
      <c r="E878" s="360"/>
      <c r="F878" s="360"/>
      <c r="G878" s="360"/>
      <c r="H878" s="360"/>
      <c r="I878" s="360"/>
      <c r="J878" s="360"/>
      <c r="K878" s="360"/>
      <c r="L878" s="360"/>
      <c r="M878" s="360"/>
      <c r="N878" s="360"/>
      <c r="O878" s="360"/>
      <c r="P878" s="360"/>
    </row>
    <row r="879" ht="13.5" customHeight="1">
      <c r="A879" s="360"/>
      <c r="B879" s="360"/>
      <c r="C879" s="360"/>
      <c r="D879" s="360"/>
      <c r="E879" s="360"/>
      <c r="F879" s="360"/>
      <c r="G879" s="360"/>
      <c r="H879" s="360"/>
      <c r="I879" s="360"/>
      <c r="J879" s="360"/>
      <c r="K879" s="360"/>
      <c r="L879" s="360"/>
      <c r="M879" s="360"/>
      <c r="N879" s="360"/>
      <c r="O879" s="360"/>
      <c r="P879" s="360"/>
    </row>
    <row r="880" ht="13.5" customHeight="1">
      <c r="A880" s="360"/>
      <c r="B880" s="360"/>
      <c r="C880" s="360"/>
      <c r="D880" s="360"/>
      <c r="E880" s="360"/>
      <c r="F880" s="360"/>
      <c r="G880" s="360"/>
      <c r="H880" s="360"/>
      <c r="I880" s="360"/>
      <c r="J880" s="360"/>
      <c r="K880" s="360"/>
      <c r="L880" s="360"/>
      <c r="M880" s="360"/>
      <c r="N880" s="360"/>
      <c r="O880" s="360"/>
      <c r="P880" s="360"/>
    </row>
    <row r="881" ht="13.5" customHeight="1">
      <c r="A881" s="360"/>
      <c r="B881" s="360"/>
      <c r="C881" s="360"/>
      <c r="D881" s="360"/>
      <c r="E881" s="360"/>
      <c r="F881" s="360"/>
      <c r="G881" s="360"/>
      <c r="H881" s="360"/>
      <c r="I881" s="360"/>
      <c r="J881" s="360"/>
      <c r="K881" s="360"/>
      <c r="L881" s="360"/>
      <c r="M881" s="360"/>
      <c r="N881" s="360"/>
      <c r="O881" s="360"/>
      <c r="P881" s="360"/>
    </row>
    <row r="882" ht="13.5" customHeight="1">
      <c r="A882" s="360"/>
      <c r="B882" s="360"/>
      <c r="C882" s="360"/>
      <c r="D882" s="360"/>
      <c r="E882" s="360"/>
      <c r="F882" s="360"/>
      <c r="G882" s="360"/>
      <c r="H882" s="360"/>
      <c r="I882" s="360"/>
      <c r="J882" s="360"/>
      <c r="K882" s="360"/>
      <c r="L882" s="360"/>
      <c r="M882" s="360"/>
      <c r="N882" s="360"/>
      <c r="O882" s="360"/>
      <c r="P882" s="360"/>
    </row>
    <row r="883" ht="13.5" customHeight="1">
      <c r="A883" s="360"/>
      <c r="B883" s="360"/>
      <c r="C883" s="360"/>
      <c r="D883" s="360"/>
      <c r="E883" s="360"/>
      <c r="F883" s="360"/>
      <c r="G883" s="360"/>
      <c r="H883" s="360"/>
      <c r="I883" s="360"/>
      <c r="J883" s="360"/>
      <c r="K883" s="360"/>
      <c r="L883" s="360"/>
      <c r="M883" s="360"/>
      <c r="N883" s="360"/>
      <c r="O883" s="360"/>
      <c r="P883" s="360"/>
    </row>
    <row r="884" ht="13.5" customHeight="1">
      <c r="A884" s="360"/>
      <c r="B884" s="360"/>
      <c r="C884" s="360"/>
      <c r="D884" s="360"/>
      <c r="E884" s="360"/>
      <c r="F884" s="360"/>
      <c r="G884" s="360"/>
      <c r="H884" s="360"/>
      <c r="I884" s="360"/>
      <c r="J884" s="360"/>
      <c r="K884" s="360"/>
      <c r="L884" s="360"/>
      <c r="M884" s="360"/>
      <c r="N884" s="360"/>
      <c r="O884" s="360"/>
      <c r="P884" s="360"/>
    </row>
    <row r="885" ht="13.5" customHeight="1">
      <c r="A885" s="360"/>
      <c r="B885" s="360"/>
      <c r="C885" s="360"/>
      <c r="D885" s="360"/>
      <c r="E885" s="360"/>
      <c r="F885" s="360"/>
      <c r="G885" s="360"/>
      <c r="H885" s="360"/>
      <c r="I885" s="360"/>
      <c r="J885" s="360"/>
      <c r="K885" s="360"/>
      <c r="L885" s="360"/>
      <c r="M885" s="360"/>
      <c r="N885" s="360"/>
      <c r="O885" s="360"/>
      <c r="P885" s="360"/>
    </row>
    <row r="886" ht="13.5" customHeight="1">
      <c r="A886" s="360"/>
      <c r="B886" s="360"/>
      <c r="C886" s="360"/>
      <c r="D886" s="360"/>
      <c r="E886" s="360"/>
      <c r="F886" s="360"/>
      <c r="G886" s="360"/>
      <c r="H886" s="360"/>
      <c r="I886" s="360"/>
      <c r="J886" s="360"/>
      <c r="K886" s="360"/>
      <c r="L886" s="360"/>
      <c r="M886" s="360"/>
      <c r="N886" s="360"/>
      <c r="O886" s="360"/>
      <c r="P886" s="360"/>
    </row>
    <row r="887" ht="13.5" customHeight="1">
      <c r="A887" s="360"/>
      <c r="B887" s="360"/>
      <c r="C887" s="360"/>
      <c r="D887" s="360"/>
      <c r="E887" s="360"/>
      <c r="F887" s="360"/>
      <c r="G887" s="360"/>
      <c r="H887" s="360"/>
      <c r="I887" s="360"/>
      <c r="J887" s="360"/>
      <c r="K887" s="360"/>
      <c r="L887" s="360"/>
      <c r="M887" s="360"/>
      <c r="N887" s="360"/>
      <c r="O887" s="360"/>
      <c r="P887" s="360"/>
    </row>
    <row r="888" ht="13.5" customHeight="1">
      <c r="A888" s="360"/>
      <c r="B888" s="360"/>
      <c r="C888" s="360"/>
      <c r="D888" s="360"/>
      <c r="E888" s="360"/>
      <c r="F888" s="360"/>
      <c r="G888" s="360"/>
      <c r="H888" s="360"/>
      <c r="I888" s="360"/>
      <c r="J888" s="360"/>
      <c r="K888" s="360"/>
      <c r="L888" s="360"/>
      <c r="M888" s="360"/>
      <c r="N888" s="360"/>
      <c r="O888" s="360"/>
      <c r="P888" s="360"/>
    </row>
    <row r="889" ht="13.5" customHeight="1">
      <c r="A889" s="360"/>
      <c r="B889" s="360"/>
      <c r="C889" s="360"/>
      <c r="D889" s="360"/>
      <c r="E889" s="360"/>
      <c r="F889" s="360"/>
      <c r="G889" s="360"/>
      <c r="H889" s="360"/>
      <c r="I889" s="360"/>
      <c r="J889" s="360"/>
      <c r="K889" s="360"/>
      <c r="L889" s="360"/>
      <c r="M889" s="360"/>
      <c r="N889" s="360"/>
      <c r="O889" s="360"/>
      <c r="P889" s="360"/>
    </row>
    <row r="890" ht="13.5" customHeight="1">
      <c r="A890" s="360"/>
      <c r="B890" s="360"/>
      <c r="C890" s="360"/>
      <c r="D890" s="360"/>
      <c r="E890" s="360"/>
      <c r="F890" s="360"/>
      <c r="G890" s="360"/>
      <c r="H890" s="360"/>
      <c r="I890" s="360"/>
      <c r="J890" s="360"/>
      <c r="K890" s="360"/>
      <c r="L890" s="360"/>
      <c r="M890" s="360"/>
      <c r="N890" s="360"/>
      <c r="O890" s="360"/>
      <c r="P890" s="360"/>
    </row>
    <row r="891" ht="13.5" customHeight="1">
      <c r="A891" s="360"/>
      <c r="B891" s="360"/>
      <c r="C891" s="360"/>
      <c r="D891" s="360"/>
      <c r="E891" s="360"/>
      <c r="F891" s="360"/>
      <c r="G891" s="360"/>
      <c r="H891" s="360"/>
      <c r="I891" s="360"/>
      <c r="J891" s="360"/>
      <c r="K891" s="360"/>
      <c r="L891" s="360"/>
      <c r="M891" s="360"/>
      <c r="N891" s="360"/>
      <c r="O891" s="360"/>
      <c r="P891" s="360"/>
    </row>
    <row r="892" ht="13.5" customHeight="1">
      <c r="A892" s="360"/>
      <c r="B892" s="360"/>
      <c r="C892" s="360"/>
      <c r="D892" s="360"/>
      <c r="E892" s="360"/>
      <c r="F892" s="360"/>
      <c r="G892" s="360"/>
      <c r="H892" s="360"/>
      <c r="I892" s="360"/>
      <c r="J892" s="360"/>
      <c r="K892" s="360"/>
      <c r="L892" s="360"/>
      <c r="M892" s="360"/>
      <c r="N892" s="360"/>
      <c r="O892" s="360"/>
      <c r="P892" s="360"/>
    </row>
    <row r="893" ht="13.5" customHeight="1">
      <c r="A893" s="360"/>
      <c r="B893" s="360"/>
      <c r="C893" s="360"/>
      <c r="D893" s="360"/>
      <c r="E893" s="360"/>
      <c r="F893" s="360"/>
      <c r="G893" s="360"/>
      <c r="H893" s="360"/>
      <c r="I893" s="360"/>
      <c r="J893" s="360"/>
      <c r="K893" s="360"/>
      <c r="L893" s="360"/>
      <c r="M893" s="360"/>
      <c r="N893" s="360"/>
      <c r="O893" s="360"/>
      <c r="P893" s="360"/>
    </row>
    <row r="894" ht="13.5" customHeight="1">
      <c r="A894" s="360"/>
      <c r="B894" s="360"/>
      <c r="C894" s="360"/>
      <c r="D894" s="360"/>
      <c r="E894" s="360"/>
      <c r="F894" s="360"/>
      <c r="G894" s="360"/>
      <c r="H894" s="360"/>
      <c r="I894" s="360"/>
      <c r="J894" s="360"/>
      <c r="K894" s="360"/>
      <c r="L894" s="360"/>
      <c r="M894" s="360"/>
      <c r="N894" s="360"/>
      <c r="O894" s="360"/>
      <c r="P894" s="360"/>
    </row>
    <row r="895" ht="13.5" customHeight="1">
      <c r="A895" s="360"/>
      <c r="B895" s="360"/>
      <c r="C895" s="360"/>
      <c r="D895" s="360"/>
      <c r="E895" s="360"/>
      <c r="F895" s="360"/>
      <c r="G895" s="360"/>
      <c r="H895" s="360"/>
      <c r="I895" s="360"/>
      <c r="J895" s="360"/>
      <c r="K895" s="360"/>
      <c r="L895" s="360"/>
      <c r="M895" s="360"/>
      <c r="N895" s="360"/>
      <c r="O895" s="360"/>
      <c r="P895" s="360"/>
    </row>
    <row r="896" ht="13.5" customHeight="1">
      <c r="A896" s="360"/>
      <c r="B896" s="360"/>
      <c r="C896" s="360"/>
      <c r="D896" s="360"/>
      <c r="E896" s="360"/>
      <c r="F896" s="360"/>
      <c r="G896" s="360"/>
      <c r="H896" s="360"/>
      <c r="I896" s="360"/>
      <c r="J896" s="360"/>
      <c r="K896" s="360"/>
      <c r="L896" s="360"/>
      <c r="M896" s="360"/>
      <c r="N896" s="360"/>
      <c r="O896" s="360"/>
      <c r="P896" s="360"/>
    </row>
    <row r="897" ht="13.5" customHeight="1">
      <c r="A897" s="360"/>
      <c r="B897" s="360"/>
      <c r="C897" s="360"/>
      <c r="D897" s="360"/>
      <c r="E897" s="360"/>
      <c r="F897" s="360"/>
      <c r="G897" s="360"/>
      <c r="H897" s="360"/>
      <c r="I897" s="360"/>
      <c r="J897" s="360"/>
      <c r="K897" s="360"/>
      <c r="L897" s="360"/>
      <c r="M897" s="360"/>
      <c r="N897" s="360"/>
      <c r="O897" s="360"/>
      <c r="P897" s="360"/>
    </row>
    <row r="898" ht="13.5" customHeight="1">
      <c r="A898" s="360"/>
      <c r="B898" s="360"/>
      <c r="C898" s="360"/>
      <c r="D898" s="360"/>
      <c r="E898" s="360"/>
      <c r="F898" s="360"/>
      <c r="G898" s="360"/>
      <c r="H898" s="360"/>
      <c r="I898" s="360"/>
      <c r="J898" s="360"/>
      <c r="K898" s="360"/>
      <c r="L898" s="360"/>
      <c r="M898" s="360"/>
      <c r="N898" s="360"/>
      <c r="O898" s="360"/>
      <c r="P898" s="360"/>
    </row>
    <row r="899" ht="13.5" customHeight="1">
      <c r="A899" s="360"/>
      <c r="B899" s="360"/>
      <c r="C899" s="360"/>
      <c r="D899" s="360"/>
      <c r="E899" s="360"/>
      <c r="F899" s="360"/>
      <c r="G899" s="360"/>
      <c r="H899" s="360"/>
      <c r="I899" s="360"/>
      <c r="J899" s="360"/>
      <c r="K899" s="360"/>
      <c r="L899" s="360"/>
      <c r="M899" s="360"/>
      <c r="N899" s="360"/>
      <c r="O899" s="360"/>
      <c r="P899" s="360"/>
    </row>
    <row r="900" ht="13.5" customHeight="1">
      <c r="A900" s="360"/>
      <c r="B900" s="360"/>
      <c r="C900" s="360"/>
      <c r="D900" s="360"/>
      <c r="E900" s="360"/>
      <c r="F900" s="360"/>
      <c r="G900" s="360"/>
      <c r="H900" s="360"/>
      <c r="I900" s="360"/>
      <c r="J900" s="360"/>
      <c r="K900" s="360"/>
      <c r="L900" s="360"/>
      <c r="M900" s="360"/>
      <c r="N900" s="360"/>
      <c r="O900" s="360"/>
      <c r="P900" s="360"/>
    </row>
    <row r="901" ht="13.5" customHeight="1">
      <c r="A901" s="360"/>
      <c r="B901" s="360"/>
      <c r="C901" s="360"/>
      <c r="D901" s="360"/>
      <c r="E901" s="360"/>
      <c r="F901" s="360"/>
      <c r="G901" s="360"/>
      <c r="H901" s="360"/>
      <c r="I901" s="360"/>
      <c r="J901" s="360"/>
      <c r="K901" s="360"/>
      <c r="L901" s="360"/>
      <c r="M901" s="360"/>
      <c r="N901" s="360"/>
      <c r="O901" s="360"/>
      <c r="P901" s="360"/>
    </row>
    <row r="902" ht="13.5" customHeight="1">
      <c r="A902" s="360"/>
      <c r="B902" s="360"/>
      <c r="C902" s="360"/>
      <c r="D902" s="360"/>
      <c r="E902" s="360"/>
      <c r="F902" s="360"/>
      <c r="G902" s="360"/>
      <c r="H902" s="360"/>
      <c r="I902" s="360"/>
      <c r="J902" s="360"/>
      <c r="K902" s="360"/>
      <c r="L902" s="360"/>
      <c r="M902" s="360"/>
      <c r="N902" s="360"/>
      <c r="O902" s="360"/>
      <c r="P902" s="360"/>
    </row>
    <row r="903" ht="13.5" customHeight="1">
      <c r="A903" s="360"/>
      <c r="B903" s="360"/>
      <c r="C903" s="360"/>
      <c r="D903" s="360"/>
      <c r="E903" s="360"/>
      <c r="F903" s="360"/>
      <c r="G903" s="360"/>
      <c r="H903" s="360"/>
      <c r="I903" s="360"/>
      <c r="J903" s="360"/>
      <c r="K903" s="360"/>
      <c r="L903" s="360"/>
      <c r="M903" s="360"/>
      <c r="N903" s="360"/>
      <c r="O903" s="360"/>
      <c r="P903" s="360"/>
    </row>
    <row r="904" ht="13.5" customHeight="1">
      <c r="A904" s="360"/>
      <c r="B904" s="360"/>
      <c r="C904" s="360"/>
      <c r="D904" s="360"/>
      <c r="E904" s="360"/>
      <c r="F904" s="360"/>
      <c r="G904" s="360"/>
      <c r="H904" s="360"/>
      <c r="I904" s="360"/>
      <c r="J904" s="360"/>
      <c r="K904" s="360"/>
      <c r="L904" s="360"/>
      <c r="M904" s="360"/>
      <c r="N904" s="360"/>
      <c r="O904" s="360"/>
      <c r="P904" s="360"/>
    </row>
    <row r="905" ht="13.5" customHeight="1">
      <c r="A905" s="360"/>
      <c r="B905" s="360"/>
      <c r="C905" s="360"/>
      <c r="D905" s="360"/>
      <c r="E905" s="360"/>
      <c r="F905" s="360"/>
      <c r="G905" s="360"/>
      <c r="H905" s="360"/>
      <c r="I905" s="360"/>
      <c r="J905" s="360"/>
      <c r="K905" s="360"/>
      <c r="L905" s="360"/>
      <c r="M905" s="360"/>
      <c r="N905" s="360"/>
      <c r="O905" s="360"/>
      <c r="P905" s="360"/>
    </row>
    <row r="906" ht="13.5" customHeight="1">
      <c r="A906" s="360"/>
      <c r="B906" s="360"/>
      <c r="C906" s="360"/>
      <c r="D906" s="360"/>
      <c r="E906" s="360"/>
      <c r="F906" s="360"/>
      <c r="G906" s="360"/>
      <c r="H906" s="360"/>
      <c r="I906" s="360"/>
      <c r="J906" s="360"/>
      <c r="K906" s="360"/>
      <c r="L906" s="360"/>
      <c r="M906" s="360"/>
      <c r="N906" s="360"/>
      <c r="O906" s="360"/>
      <c r="P906" s="360"/>
    </row>
    <row r="907" ht="13.5" customHeight="1">
      <c r="A907" s="360"/>
      <c r="B907" s="360"/>
      <c r="C907" s="360"/>
      <c r="D907" s="360"/>
      <c r="E907" s="360"/>
      <c r="F907" s="360"/>
      <c r="G907" s="360"/>
      <c r="H907" s="360"/>
      <c r="I907" s="360"/>
      <c r="J907" s="360"/>
      <c r="K907" s="360"/>
      <c r="L907" s="360"/>
      <c r="M907" s="360"/>
      <c r="N907" s="360"/>
      <c r="O907" s="360"/>
      <c r="P907" s="360"/>
    </row>
    <row r="908" ht="13.5" customHeight="1">
      <c r="A908" s="360"/>
      <c r="B908" s="360"/>
      <c r="C908" s="360"/>
      <c r="D908" s="360"/>
      <c r="E908" s="360"/>
      <c r="F908" s="360"/>
      <c r="G908" s="360"/>
      <c r="H908" s="360"/>
      <c r="I908" s="360"/>
      <c r="J908" s="360"/>
      <c r="K908" s="360"/>
      <c r="L908" s="360"/>
      <c r="M908" s="360"/>
      <c r="N908" s="360"/>
      <c r="O908" s="360"/>
      <c r="P908" s="360"/>
    </row>
    <row r="909" ht="13.5" customHeight="1">
      <c r="A909" s="360"/>
      <c r="B909" s="360"/>
      <c r="C909" s="360"/>
      <c r="D909" s="360"/>
      <c r="E909" s="360"/>
      <c r="F909" s="360"/>
      <c r="G909" s="360"/>
      <c r="H909" s="360"/>
      <c r="I909" s="360"/>
      <c r="J909" s="360"/>
      <c r="K909" s="360"/>
      <c r="L909" s="360"/>
      <c r="M909" s="360"/>
      <c r="N909" s="360"/>
      <c r="O909" s="360"/>
      <c r="P909" s="360"/>
    </row>
    <row r="910" ht="13.5" customHeight="1">
      <c r="A910" s="360"/>
      <c r="B910" s="360"/>
      <c r="C910" s="360"/>
      <c r="D910" s="360"/>
      <c r="E910" s="360"/>
      <c r="F910" s="360"/>
      <c r="G910" s="360"/>
      <c r="H910" s="360"/>
      <c r="I910" s="360"/>
      <c r="J910" s="360"/>
      <c r="K910" s="360"/>
      <c r="L910" s="360"/>
      <c r="M910" s="360"/>
      <c r="N910" s="360"/>
      <c r="O910" s="360"/>
      <c r="P910" s="360"/>
    </row>
    <row r="911" ht="13.5" customHeight="1">
      <c r="A911" s="360"/>
      <c r="B911" s="360"/>
      <c r="C911" s="360"/>
      <c r="D911" s="360"/>
      <c r="E911" s="360"/>
      <c r="F911" s="360"/>
      <c r="G911" s="360"/>
      <c r="H911" s="360"/>
      <c r="I911" s="360"/>
      <c r="J911" s="360"/>
      <c r="K911" s="360"/>
      <c r="L911" s="360"/>
      <c r="M911" s="360"/>
      <c r="N911" s="360"/>
      <c r="O911" s="360"/>
      <c r="P911" s="360"/>
    </row>
    <row r="912" ht="13.5" customHeight="1">
      <c r="A912" s="360"/>
      <c r="B912" s="360"/>
      <c r="C912" s="360"/>
      <c r="D912" s="360"/>
      <c r="E912" s="360"/>
      <c r="F912" s="360"/>
      <c r="G912" s="360"/>
      <c r="H912" s="360"/>
      <c r="I912" s="360"/>
      <c r="J912" s="360"/>
      <c r="K912" s="360"/>
      <c r="L912" s="360"/>
      <c r="M912" s="360"/>
      <c r="N912" s="360"/>
      <c r="O912" s="360"/>
      <c r="P912" s="360"/>
    </row>
    <row r="913" ht="13.5" customHeight="1">
      <c r="A913" s="360"/>
      <c r="B913" s="360"/>
      <c r="C913" s="360"/>
      <c r="D913" s="360"/>
      <c r="E913" s="360"/>
      <c r="F913" s="360"/>
      <c r="G913" s="360"/>
      <c r="H913" s="360"/>
      <c r="I913" s="360"/>
      <c r="J913" s="360"/>
      <c r="K913" s="360"/>
      <c r="L913" s="360"/>
      <c r="M913" s="360"/>
      <c r="N913" s="360"/>
      <c r="O913" s="360"/>
      <c r="P913" s="360"/>
    </row>
    <row r="914" ht="13.5" customHeight="1">
      <c r="A914" s="360"/>
      <c r="B914" s="360"/>
      <c r="C914" s="360"/>
      <c r="D914" s="360"/>
      <c r="E914" s="360"/>
      <c r="F914" s="360"/>
      <c r="G914" s="360"/>
      <c r="H914" s="360"/>
      <c r="I914" s="360"/>
      <c r="J914" s="360"/>
      <c r="K914" s="360"/>
      <c r="L914" s="360"/>
      <c r="M914" s="360"/>
      <c r="N914" s="360"/>
      <c r="O914" s="360"/>
      <c r="P914" s="360"/>
    </row>
    <row r="915" ht="13.5" customHeight="1">
      <c r="A915" s="360"/>
      <c r="B915" s="360"/>
      <c r="C915" s="360"/>
      <c r="D915" s="360"/>
      <c r="E915" s="360"/>
      <c r="F915" s="360"/>
      <c r="G915" s="360"/>
      <c r="H915" s="360"/>
      <c r="I915" s="360"/>
      <c r="J915" s="360"/>
      <c r="K915" s="360"/>
      <c r="L915" s="360"/>
      <c r="M915" s="360"/>
      <c r="N915" s="360"/>
      <c r="O915" s="360"/>
      <c r="P915" s="360"/>
    </row>
    <row r="916" ht="13.5" customHeight="1">
      <c r="A916" s="360"/>
      <c r="B916" s="360"/>
      <c r="C916" s="360"/>
      <c r="D916" s="360"/>
      <c r="E916" s="360"/>
      <c r="F916" s="360"/>
      <c r="G916" s="360"/>
      <c r="H916" s="360"/>
      <c r="I916" s="360"/>
      <c r="J916" s="360"/>
      <c r="K916" s="360"/>
      <c r="L916" s="360"/>
      <c r="M916" s="360"/>
      <c r="N916" s="360"/>
      <c r="O916" s="360"/>
      <c r="P916" s="360"/>
    </row>
    <row r="917" ht="13.5" customHeight="1">
      <c r="A917" s="360"/>
      <c r="B917" s="360"/>
      <c r="C917" s="360"/>
      <c r="D917" s="360"/>
      <c r="E917" s="360"/>
      <c r="F917" s="360"/>
      <c r="G917" s="360"/>
      <c r="H917" s="360"/>
      <c r="I917" s="360"/>
      <c r="J917" s="360"/>
      <c r="K917" s="360"/>
      <c r="L917" s="360"/>
      <c r="M917" s="360"/>
      <c r="N917" s="360"/>
      <c r="O917" s="360"/>
      <c r="P917" s="360"/>
    </row>
    <row r="918" ht="13.5" customHeight="1">
      <c r="A918" s="360"/>
      <c r="B918" s="360"/>
      <c r="C918" s="360"/>
      <c r="D918" s="360"/>
      <c r="E918" s="360"/>
      <c r="F918" s="360"/>
      <c r="G918" s="360"/>
      <c r="H918" s="360"/>
      <c r="I918" s="360"/>
      <c r="J918" s="360"/>
      <c r="K918" s="360"/>
      <c r="L918" s="360"/>
      <c r="M918" s="360"/>
      <c r="N918" s="360"/>
      <c r="O918" s="360"/>
      <c r="P918" s="360"/>
    </row>
    <row r="919" ht="13.5" customHeight="1">
      <c r="A919" s="360"/>
      <c r="B919" s="360"/>
      <c r="C919" s="360"/>
      <c r="D919" s="360"/>
      <c r="E919" s="360"/>
      <c r="F919" s="360"/>
      <c r="G919" s="360"/>
      <c r="H919" s="360"/>
      <c r="I919" s="360"/>
      <c r="J919" s="360"/>
      <c r="K919" s="360"/>
      <c r="L919" s="360"/>
      <c r="M919" s="360"/>
      <c r="N919" s="360"/>
      <c r="O919" s="360"/>
      <c r="P919" s="360"/>
    </row>
    <row r="920" ht="13.5" customHeight="1">
      <c r="A920" s="360"/>
      <c r="B920" s="360"/>
      <c r="C920" s="360"/>
      <c r="D920" s="360"/>
      <c r="E920" s="360"/>
      <c r="F920" s="360"/>
      <c r="G920" s="360"/>
      <c r="H920" s="360"/>
      <c r="I920" s="360"/>
      <c r="J920" s="360"/>
      <c r="K920" s="360"/>
      <c r="L920" s="360"/>
      <c r="M920" s="360"/>
      <c r="N920" s="360"/>
      <c r="O920" s="360"/>
      <c r="P920" s="360"/>
    </row>
    <row r="921" ht="13.5" customHeight="1">
      <c r="A921" s="360"/>
      <c r="B921" s="360"/>
      <c r="C921" s="360"/>
      <c r="D921" s="360"/>
      <c r="E921" s="360"/>
      <c r="F921" s="360"/>
      <c r="G921" s="360"/>
      <c r="H921" s="360"/>
      <c r="I921" s="360"/>
      <c r="J921" s="360"/>
      <c r="K921" s="360"/>
      <c r="L921" s="360"/>
      <c r="M921" s="360"/>
      <c r="N921" s="360"/>
      <c r="O921" s="360"/>
      <c r="P921" s="360"/>
    </row>
    <row r="922" ht="13.5" customHeight="1">
      <c r="A922" s="360"/>
      <c r="B922" s="360"/>
      <c r="C922" s="360"/>
      <c r="D922" s="360"/>
      <c r="E922" s="360"/>
      <c r="F922" s="360"/>
      <c r="G922" s="360"/>
      <c r="H922" s="360"/>
      <c r="I922" s="360"/>
      <c r="J922" s="360"/>
      <c r="K922" s="360"/>
      <c r="L922" s="360"/>
      <c r="M922" s="360"/>
      <c r="N922" s="360"/>
      <c r="O922" s="360"/>
      <c r="P922" s="360"/>
    </row>
    <row r="923" ht="13.5" customHeight="1">
      <c r="A923" s="360"/>
      <c r="B923" s="360"/>
      <c r="C923" s="360"/>
      <c r="D923" s="360"/>
      <c r="E923" s="360"/>
      <c r="F923" s="360"/>
      <c r="G923" s="360"/>
      <c r="H923" s="360"/>
      <c r="I923" s="360"/>
      <c r="J923" s="360"/>
      <c r="K923" s="360"/>
      <c r="L923" s="360"/>
      <c r="M923" s="360"/>
      <c r="N923" s="360"/>
      <c r="O923" s="360"/>
      <c r="P923" s="360"/>
    </row>
    <row r="924" ht="13.5" customHeight="1">
      <c r="A924" s="360"/>
      <c r="B924" s="360"/>
      <c r="C924" s="360"/>
      <c r="D924" s="360"/>
      <c r="E924" s="360"/>
      <c r="F924" s="360"/>
      <c r="G924" s="360"/>
      <c r="H924" s="360"/>
      <c r="I924" s="360"/>
      <c r="J924" s="360"/>
      <c r="K924" s="360"/>
      <c r="L924" s="360"/>
      <c r="M924" s="360"/>
      <c r="N924" s="360"/>
      <c r="O924" s="360"/>
      <c r="P924" s="360"/>
    </row>
    <row r="925" ht="13.5" customHeight="1">
      <c r="A925" s="360"/>
      <c r="B925" s="360"/>
      <c r="C925" s="360"/>
      <c r="D925" s="360"/>
      <c r="E925" s="360"/>
      <c r="F925" s="360"/>
      <c r="G925" s="360"/>
      <c r="H925" s="360"/>
      <c r="I925" s="360"/>
      <c r="J925" s="360"/>
      <c r="K925" s="360"/>
      <c r="L925" s="360"/>
      <c r="M925" s="360"/>
      <c r="N925" s="360"/>
      <c r="O925" s="360"/>
      <c r="P925" s="360"/>
    </row>
    <row r="926" ht="13.5" customHeight="1">
      <c r="A926" s="360"/>
      <c r="B926" s="360"/>
      <c r="C926" s="360"/>
      <c r="D926" s="360"/>
      <c r="E926" s="360"/>
      <c r="F926" s="360"/>
      <c r="G926" s="360"/>
      <c r="H926" s="360"/>
      <c r="I926" s="360"/>
      <c r="J926" s="360"/>
      <c r="K926" s="360"/>
      <c r="L926" s="360"/>
      <c r="M926" s="360"/>
      <c r="N926" s="360"/>
      <c r="O926" s="360"/>
      <c r="P926" s="360"/>
    </row>
    <row r="927" ht="13.5" customHeight="1">
      <c r="A927" s="360"/>
      <c r="B927" s="360"/>
      <c r="C927" s="360"/>
      <c r="D927" s="360"/>
      <c r="E927" s="360"/>
      <c r="F927" s="360"/>
      <c r="G927" s="360"/>
      <c r="H927" s="360"/>
      <c r="I927" s="360"/>
      <c r="J927" s="360"/>
      <c r="K927" s="360"/>
      <c r="L927" s="360"/>
      <c r="M927" s="360"/>
      <c r="N927" s="360"/>
      <c r="O927" s="360"/>
      <c r="P927" s="360"/>
    </row>
    <row r="928" ht="13.5" customHeight="1">
      <c r="A928" s="360"/>
      <c r="B928" s="360"/>
      <c r="C928" s="360"/>
      <c r="D928" s="360"/>
      <c r="E928" s="360"/>
      <c r="F928" s="360"/>
      <c r="G928" s="360"/>
      <c r="H928" s="360"/>
      <c r="I928" s="360"/>
      <c r="J928" s="360"/>
      <c r="K928" s="360"/>
      <c r="L928" s="360"/>
      <c r="M928" s="360"/>
      <c r="N928" s="360"/>
      <c r="O928" s="360"/>
      <c r="P928" s="360"/>
    </row>
    <row r="929" ht="13.5" customHeight="1">
      <c r="A929" s="360"/>
      <c r="B929" s="360"/>
      <c r="C929" s="360"/>
      <c r="D929" s="360"/>
      <c r="E929" s="360"/>
      <c r="F929" s="360"/>
      <c r="G929" s="360"/>
      <c r="H929" s="360"/>
      <c r="I929" s="360"/>
      <c r="J929" s="360"/>
      <c r="K929" s="360"/>
      <c r="L929" s="360"/>
      <c r="M929" s="360"/>
      <c r="N929" s="360"/>
      <c r="O929" s="360"/>
      <c r="P929" s="360"/>
    </row>
    <row r="930" ht="13.5" customHeight="1">
      <c r="A930" s="360"/>
      <c r="B930" s="360"/>
      <c r="C930" s="360"/>
      <c r="D930" s="360"/>
      <c r="E930" s="360"/>
      <c r="F930" s="360"/>
      <c r="G930" s="360"/>
      <c r="H930" s="360"/>
      <c r="I930" s="360"/>
      <c r="J930" s="360"/>
      <c r="K930" s="360"/>
      <c r="L930" s="360"/>
      <c r="M930" s="360"/>
      <c r="N930" s="360"/>
      <c r="O930" s="360"/>
      <c r="P930" s="360"/>
    </row>
    <row r="931" ht="13.5" customHeight="1">
      <c r="A931" s="360"/>
      <c r="B931" s="360"/>
      <c r="C931" s="360"/>
      <c r="D931" s="360"/>
      <c r="E931" s="360"/>
      <c r="F931" s="360"/>
      <c r="G931" s="360"/>
      <c r="H931" s="360"/>
      <c r="I931" s="360"/>
      <c r="J931" s="360"/>
      <c r="K931" s="360"/>
      <c r="L931" s="360"/>
      <c r="M931" s="360"/>
      <c r="N931" s="360"/>
      <c r="O931" s="360"/>
      <c r="P931" s="360"/>
    </row>
    <row r="932" ht="13.5" customHeight="1">
      <c r="A932" s="360"/>
      <c r="B932" s="360"/>
      <c r="C932" s="360"/>
      <c r="D932" s="360"/>
      <c r="E932" s="360"/>
      <c r="F932" s="360"/>
      <c r="G932" s="360"/>
      <c r="H932" s="360"/>
      <c r="I932" s="360"/>
      <c r="J932" s="360"/>
      <c r="K932" s="360"/>
      <c r="L932" s="360"/>
      <c r="M932" s="360"/>
      <c r="N932" s="360"/>
      <c r="O932" s="360"/>
      <c r="P932" s="360"/>
    </row>
    <row r="933" ht="13.5" customHeight="1">
      <c r="A933" s="360"/>
      <c r="B933" s="360"/>
      <c r="C933" s="360"/>
      <c r="D933" s="360"/>
      <c r="E933" s="360"/>
      <c r="F933" s="360"/>
      <c r="G933" s="360"/>
      <c r="H933" s="360"/>
      <c r="I933" s="360"/>
      <c r="J933" s="360"/>
      <c r="K933" s="360"/>
      <c r="L933" s="360"/>
      <c r="M933" s="360"/>
      <c r="N933" s="360"/>
      <c r="O933" s="360"/>
      <c r="P933" s="360"/>
    </row>
    <row r="934" ht="13.5" customHeight="1">
      <c r="A934" s="360"/>
      <c r="B934" s="360"/>
      <c r="C934" s="360"/>
      <c r="D934" s="360"/>
      <c r="E934" s="360"/>
      <c r="F934" s="360"/>
      <c r="G934" s="360"/>
      <c r="H934" s="360"/>
      <c r="I934" s="360"/>
      <c r="J934" s="360"/>
      <c r="K934" s="360"/>
      <c r="L934" s="360"/>
      <c r="M934" s="360"/>
      <c r="N934" s="360"/>
      <c r="O934" s="360"/>
      <c r="P934" s="360"/>
    </row>
    <row r="935" ht="13.5" customHeight="1">
      <c r="A935" s="360"/>
      <c r="B935" s="360"/>
      <c r="C935" s="360"/>
      <c r="D935" s="360"/>
      <c r="E935" s="360"/>
      <c r="F935" s="360"/>
      <c r="G935" s="360"/>
      <c r="H935" s="360"/>
      <c r="I935" s="360"/>
      <c r="J935" s="360"/>
      <c r="K935" s="360"/>
      <c r="L935" s="360"/>
      <c r="M935" s="360"/>
      <c r="N935" s="360"/>
      <c r="O935" s="360"/>
      <c r="P935" s="360"/>
    </row>
    <row r="936" ht="13.5" customHeight="1">
      <c r="A936" s="360"/>
      <c r="B936" s="360"/>
      <c r="C936" s="360"/>
      <c r="D936" s="360"/>
      <c r="E936" s="360"/>
      <c r="F936" s="360"/>
      <c r="G936" s="360"/>
      <c r="H936" s="360"/>
      <c r="I936" s="360"/>
      <c r="J936" s="360"/>
      <c r="K936" s="360"/>
      <c r="L936" s="360"/>
      <c r="M936" s="360"/>
      <c r="N936" s="360"/>
      <c r="O936" s="360"/>
      <c r="P936" s="360"/>
    </row>
    <row r="937" ht="13.5" customHeight="1">
      <c r="A937" s="360"/>
      <c r="B937" s="360"/>
      <c r="C937" s="360"/>
      <c r="D937" s="360"/>
      <c r="E937" s="360"/>
      <c r="F937" s="360"/>
      <c r="G937" s="360"/>
      <c r="H937" s="360"/>
      <c r="I937" s="360"/>
      <c r="J937" s="360"/>
      <c r="K937" s="360"/>
      <c r="L937" s="360"/>
      <c r="M937" s="360"/>
      <c r="N937" s="360"/>
      <c r="O937" s="360"/>
      <c r="P937" s="360"/>
    </row>
    <row r="938" ht="13.5" customHeight="1">
      <c r="A938" s="360"/>
      <c r="B938" s="360"/>
      <c r="C938" s="360"/>
      <c r="D938" s="360"/>
      <c r="E938" s="360"/>
      <c r="F938" s="360"/>
      <c r="G938" s="360"/>
      <c r="H938" s="360"/>
      <c r="I938" s="360"/>
      <c r="J938" s="360"/>
      <c r="K938" s="360"/>
      <c r="L938" s="360"/>
      <c r="M938" s="360"/>
      <c r="N938" s="360"/>
      <c r="O938" s="360"/>
      <c r="P938" s="360"/>
    </row>
    <row r="939" ht="13.5" customHeight="1">
      <c r="A939" s="360"/>
      <c r="B939" s="360"/>
      <c r="C939" s="360"/>
      <c r="D939" s="360"/>
      <c r="E939" s="360"/>
      <c r="F939" s="360"/>
      <c r="G939" s="360"/>
      <c r="H939" s="360"/>
      <c r="I939" s="360"/>
      <c r="J939" s="360"/>
      <c r="K939" s="360"/>
      <c r="L939" s="360"/>
      <c r="M939" s="360"/>
      <c r="N939" s="360"/>
      <c r="O939" s="360"/>
      <c r="P939" s="360"/>
    </row>
    <row r="940" ht="13.5" customHeight="1">
      <c r="A940" s="360"/>
      <c r="B940" s="360"/>
      <c r="C940" s="360"/>
      <c r="D940" s="360"/>
      <c r="E940" s="360"/>
      <c r="F940" s="360"/>
      <c r="G940" s="360"/>
      <c r="H940" s="360"/>
      <c r="I940" s="360"/>
      <c r="J940" s="360"/>
      <c r="K940" s="360"/>
      <c r="L940" s="360"/>
      <c r="M940" s="360"/>
      <c r="N940" s="360"/>
      <c r="O940" s="360"/>
      <c r="P940" s="360"/>
    </row>
    <row r="941" ht="13.5" customHeight="1">
      <c r="A941" s="360"/>
      <c r="B941" s="360"/>
      <c r="C941" s="360"/>
      <c r="D941" s="360"/>
      <c r="E941" s="360"/>
      <c r="F941" s="360"/>
      <c r="G941" s="360"/>
      <c r="H941" s="360"/>
      <c r="I941" s="360"/>
      <c r="J941" s="360"/>
      <c r="K941" s="360"/>
      <c r="L941" s="360"/>
      <c r="M941" s="360"/>
      <c r="N941" s="360"/>
      <c r="O941" s="360"/>
      <c r="P941" s="360"/>
    </row>
    <row r="942" ht="13.5" customHeight="1">
      <c r="A942" s="360"/>
      <c r="B942" s="360"/>
      <c r="C942" s="360"/>
      <c r="D942" s="360"/>
      <c r="E942" s="360"/>
      <c r="F942" s="360"/>
      <c r="G942" s="360"/>
      <c r="H942" s="360"/>
      <c r="I942" s="360"/>
      <c r="J942" s="360"/>
      <c r="K942" s="360"/>
      <c r="L942" s="360"/>
      <c r="M942" s="360"/>
      <c r="N942" s="360"/>
      <c r="O942" s="360"/>
      <c r="P942" s="360"/>
    </row>
    <row r="943" ht="13.5" customHeight="1">
      <c r="A943" s="360"/>
      <c r="B943" s="360"/>
      <c r="C943" s="360"/>
      <c r="D943" s="360"/>
      <c r="E943" s="360"/>
      <c r="F943" s="360"/>
      <c r="G943" s="360"/>
      <c r="H943" s="360"/>
      <c r="I943" s="360"/>
      <c r="J943" s="360"/>
      <c r="K943" s="360"/>
      <c r="L943" s="360"/>
      <c r="M943" s="360"/>
      <c r="N943" s="360"/>
      <c r="O943" s="360"/>
      <c r="P943" s="360"/>
    </row>
    <row r="944" ht="13.5" customHeight="1">
      <c r="A944" s="360"/>
      <c r="B944" s="360"/>
      <c r="C944" s="360"/>
      <c r="D944" s="360"/>
      <c r="E944" s="360"/>
      <c r="F944" s="360"/>
      <c r="G944" s="360"/>
      <c r="H944" s="360"/>
      <c r="I944" s="360"/>
      <c r="J944" s="360"/>
      <c r="K944" s="360"/>
      <c r="L944" s="360"/>
      <c r="M944" s="360"/>
      <c r="N944" s="360"/>
      <c r="O944" s="360"/>
      <c r="P944" s="360"/>
    </row>
    <row r="945" ht="13.5" customHeight="1">
      <c r="A945" s="360"/>
      <c r="B945" s="360"/>
      <c r="C945" s="360"/>
      <c r="D945" s="360"/>
      <c r="E945" s="360"/>
      <c r="F945" s="360"/>
      <c r="G945" s="360"/>
      <c r="H945" s="360"/>
      <c r="I945" s="360"/>
      <c r="J945" s="360"/>
      <c r="K945" s="360"/>
      <c r="L945" s="360"/>
      <c r="M945" s="360"/>
      <c r="N945" s="360"/>
      <c r="O945" s="360"/>
      <c r="P945" s="360"/>
    </row>
    <row r="946" ht="13.5" customHeight="1">
      <c r="A946" s="360"/>
      <c r="B946" s="360"/>
      <c r="C946" s="360"/>
      <c r="D946" s="360"/>
      <c r="E946" s="360"/>
      <c r="F946" s="360"/>
      <c r="G946" s="360"/>
      <c r="H946" s="360"/>
      <c r="I946" s="360"/>
      <c r="J946" s="360"/>
      <c r="K946" s="360"/>
      <c r="L946" s="360"/>
      <c r="M946" s="360"/>
      <c r="N946" s="360"/>
      <c r="O946" s="360"/>
      <c r="P946" s="360"/>
    </row>
    <row r="947" ht="13.5" customHeight="1">
      <c r="A947" s="360"/>
      <c r="B947" s="360"/>
      <c r="C947" s="360"/>
      <c r="D947" s="360"/>
      <c r="E947" s="360"/>
      <c r="F947" s="360"/>
      <c r="G947" s="360"/>
      <c r="H947" s="360"/>
      <c r="I947" s="360"/>
      <c r="J947" s="360"/>
      <c r="K947" s="360"/>
      <c r="L947" s="360"/>
      <c r="M947" s="360"/>
      <c r="N947" s="360"/>
      <c r="O947" s="360"/>
      <c r="P947" s="360"/>
    </row>
    <row r="948" ht="13.5" customHeight="1">
      <c r="A948" s="360"/>
      <c r="B948" s="360"/>
      <c r="C948" s="360"/>
      <c r="D948" s="360"/>
      <c r="E948" s="360"/>
      <c r="F948" s="360"/>
      <c r="G948" s="360"/>
      <c r="H948" s="360"/>
      <c r="I948" s="360"/>
      <c r="J948" s="360"/>
      <c r="K948" s="360"/>
      <c r="L948" s="360"/>
      <c r="M948" s="360"/>
      <c r="N948" s="360"/>
      <c r="O948" s="360"/>
      <c r="P948" s="360"/>
    </row>
    <row r="949" ht="13.5" customHeight="1">
      <c r="A949" s="360"/>
      <c r="B949" s="360"/>
      <c r="C949" s="360"/>
      <c r="D949" s="360"/>
      <c r="E949" s="360"/>
      <c r="F949" s="360"/>
      <c r="G949" s="360"/>
      <c r="H949" s="360"/>
      <c r="I949" s="360"/>
      <c r="J949" s="360"/>
      <c r="K949" s="360"/>
      <c r="L949" s="360"/>
      <c r="M949" s="360"/>
      <c r="N949" s="360"/>
      <c r="O949" s="360"/>
      <c r="P949" s="360"/>
    </row>
    <row r="950" ht="13.5" customHeight="1">
      <c r="A950" s="360"/>
      <c r="B950" s="360"/>
      <c r="C950" s="360"/>
      <c r="D950" s="360"/>
      <c r="E950" s="360"/>
      <c r="F950" s="360"/>
      <c r="G950" s="360"/>
      <c r="H950" s="360"/>
      <c r="I950" s="360"/>
      <c r="J950" s="360"/>
      <c r="K950" s="360"/>
      <c r="L950" s="360"/>
      <c r="M950" s="360"/>
      <c r="N950" s="360"/>
      <c r="O950" s="360"/>
      <c r="P950" s="360"/>
    </row>
    <row r="951" ht="13.5" customHeight="1">
      <c r="A951" s="360"/>
      <c r="B951" s="360"/>
      <c r="C951" s="360"/>
      <c r="D951" s="360"/>
      <c r="E951" s="360"/>
      <c r="F951" s="360"/>
      <c r="G951" s="360"/>
      <c r="H951" s="360"/>
      <c r="I951" s="360"/>
      <c r="J951" s="360"/>
      <c r="K951" s="360"/>
      <c r="L951" s="360"/>
      <c r="M951" s="360"/>
      <c r="N951" s="360"/>
      <c r="O951" s="360"/>
      <c r="P951" s="360"/>
    </row>
    <row r="952" ht="13.5" customHeight="1">
      <c r="A952" s="360"/>
      <c r="B952" s="360"/>
      <c r="C952" s="360"/>
      <c r="D952" s="360"/>
      <c r="E952" s="360"/>
      <c r="F952" s="360"/>
      <c r="G952" s="360"/>
      <c r="H952" s="360"/>
      <c r="I952" s="360"/>
      <c r="J952" s="360"/>
      <c r="K952" s="360"/>
      <c r="L952" s="360"/>
      <c r="M952" s="360"/>
      <c r="N952" s="360"/>
      <c r="O952" s="360"/>
      <c r="P952" s="360"/>
    </row>
    <row r="953" ht="13.5" customHeight="1">
      <c r="A953" s="360"/>
      <c r="B953" s="360"/>
      <c r="C953" s="360"/>
      <c r="D953" s="360"/>
      <c r="E953" s="360"/>
      <c r="F953" s="360"/>
      <c r="G953" s="360"/>
      <c r="H953" s="360"/>
      <c r="I953" s="360"/>
      <c r="J953" s="360"/>
      <c r="K953" s="360"/>
      <c r="L953" s="360"/>
      <c r="M953" s="360"/>
      <c r="N953" s="360"/>
      <c r="O953" s="360"/>
      <c r="P953" s="360"/>
    </row>
    <row r="954" ht="13.5" customHeight="1">
      <c r="A954" s="360"/>
      <c r="B954" s="360"/>
      <c r="C954" s="360"/>
      <c r="D954" s="360"/>
      <c r="E954" s="360"/>
      <c r="F954" s="360"/>
      <c r="G954" s="360"/>
      <c r="H954" s="360"/>
      <c r="I954" s="360"/>
      <c r="J954" s="360"/>
      <c r="K954" s="360"/>
      <c r="L954" s="360"/>
      <c r="M954" s="360"/>
      <c r="N954" s="360"/>
      <c r="O954" s="360"/>
      <c r="P954" s="360"/>
    </row>
    <row r="955" ht="13.5" customHeight="1">
      <c r="A955" s="360"/>
      <c r="B955" s="360"/>
      <c r="C955" s="360"/>
      <c r="D955" s="360"/>
      <c r="E955" s="360"/>
      <c r="F955" s="360"/>
      <c r="G955" s="360"/>
      <c r="H955" s="360"/>
      <c r="I955" s="360"/>
      <c r="J955" s="360"/>
      <c r="K955" s="360"/>
      <c r="L955" s="360"/>
      <c r="M955" s="360"/>
      <c r="N955" s="360"/>
      <c r="O955" s="360"/>
      <c r="P955" s="360"/>
    </row>
    <row r="956" ht="13.5" customHeight="1">
      <c r="A956" s="360"/>
      <c r="B956" s="360"/>
      <c r="C956" s="360"/>
      <c r="D956" s="360"/>
      <c r="E956" s="360"/>
      <c r="F956" s="360"/>
      <c r="G956" s="360"/>
      <c r="H956" s="360"/>
      <c r="I956" s="360"/>
      <c r="J956" s="360"/>
      <c r="K956" s="360"/>
      <c r="L956" s="360"/>
      <c r="M956" s="360"/>
      <c r="N956" s="360"/>
      <c r="O956" s="360"/>
      <c r="P956" s="360"/>
    </row>
    <row r="957" ht="13.5" customHeight="1">
      <c r="A957" s="360"/>
      <c r="B957" s="360"/>
      <c r="C957" s="360"/>
      <c r="D957" s="360"/>
      <c r="E957" s="360"/>
      <c r="F957" s="360"/>
      <c r="G957" s="360"/>
      <c r="H957" s="360"/>
      <c r="I957" s="360"/>
      <c r="J957" s="360"/>
      <c r="K957" s="360"/>
      <c r="L957" s="360"/>
      <c r="M957" s="360"/>
      <c r="N957" s="360"/>
      <c r="O957" s="360"/>
      <c r="P957" s="360"/>
    </row>
    <row r="958" ht="13.5" customHeight="1">
      <c r="A958" s="360"/>
      <c r="B958" s="360"/>
      <c r="C958" s="360"/>
      <c r="D958" s="360"/>
      <c r="E958" s="360"/>
      <c r="F958" s="360"/>
      <c r="G958" s="360"/>
      <c r="H958" s="360"/>
      <c r="I958" s="360"/>
      <c r="J958" s="360"/>
      <c r="K958" s="360"/>
      <c r="L958" s="360"/>
      <c r="M958" s="360"/>
      <c r="N958" s="360"/>
      <c r="O958" s="360"/>
      <c r="P958" s="360"/>
    </row>
    <row r="959" ht="13.5" customHeight="1">
      <c r="A959" s="360"/>
      <c r="B959" s="360"/>
      <c r="C959" s="360"/>
      <c r="D959" s="360"/>
      <c r="E959" s="360"/>
      <c r="F959" s="360"/>
      <c r="G959" s="360"/>
      <c r="H959" s="360"/>
      <c r="I959" s="360"/>
      <c r="J959" s="360"/>
      <c r="K959" s="360"/>
      <c r="L959" s="360"/>
      <c r="M959" s="360"/>
      <c r="N959" s="360"/>
      <c r="O959" s="360"/>
      <c r="P959" s="360"/>
    </row>
    <row r="960" ht="13.5" customHeight="1">
      <c r="A960" s="360"/>
      <c r="B960" s="360"/>
      <c r="C960" s="360"/>
      <c r="D960" s="360"/>
      <c r="E960" s="360"/>
      <c r="F960" s="360"/>
      <c r="G960" s="360"/>
      <c r="H960" s="360"/>
      <c r="I960" s="360"/>
      <c r="J960" s="360"/>
      <c r="K960" s="360"/>
      <c r="L960" s="360"/>
      <c r="M960" s="360"/>
      <c r="N960" s="360"/>
      <c r="O960" s="360"/>
      <c r="P960" s="360"/>
    </row>
    <row r="961" ht="13.5" customHeight="1">
      <c r="A961" s="360"/>
      <c r="B961" s="360"/>
      <c r="C961" s="360"/>
      <c r="D961" s="360"/>
      <c r="E961" s="360"/>
      <c r="F961" s="360"/>
      <c r="G961" s="360"/>
      <c r="H961" s="360"/>
      <c r="I961" s="360"/>
      <c r="J961" s="360"/>
      <c r="K961" s="360"/>
      <c r="L961" s="360"/>
      <c r="M961" s="360"/>
      <c r="N961" s="360"/>
      <c r="O961" s="360"/>
      <c r="P961" s="360"/>
    </row>
    <row r="962" ht="13.5" customHeight="1">
      <c r="A962" s="360"/>
      <c r="B962" s="360"/>
      <c r="C962" s="360"/>
      <c r="D962" s="360"/>
      <c r="E962" s="360"/>
      <c r="F962" s="360"/>
      <c r="G962" s="360"/>
      <c r="H962" s="360"/>
      <c r="I962" s="360"/>
      <c r="J962" s="360"/>
      <c r="K962" s="360"/>
      <c r="L962" s="360"/>
      <c r="M962" s="360"/>
      <c r="N962" s="360"/>
      <c r="O962" s="360"/>
      <c r="P962" s="360"/>
    </row>
    <row r="963" ht="13.5" customHeight="1">
      <c r="A963" s="360"/>
      <c r="B963" s="360"/>
      <c r="C963" s="360"/>
      <c r="D963" s="360"/>
      <c r="E963" s="360"/>
      <c r="F963" s="360"/>
      <c r="G963" s="360"/>
      <c r="H963" s="360"/>
      <c r="I963" s="360"/>
      <c r="J963" s="360"/>
      <c r="K963" s="360"/>
      <c r="L963" s="360"/>
      <c r="M963" s="360"/>
      <c r="N963" s="360"/>
      <c r="O963" s="360"/>
      <c r="P963" s="360"/>
    </row>
    <row r="964" ht="13.5" customHeight="1">
      <c r="A964" s="360"/>
      <c r="B964" s="360"/>
      <c r="C964" s="360"/>
      <c r="D964" s="360"/>
      <c r="E964" s="360"/>
      <c r="F964" s="360"/>
      <c r="G964" s="360"/>
      <c r="H964" s="360"/>
      <c r="I964" s="360"/>
      <c r="J964" s="360"/>
      <c r="K964" s="360"/>
      <c r="L964" s="360"/>
      <c r="M964" s="360"/>
      <c r="N964" s="360"/>
      <c r="O964" s="360"/>
      <c r="P964" s="360"/>
    </row>
    <row r="965" ht="13.5" customHeight="1">
      <c r="A965" s="360"/>
      <c r="B965" s="360"/>
      <c r="C965" s="360"/>
      <c r="D965" s="360"/>
      <c r="E965" s="360"/>
      <c r="F965" s="360"/>
      <c r="G965" s="360"/>
      <c r="H965" s="360"/>
      <c r="I965" s="360"/>
      <c r="J965" s="360"/>
      <c r="K965" s="360"/>
      <c r="L965" s="360"/>
      <c r="M965" s="360"/>
      <c r="N965" s="360"/>
      <c r="O965" s="360"/>
      <c r="P965" s="360"/>
    </row>
    <row r="966" ht="13.5" customHeight="1">
      <c r="A966" s="360"/>
      <c r="B966" s="360"/>
      <c r="C966" s="360"/>
      <c r="D966" s="360"/>
      <c r="E966" s="360"/>
      <c r="F966" s="360"/>
      <c r="G966" s="360"/>
      <c r="H966" s="360"/>
      <c r="I966" s="360"/>
      <c r="J966" s="360"/>
      <c r="K966" s="360"/>
      <c r="L966" s="360"/>
      <c r="M966" s="360"/>
      <c r="N966" s="360"/>
      <c r="O966" s="360"/>
      <c r="P966" s="360"/>
    </row>
    <row r="967" ht="13.5" customHeight="1">
      <c r="A967" s="360"/>
      <c r="B967" s="360"/>
      <c r="C967" s="360"/>
      <c r="D967" s="360"/>
      <c r="E967" s="360"/>
      <c r="F967" s="360"/>
      <c r="G967" s="360"/>
      <c r="H967" s="360"/>
      <c r="I967" s="360"/>
      <c r="J967" s="360"/>
      <c r="K967" s="360"/>
      <c r="L967" s="360"/>
      <c r="M967" s="360"/>
      <c r="N967" s="360"/>
      <c r="O967" s="360"/>
      <c r="P967" s="360"/>
    </row>
    <row r="968" ht="13.5" customHeight="1">
      <c r="A968" s="360"/>
      <c r="B968" s="360"/>
      <c r="C968" s="360"/>
      <c r="D968" s="360"/>
      <c r="E968" s="360"/>
      <c r="F968" s="360"/>
      <c r="G968" s="360"/>
      <c r="H968" s="360"/>
      <c r="I968" s="360"/>
      <c r="J968" s="360"/>
      <c r="K968" s="360"/>
      <c r="L968" s="360"/>
      <c r="M968" s="360"/>
      <c r="N968" s="360"/>
      <c r="O968" s="360"/>
      <c r="P968" s="360"/>
    </row>
    <row r="969" ht="13.5" customHeight="1">
      <c r="A969" s="360"/>
      <c r="B969" s="360"/>
      <c r="C969" s="360"/>
      <c r="D969" s="360"/>
      <c r="E969" s="360"/>
      <c r="F969" s="360"/>
      <c r="G969" s="360"/>
      <c r="H969" s="360"/>
      <c r="I969" s="360"/>
      <c r="J969" s="360"/>
      <c r="K969" s="360"/>
      <c r="L969" s="360"/>
      <c r="M969" s="360"/>
      <c r="N969" s="360"/>
      <c r="O969" s="360"/>
      <c r="P969" s="360"/>
    </row>
    <row r="970" ht="13.5" customHeight="1">
      <c r="A970" s="360"/>
      <c r="B970" s="360"/>
      <c r="C970" s="360"/>
      <c r="D970" s="360"/>
      <c r="E970" s="360"/>
      <c r="F970" s="360"/>
      <c r="G970" s="360"/>
      <c r="H970" s="360"/>
      <c r="I970" s="360"/>
      <c r="J970" s="360"/>
      <c r="K970" s="360"/>
      <c r="L970" s="360"/>
      <c r="M970" s="360"/>
      <c r="N970" s="360"/>
      <c r="O970" s="360"/>
      <c r="P970" s="360"/>
    </row>
    <row r="971" ht="13.5" customHeight="1">
      <c r="A971" s="360"/>
      <c r="B971" s="360"/>
      <c r="C971" s="360"/>
      <c r="D971" s="360"/>
      <c r="E971" s="360"/>
      <c r="F971" s="360"/>
      <c r="G971" s="360"/>
      <c r="H971" s="360"/>
      <c r="I971" s="360"/>
      <c r="J971" s="360"/>
      <c r="K971" s="360"/>
      <c r="L971" s="360"/>
      <c r="M971" s="360"/>
      <c r="N971" s="360"/>
      <c r="O971" s="360"/>
      <c r="P971" s="360"/>
    </row>
    <row r="972" ht="13.5" customHeight="1">
      <c r="A972" s="360"/>
      <c r="B972" s="360"/>
      <c r="C972" s="360"/>
      <c r="D972" s="360"/>
      <c r="E972" s="360"/>
      <c r="F972" s="360"/>
      <c r="G972" s="360"/>
      <c r="H972" s="360"/>
      <c r="I972" s="360"/>
      <c r="J972" s="360"/>
      <c r="K972" s="360"/>
      <c r="L972" s="360"/>
      <c r="M972" s="360"/>
      <c r="N972" s="360"/>
      <c r="O972" s="360"/>
      <c r="P972" s="360"/>
    </row>
    <row r="973" ht="13.5" customHeight="1">
      <c r="A973" s="360"/>
      <c r="B973" s="360"/>
      <c r="C973" s="360"/>
      <c r="D973" s="360"/>
      <c r="E973" s="360"/>
      <c r="F973" s="360"/>
      <c r="G973" s="360"/>
      <c r="H973" s="360"/>
      <c r="I973" s="360"/>
      <c r="J973" s="360"/>
      <c r="K973" s="360"/>
      <c r="L973" s="360"/>
      <c r="M973" s="360"/>
      <c r="N973" s="360"/>
      <c r="O973" s="360"/>
      <c r="P973" s="360"/>
    </row>
    <row r="974" ht="13.5" customHeight="1">
      <c r="A974" s="360"/>
      <c r="B974" s="360"/>
      <c r="C974" s="360"/>
      <c r="D974" s="360"/>
      <c r="E974" s="360"/>
      <c r="F974" s="360"/>
      <c r="G974" s="360"/>
      <c r="H974" s="360"/>
      <c r="I974" s="360"/>
      <c r="J974" s="360"/>
      <c r="K974" s="360"/>
      <c r="L974" s="360"/>
      <c r="M974" s="360"/>
      <c r="N974" s="360"/>
      <c r="O974" s="360"/>
      <c r="P974" s="360"/>
    </row>
    <row r="975" ht="13.5" customHeight="1">
      <c r="A975" s="360"/>
      <c r="B975" s="360"/>
      <c r="C975" s="360"/>
      <c r="D975" s="360"/>
      <c r="E975" s="360"/>
      <c r="F975" s="360"/>
      <c r="G975" s="360"/>
      <c r="H975" s="360"/>
      <c r="I975" s="360"/>
      <c r="J975" s="360"/>
      <c r="K975" s="360"/>
      <c r="L975" s="360"/>
      <c r="M975" s="360"/>
      <c r="N975" s="360"/>
      <c r="O975" s="360"/>
      <c r="P975" s="360"/>
    </row>
    <row r="976" ht="13.5" customHeight="1">
      <c r="A976" s="360"/>
      <c r="B976" s="360"/>
      <c r="C976" s="360"/>
      <c r="D976" s="360"/>
      <c r="E976" s="360"/>
      <c r="F976" s="360"/>
      <c r="G976" s="360"/>
      <c r="H976" s="360"/>
      <c r="I976" s="360"/>
      <c r="J976" s="360"/>
      <c r="K976" s="360"/>
      <c r="L976" s="360"/>
      <c r="M976" s="360"/>
      <c r="N976" s="360"/>
      <c r="O976" s="360"/>
      <c r="P976" s="360"/>
    </row>
    <row r="977" ht="13.5" customHeight="1">
      <c r="A977" s="360"/>
      <c r="B977" s="360"/>
      <c r="C977" s="360"/>
      <c r="D977" s="360"/>
      <c r="E977" s="360"/>
      <c r="F977" s="360"/>
      <c r="G977" s="360"/>
      <c r="H977" s="360"/>
      <c r="I977" s="360"/>
      <c r="J977" s="360"/>
      <c r="K977" s="360"/>
      <c r="L977" s="360"/>
      <c r="M977" s="360"/>
      <c r="N977" s="360"/>
      <c r="O977" s="360"/>
      <c r="P977" s="360"/>
    </row>
    <row r="978" ht="13.5" customHeight="1">
      <c r="A978" s="360"/>
      <c r="B978" s="360"/>
      <c r="C978" s="360"/>
      <c r="D978" s="360"/>
      <c r="E978" s="360"/>
      <c r="F978" s="360"/>
      <c r="G978" s="360"/>
      <c r="H978" s="360"/>
      <c r="I978" s="360"/>
      <c r="J978" s="360"/>
      <c r="K978" s="360"/>
      <c r="L978" s="360"/>
      <c r="M978" s="360"/>
      <c r="N978" s="360"/>
      <c r="O978" s="360"/>
      <c r="P978" s="360"/>
    </row>
    <row r="979" ht="13.5" customHeight="1">
      <c r="A979" s="360"/>
      <c r="B979" s="360"/>
      <c r="C979" s="360"/>
      <c r="D979" s="360"/>
      <c r="E979" s="360"/>
      <c r="F979" s="360"/>
      <c r="G979" s="360"/>
      <c r="H979" s="360"/>
      <c r="I979" s="360"/>
      <c r="J979" s="360"/>
      <c r="K979" s="360"/>
      <c r="L979" s="360"/>
      <c r="M979" s="360"/>
      <c r="N979" s="360"/>
      <c r="O979" s="360"/>
      <c r="P979" s="360"/>
    </row>
    <row r="980" ht="13.5" customHeight="1">
      <c r="A980" s="360"/>
      <c r="B980" s="360"/>
      <c r="C980" s="360"/>
      <c r="D980" s="360"/>
      <c r="E980" s="360"/>
      <c r="F980" s="360"/>
      <c r="G980" s="360"/>
      <c r="H980" s="360"/>
      <c r="I980" s="360"/>
      <c r="J980" s="360"/>
      <c r="K980" s="360"/>
      <c r="L980" s="360"/>
      <c r="M980" s="360"/>
      <c r="N980" s="360"/>
      <c r="O980" s="360"/>
      <c r="P980" s="360"/>
    </row>
    <row r="981" ht="13.5" customHeight="1">
      <c r="A981" s="360"/>
      <c r="B981" s="360"/>
      <c r="C981" s="360"/>
      <c r="D981" s="360"/>
      <c r="E981" s="360"/>
      <c r="F981" s="360"/>
      <c r="G981" s="360"/>
      <c r="H981" s="360"/>
      <c r="I981" s="360"/>
      <c r="J981" s="360"/>
      <c r="K981" s="360"/>
      <c r="L981" s="360"/>
      <c r="M981" s="360"/>
      <c r="N981" s="360"/>
      <c r="O981" s="360"/>
      <c r="P981" s="360"/>
    </row>
    <row r="982" ht="13.5" customHeight="1">
      <c r="A982" s="360"/>
      <c r="B982" s="360"/>
      <c r="C982" s="360"/>
      <c r="D982" s="360"/>
      <c r="E982" s="360"/>
      <c r="F982" s="360"/>
      <c r="G982" s="360"/>
      <c r="H982" s="360"/>
      <c r="I982" s="360"/>
      <c r="J982" s="360"/>
      <c r="K982" s="360"/>
      <c r="L982" s="360"/>
      <c r="M982" s="360"/>
      <c r="N982" s="360"/>
      <c r="O982" s="360"/>
      <c r="P982" s="360"/>
    </row>
    <row r="983" ht="13.5" customHeight="1">
      <c r="A983" s="360"/>
      <c r="B983" s="360"/>
      <c r="C983" s="360"/>
      <c r="D983" s="360"/>
      <c r="E983" s="360"/>
      <c r="F983" s="360"/>
      <c r="G983" s="360"/>
      <c r="H983" s="360"/>
      <c r="I983" s="360"/>
      <c r="J983" s="360"/>
      <c r="K983" s="360"/>
      <c r="L983" s="360"/>
      <c r="M983" s="360"/>
      <c r="N983" s="360"/>
      <c r="O983" s="360"/>
      <c r="P983" s="360"/>
    </row>
    <row r="984" ht="13.5" customHeight="1">
      <c r="A984" s="360"/>
      <c r="B984" s="360"/>
      <c r="C984" s="360"/>
      <c r="D984" s="360"/>
      <c r="E984" s="360"/>
      <c r="F984" s="360"/>
      <c r="G984" s="360"/>
      <c r="H984" s="360"/>
      <c r="I984" s="360"/>
      <c r="J984" s="360"/>
      <c r="K984" s="360"/>
      <c r="L984" s="360"/>
      <c r="M984" s="360"/>
      <c r="N984" s="360"/>
      <c r="O984" s="360"/>
      <c r="P984" s="360"/>
    </row>
    <row r="985" ht="13.5" customHeight="1">
      <c r="A985" s="360"/>
      <c r="B985" s="360"/>
      <c r="C985" s="360"/>
      <c r="D985" s="360"/>
      <c r="E985" s="360"/>
      <c r="F985" s="360"/>
      <c r="G985" s="360"/>
      <c r="H985" s="360"/>
      <c r="I985" s="360"/>
      <c r="J985" s="360"/>
      <c r="K985" s="360"/>
      <c r="L985" s="360"/>
      <c r="M985" s="360"/>
      <c r="N985" s="360"/>
      <c r="O985" s="360"/>
      <c r="P985" s="360"/>
    </row>
    <row r="986" ht="13.5" customHeight="1">
      <c r="A986" s="360"/>
      <c r="B986" s="360"/>
      <c r="C986" s="360"/>
      <c r="D986" s="360"/>
      <c r="E986" s="360"/>
      <c r="F986" s="360"/>
      <c r="G986" s="360"/>
      <c r="H986" s="360"/>
      <c r="I986" s="360"/>
      <c r="J986" s="360"/>
      <c r="K986" s="360"/>
      <c r="L986" s="360"/>
      <c r="M986" s="360"/>
      <c r="N986" s="360"/>
      <c r="O986" s="360"/>
      <c r="P986" s="360"/>
    </row>
    <row r="987" ht="13.5" customHeight="1">
      <c r="A987" s="360"/>
      <c r="B987" s="360"/>
      <c r="C987" s="360"/>
      <c r="D987" s="360"/>
      <c r="E987" s="360"/>
      <c r="F987" s="360"/>
      <c r="G987" s="360"/>
      <c r="H987" s="360"/>
      <c r="I987" s="360"/>
      <c r="J987" s="360"/>
      <c r="K987" s="360"/>
      <c r="L987" s="360"/>
      <c r="M987" s="360"/>
      <c r="N987" s="360"/>
      <c r="O987" s="360"/>
      <c r="P987" s="360"/>
    </row>
    <row r="988" ht="13.5" customHeight="1">
      <c r="A988" s="360"/>
      <c r="B988" s="360"/>
      <c r="C988" s="360"/>
      <c r="D988" s="360"/>
      <c r="E988" s="360"/>
      <c r="F988" s="360"/>
      <c r="G988" s="360"/>
      <c r="H988" s="360"/>
      <c r="I988" s="360"/>
      <c r="J988" s="360"/>
      <c r="K988" s="360"/>
      <c r="L988" s="360"/>
      <c r="M988" s="360"/>
      <c r="N988" s="360"/>
      <c r="O988" s="360"/>
      <c r="P988" s="360"/>
    </row>
    <row r="989" ht="13.5" customHeight="1">
      <c r="A989" s="360"/>
      <c r="B989" s="360"/>
      <c r="C989" s="360"/>
      <c r="D989" s="360"/>
      <c r="E989" s="360"/>
      <c r="F989" s="360"/>
      <c r="G989" s="360"/>
      <c r="H989" s="360"/>
      <c r="I989" s="360"/>
      <c r="J989" s="360"/>
      <c r="K989" s="360"/>
      <c r="L989" s="360"/>
      <c r="M989" s="360"/>
      <c r="N989" s="360"/>
      <c r="O989" s="360"/>
      <c r="P989" s="360"/>
    </row>
    <row r="990" ht="13.5" customHeight="1">
      <c r="A990" s="360"/>
      <c r="B990" s="360"/>
      <c r="C990" s="360"/>
      <c r="D990" s="360"/>
      <c r="E990" s="360"/>
      <c r="F990" s="360"/>
      <c r="G990" s="360"/>
      <c r="H990" s="360"/>
      <c r="I990" s="360"/>
      <c r="J990" s="360"/>
      <c r="K990" s="360"/>
      <c r="L990" s="360"/>
      <c r="M990" s="360"/>
      <c r="N990" s="360"/>
      <c r="O990" s="360"/>
      <c r="P990" s="360"/>
    </row>
    <row r="991" ht="13.5" customHeight="1">
      <c r="A991" s="360"/>
      <c r="B991" s="360"/>
      <c r="C991" s="360"/>
      <c r="D991" s="360"/>
      <c r="E991" s="360"/>
      <c r="F991" s="360"/>
      <c r="G991" s="360"/>
      <c r="H991" s="360"/>
      <c r="I991" s="360"/>
      <c r="J991" s="360"/>
      <c r="K991" s="360"/>
      <c r="L991" s="360"/>
      <c r="M991" s="360"/>
      <c r="N991" s="360"/>
      <c r="O991" s="360"/>
      <c r="P991" s="360"/>
    </row>
    <row r="992" ht="13.5" customHeight="1">
      <c r="A992" s="360"/>
      <c r="B992" s="360"/>
      <c r="C992" s="360"/>
      <c r="D992" s="360"/>
      <c r="E992" s="360"/>
      <c r="F992" s="360"/>
      <c r="G992" s="360"/>
      <c r="H992" s="360"/>
      <c r="I992" s="360"/>
      <c r="J992" s="360"/>
      <c r="K992" s="360"/>
      <c r="L992" s="360"/>
      <c r="M992" s="360"/>
      <c r="N992" s="360"/>
      <c r="O992" s="360"/>
      <c r="P992" s="360"/>
    </row>
    <row r="993" ht="13.5" customHeight="1">
      <c r="A993" s="360"/>
      <c r="B993" s="360"/>
      <c r="C993" s="360"/>
      <c r="D993" s="360"/>
      <c r="E993" s="360"/>
      <c r="F993" s="360"/>
      <c r="G993" s="360"/>
      <c r="H993" s="360"/>
      <c r="I993" s="360"/>
      <c r="J993" s="360"/>
      <c r="K993" s="360"/>
      <c r="L993" s="360"/>
      <c r="M993" s="360"/>
      <c r="N993" s="360"/>
      <c r="O993" s="360"/>
      <c r="P993" s="360"/>
    </row>
    <row r="994" ht="13.5" customHeight="1">
      <c r="A994" s="360"/>
      <c r="B994" s="360"/>
      <c r="C994" s="360"/>
      <c r="D994" s="360"/>
      <c r="E994" s="360"/>
      <c r="F994" s="360"/>
      <c r="G994" s="360"/>
      <c r="H994" s="360"/>
      <c r="I994" s="360"/>
      <c r="J994" s="360"/>
      <c r="K994" s="360"/>
      <c r="L994" s="360"/>
      <c r="M994" s="360"/>
      <c r="N994" s="360"/>
      <c r="O994" s="360"/>
      <c r="P994" s="360"/>
    </row>
    <row r="995" ht="13.5" customHeight="1">
      <c r="A995" s="360"/>
      <c r="B995" s="360"/>
      <c r="C995" s="360"/>
      <c r="D995" s="360"/>
      <c r="E995" s="360"/>
      <c r="F995" s="360"/>
      <c r="G995" s="360"/>
      <c r="H995" s="360"/>
      <c r="I995" s="360"/>
      <c r="J995" s="360"/>
      <c r="K995" s="360"/>
      <c r="L995" s="360"/>
      <c r="M995" s="360"/>
      <c r="N995" s="360"/>
      <c r="O995" s="360"/>
      <c r="P995" s="360"/>
    </row>
    <row r="996" ht="13.5" customHeight="1">
      <c r="A996" s="360"/>
      <c r="B996" s="360"/>
      <c r="C996" s="360"/>
      <c r="D996" s="360"/>
      <c r="E996" s="360"/>
      <c r="F996" s="360"/>
      <c r="G996" s="360"/>
      <c r="H996" s="360"/>
      <c r="I996" s="360"/>
      <c r="J996" s="360"/>
      <c r="K996" s="360"/>
      <c r="L996" s="360"/>
      <c r="M996" s="360"/>
      <c r="N996" s="360"/>
      <c r="O996" s="360"/>
      <c r="P996" s="360"/>
    </row>
    <row r="997" ht="13.5" customHeight="1">
      <c r="A997" s="360"/>
      <c r="B997" s="360"/>
      <c r="C997" s="360"/>
      <c r="D997" s="360"/>
      <c r="E997" s="360"/>
      <c r="F997" s="360"/>
      <c r="G997" s="360"/>
      <c r="H997" s="360"/>
      <c r="I997" s="360"/>
      <c r="J997" s="360"/>
      <c r="K997" s="360"/>
      <c r="L997" s="360"/>
      <c r="M997" s="360"/>
      <c r="N997" s="360"/>
      <c r="O997" s="360"/>
      <c r="P997" s="360"/>
    </row>
    <row r="998" ht="13.5" customHeight="1">
      <c r="A998" s="360"/>
      <c r="B998" s="360"/>
      <c r="C998" s="360"/>
      <c r="D998" s="360"/>
      <c r="E998" s="360"/>
      <c r="F998" s="360"/>
      <c r="G998" s="360"/>
      <c r="H998" s="360"/>
      <c r="I998" s="360"/>
      <c r="J998" s="360"/>
      <c r="K998" s="360"/>
      <c r="L998" s="360"/>
      <c r="M998" s="360"/>
      <c r="N998" s="360"/>
      <c r="O998" s="360"/>
      <c r="P998" s="360"/>
    </row>
    <row r="999" ht="13.5" customHeight="1">
      <c r="A999" s="360"/>
      <c r="B999" s="360"/>
      <c r="C999" s="360"/>
      <c r="D999" s="360"/>
      <c r="E999" s="360"/>
      <c r="F999" s="360"/>
      <c r="G999" s="360"/>
      <c r="H999" s="360"/>
      <c r="I999" s="360"/>
      <c r="J999" s="360"/>
      <c r="K999" s="360"/>
      <c r="L999" s="360"/>
      <c r="M999" s="360"/>
      <c r="N999" s="360"/>
      <c r="O999" s="360"/>
      <c r="P999" s="360"/>
    </row>
    <row r="1000" ht="13.5" customHeight="1">
      <c r="A1000" s="360"/>
      <c r="B1000" s="360"/>
      <c r="C1000" s="360"/>
      <c r="D1000" s="360"/>
      <c r="E1000" s="360"/>
      <c r="F1000" s="360"/>
      <c r="G1000" s="360"/>
      <c r="H1000" s="360"/>
      <c r="I1000" s="360"/>
      <c r="J1000" s="360"/>
      <c r="K1000" s="360"/>
      <c r="L1000" s="360"/>
      <c r="M1000" s="360"/>
      <c r="N1000" s="360"/>
      <c r="O1000" s="360"/>
      <c r="P1000" s="360"/>
    </row>
  </sheetData>
  <mergeCells count="14">
    <mergeCell ref="K5:L5"/>
    <mergeCell ref="K6:L12"/>
    <mergeCell ref="D32:E32"/>
    <mergeCell ref="G32:I32"/>
    <mergeCell ref="D33:E38"/>
    <mergeCell ref="G33:I38"/>
    <mergeCell ref="A3:N3"/>
    <mergeCell ref="O3:P3"/>
    <mergeCell ref="A5:C5"/>
    <mergeCell ref="E5:F5"/>
    <mergeCell ref="H5:I5"/>
    <mergeCell ref="E6:F12"/>
    <mergeCell ref="H6:I12"/>
    <mergeCell ref="O6:P6"/>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71"/>
    <col customWidth="1" min="2" max="2" width="17.71"/>
    <col customWidth="1" min="3" max="3" width="21.0"/>
    <col customWidth="1" min="4" max="4" width="20.43"/>
    <col customWidth="1" min="5" max="5" width="17.71"/>
    <col customWidth="1" min="6" max="6" width="11.14"/>
    <col customWidth="1" min="7" max="7" width="72.0"/>
    <col customWidth="1" min="8" max="26" width="10.71"/>
  </cols>
  <sheetData>
    <row r="1" ht="15.75" customHeight="1">
      <c r="A1" s="404" t="s">
        <v>480</v>
      </c>
      <c r="B1" s="405"/>
      <c r="C1" s="406"/>
      <c r="D1" s="407" t="s">
        <v>481</v>
      </c>
      <c r="E1" s="365"/>
      <c r="F1" s="408"/>
      <c r="G1" s="409" t="s">
        <v>482</v>
      </c>
      <c r="H1" s="408"/>
      <c r="I1" s="408"/>
      <c r="J1" s="408"/>
      <c r="K1" s="408"/>
      <c r="L1" s="408"/>
      <c r="M1" s="408"/>
      <c r="N1" s="408"/>
      <c r="O1" s="408"/>
      <c r="P1" s="408"/>
      <c r="Q1" s="408"/>
      <c r="R1" s="408"/>
      <c r="S1" s="408"/>
      <c r="T1" s="408"/>
      <c r="U1" s="408"/>
      <c r="V1" s="408"/>
      <c r="W1" s="408"/>
      <c r="X1" s="408"/>
      <c r="Y1" s="408"/>
      <c r="Z1" s="408"/>
    </row>
    <row r="2" ht="15.75" customHeight="1">
      <c r="A2" s="410"/>
      <c r="B2" s="411" t="s">
        <v>483</v>
      </c>
      <c r="C2" s="411" t="s">
        <v>484</v>
      </c>
      <c r="D2" s="411" t="s">
        <v>430</v>
      </c>
      <c r="E2" s="412" t="s">
        <v>431</v>
      </c>
      <c r="F2" s="408"/>
      <c r="G2" s="413" t="s">
        <v>485</v>
      </c>
      <c r="H2" s="408"/>
      <c r="I2" s="408"/>
      <c r="J2" s="408"/>
      <c r="K2" s="408"/>
      <c r="L2" s="408"/>
      <c r="M2" s="408"/>
      <c r="N2" s="408"/>
      <c r="O2" s="408"/>
      <c r="P2" s="408"/>
      <c r="Q2" s="408"/>
      <c r="R2" s="408"/>
      <c r="S2" s="408"/>
      <c r="T2" s="408"/>
      <c r="U2" s="408"/>
      <c r="V2" s="408"/>
      <c r="W2" s="408"/>
      <c r="X2" s="408"/>
      <c r="Y2" s="408"/>
      <c r="Z2" s="408"/>
    </row>
    <row r="3" ht="15.75" customHeight="1">
      <c r="A3" s="414" t="s">
        <v>486</v>
      </c>
      <c r="B3" s="415">
        <f>'Input sheet'!I31</f>
        <v>0.06284695652</v>
      </c>
      <c r="C3" s="415">
        <f>'Input sheet'!H31</f>
        <v>0.2692310763</v>
      </c>
      <c r="D3" s="415">
        <f>'Valuation output'!D4</f>
        <v>0.2</v>
      </c>
      <c r="E3" s="415">
        <f>'Valuation output'!E4</f>
        <v>0.2</v>
      </c>
      <c r="F3" s="408"/>
      <c r="G3" s="413" t="s">
        <v>487</v>
      </c>
      <c r="H3" s="408"/>
      <c r="I3" s="408"/>
      <c r="J3" s="408"/>
      <c r="K3" s="408"/>
      <c r="L3" s="408"/>
      <c r="M3" s="408"/>
      <c r="N3" s="408"/>
      <c r="O3" s="408"/>
      <c r="P3" s="408"/>
      <c r="Q3" s="408"/>
      <c r="R3" s="408"/>
      <c r="S3" s="408"/>
      <c r="T3" s="408"/>
      <c r="U3" s="408"/>
      <c r="V3" s="408"/>
      <c r="W3" s="408"/>
      <c r="X3" s="408"/>
      <c r="Y3" s="408"/>
      <c r="Z3" s="408"/>
    </row>
    <row r="4" ht="15.75" customHeight="1">
      <c r="A4" s="408"/>
      <c r="B4" s="416"/>
      <c r="C4" s="416"/>
      <c r="D4" s="416"/>
      <c r="E4" s="416"/>
      <c r="F4" s="408"/>
      <c r="G4" s="408"/>
      <c r="H4" s="408"/>
      <c r="I4" s="408"/>
      <c r="J4" s="408"/>
      <c r="K4" s="408"/>
      <c r="L4" s="408"/>
      <c r="M4" s="408"/>
      <c r="N4" s="408"/>
      <c r="O4" s="408"/>
      <c r="P4" s="408"/>
      <c r="Q4" s="408"/>
      <c r="R4" s="408"/>
      <c r="S4" s="408"/>
      <c r="T4" s="408"/>
      <c r="U4" s="408"/>
      <c r="V4" s="408"/>
      <c r="W4" s="408"/>
      <c r="X4" s="408"/>
      <c r="Y4" s="408"/>
      <c r="Z4" s="408"/>
    </row>
    <row r="5" ht="15.75" customHeight="1">
      <c r="A5" s="404" t="s">
        <v>488</v>
      </c>
      <c r="B5" s="406"/>
      <c r="C5" s="406"/>
      <c r="D5" s="406"/>
      <c r="E5" s="417"/>
      <c r="F5" s="408"/>
      <c r="G5" s="408"/>
      <c r="H5" s="408"/>
      <c r="I5" s="408"/>
      <c r="J5" s="408"/>
      <c r="K5" s="408"/>
      <c r="L5" s="408"/>
      <c r="M5" s="408"/>
      <c r="N5" s="408"/>
      <c r="O5" s="408"/>
      <c r="P5" s="408"/>
      <c r="Q5" s="408"/>
      <c r="R5" s="408"/>
      <c r="S5" s="408"/>
      <c r="T5" s="408"/>
      <c r="U5" s="408"/>
      <c r="V5" s="408"/>
      <c r="W5" s="408"/>
      <c r="X5" s="408"/>
      <c r="Y5" s="408"/>
      <c r="Z5" s="408"/>
    </row>
    <row r="6" ht="15.75" customHeight="1">
      <c r="A6" s="410"/>
      <c r="B6" s="416" t="s">
        <v>484</v>
      </c>
      <c r="C6" s="416" t="s">
        <v>430</v>
      </c>
      <c r="D6" s="416" t="s">
        <v>489</v>
      </c>
      <c r="E6" s="418" t="s">
        <v>490</v>
      </c>
      <c r="F6" s="408"/>
      <c r="G6" s="419" t="s">
        <v>491</v>
      </c>
      <c r="H6" s="408"/>
      <c r="I6" s="408"/>
      <c r="J6" s="408"/>
      <c r="K6" s="408"/>
      <c r="L6" s="408"/>
      <c r="M6" s="408"/>
      <c r="N6" s="408"/>
      <c r="O6" s="408"/>
      <c r="P6" s="408"/>
      <c r="Q6" s="408"/>
      <c r="R6" s="408"/>
      <c r="S6" s="408"/>
      <c r="T6" s="408"/>
      <c r="U6" s="408"/>
      <c r="V6" s="408"/>
      <c r="W6" s="408"/>
      <c r="X6" s="408"/>
      <c r="Y6" s="408"/>
      <c r="Z6" s="408"/>
    </row>
    <row r="7" ht="15.75" customHeight="1">
      <c r="A7" s="414" t="s">
        <v>99</v>
      </c>
      <c r="B7" s="420">
        <f>'Valuation output'!C5</f>
        <v>94110</v>
      </c>
      <c r="C7" s="420">
        <f>'Valuation output'!D5</f>
        <v>112932</v>
      </c>
      <c r="D7" s="420">
        <f>'Valuation output'!H5</f>
        <v>234175.7952</v>
      </c>
      <c r="E7" s="420">
        <f>'Valuation output'!M5</f>
        <v>387770.6722</v>
      </c>
      <c r="F7" s="408"/>
      <c r="G7" s="419" t="s">
        <v>492</v>
      </c>
      <c r="H7" s="408"/>
      <c r="I7" s="408"/>
      <c r="J7" s="408"/>
      <c r="K7" s="408"/>
      <c r="L7" s="408"/>
      <c r="M7" s="408"/>
      <c r="N7" s="408"/>
      <c r="O7" s="408"/>
      <c r="P7" s="408"/>
      <c r="Q7" s="408"/>
      <c r="R7" s="408"/>
      <c r="S7" s="408"/>
      <c r="T7" s="408"/>
      <c r="U7" s="408"/>
      <c r="V7" s="408"/>
      <c r="W7" s="408"/>
      <c r="X7" s="408"/>
      <c r="Y7" s="408"/>
      <c r="Z7" s="408"/>
    </row>
    <row r="8" ht="15.75" customHeight="1">
      <c r="A8" s="408"/>
      <c r="B8" s="416"/>
      <c r="C8" s="416"/>
      <c r="D8" s="416"/>
      <c r="E8" s="416"/>
      <c r="F8" s="408"/>
      <c r="G8" s="419" t="s">
        <v>493</v>
      </c>
      <c r="H8" s="408"/>
      <c r="I8" s="408"/>
      <c r="J8" s="408"/>
      <c r="K8" s="408"/>
      <c r="L8" s="408"/>
      <c r="M8" s="408"/>
      <c r="N8" s="408"/>
      <c r="O8" s="408"/>
      <c r="P8" s="408"/>
      <c r="Q8" s="408"/>
      <c r="R8" s="408"/>
      <c r="S8" s="408"/>
      <c r="T8" s="408"/>
      <c r="U8" s="408"/>
      <c r="V8" s="408"/>
      <c r="W8" s="408"/>
      <c r="X8" s="408"/>
      <c r="Y8" s="408"/>
      <c r="Z8" s="408"/>
    </row>
    <row r="9" ht="15.75" customHeight="1">
      <c r="A9" s="408"/>
      <c r="B9" s="416"/>
      <c r="C9" s="416"/>
      <c r="D9" s="416"/>
      <c r="E9" s="416"/>
      <c r="F9" s="408"/>
      <c r="G9" s="419" t="s">
        <v>494</v>
      </c>
      <c r="H9" s="408"/>
      <c r="I9" s="408"/>
      <c r="J9" s="408"/>
      <c r="K9" s="408"/>
      <c r="L9" s="408"/>
      <c r="M9" s="408"/>
      <c r="N9" s="408"/>
      <c r="O9" s="408"/>
      <c r="P9" s="408"/>
      <c r="Q9" s="408"/>
      <c r="R9" s="408"/>
      <c r="S9" s="408"/>
      <c r="T9" s="408"/>
      <c r="U9" s="408"/>
      <c r="V9" s="408"/>
      <c r="W9" s="408"/>
      <c r="X9" s="408"/>
      <c r="Y9" s="408"/>
      <c r="Z9" s="408"/>
    </row>
    <row r="10" ht="15.75" customHeight="1">
      <c r="A10" s="408"/>
      <c r="B10" s="416"/>
      <c r="C10" s="416"/>
      <c r="D10" s="416"/>
      <c r="E10" s="416"/>
      <c r="F10" s="408"/>
      <c r="G10" s="408"/>
      <c r="H10" s="408"/>
      <c r="I10" s="408"/>
      <c r="J10" s="408"/>
      <c r="K10" s="408"/>
      <c r="L10" s="408"/>
      <c r="M10" s="408"/>
      <c r="N10" s="408"/>
      <c r="O10" s="408"/>
      <c r="P10" s="408"/>
      <c r="Q10" s="408"/>
      <c r="R10" s="408"/>
      <c r="S10" s="408"/>
      <c r="T10" s="408"/>
      <c r="U10" s="408"/>
      <c r="V10" s="408"/>
      <c r="W10" s="408"/>
      <c r="X10" s="408"/>
      <c r="Y10" s="408"/>
      <c r="Z10" s="408"/>
    </row>
    <row r="11" ht="15.75" customHeight="1">
      <c r="A11" s="421" t="s">
        <v>495</v>
      </c>
      <c r="B11" s="422" t="s">
        <v>484</v>
      </c>
      <c r="C11" s="422" t="s">
        <v>430</v>
      </c>
      <c r="D11" s="422" t="s">
        <v>489</v>
      </c>
      <c r="E11" s="423" t="s">
        <v>490</v>
      </c>
      <c r="F11" s="408"/>
      <c r="G11" s="419" t="s">
        <v>496</v>
      </c>
      <c r="H11" s="408"/>
      <c r="I11" s="408"/>
      <c r="J11" s="408"/>
      <c r="K11" s="408"/>
      <c r="L11" s="408"/>
      <c r="M11" s="408"/>
      <c r="N11" s="408"/>
      <c r="O11" s="408"/>
      <c r="P11" s="408"/>
      <c r="Q11" s="408"/>
      <c r="R11" s="408"/>
      <c r="S11" s="408"/>
      <c r="T11" s="408"/>
      <c r="U11" s="408"/>
      <c r="V11" s="408"/>
      <c r="W11" s="408"/>
      <c r="X11" s="408"/>
      <c r="Y11" s="408"/>
      <c r="Z11" s="408"/>
    </row>
    <row r="12" ht="15.75" customHeight="1">
      <c r="A12" s="414" t="s">
        <v>64</v>
      </c>
      <c r="B12" s="415">
        <f>'Valuation output'!C6</f>
        <v>0.05180108384</v>
      </c>
      <c r="C12" s="415">
        <f>'Valuation output'!D6</f>
        <v>0.08</v>
      </c>
      <c r="D12" s="415">
        <f>'Valuation output'!H6</f>
        <v>0.08</v>
      </c>
      <c r="E12" s="415">
        <f>'Valuation output'!N6</f>
        <v>0.08</v>
      </c>
      <c r="F12" s="408"/>
      <c r="G12" s="413" t="s">
        <v>497</v>
      </c>
      <c r="H12" s="408"/>
      <c r="I12" s="408"/>
      <c r="J12" s="408"/>
      <c r="K12" s="408"/>
      <c r="L12" s="408"/>
      <c r="M12" s="408"/>
      <c r="N12" s="408"/>
      <c r="O12" s="408"/>
      <c r="P12" s="408"/>
      <c r="Q12" s="408"/>
      <c r="R12" s="408"/>
      <c r="S12" s="408"/>
      <c r="T12" s="408"/>
      <c r="U12" s="408"/>
      <c r="V12" s="408"/>
      <c r="W12" s="408"/>
      <c r="X12" s="408"/>
      <c r="Y12" s="408"/>
      <c r="Z12" s="408"/>
    </row>
    <row r="13" ht="15.75" customHeight="1">
      <c r="A13" s="408"/>
      <c r="B13" s="416"/>
      <c r="C13" s="416"/>
      <c r="D13" s="416"/>
      <c r="E13" s="416"/>
      <c r="F13" s="408"/>
      <c r="G13" s="419" t="s">
        <v>498</v>
      </c>
      <c r="H13" s="408"/>
      <c r="I13" s="408"/>
      <c r="J13" s="408"/>
      <c r="K13" s="408"/>
      <c r="L13" s="408"/>
      <c r="M13" s="408"/>
      <c r="N13" s="408"/>
      <c r="O13" s="408"/>
      <c r="P13" s="408"/>
      <c r="Q13" s="408"/>
      <c r="R13" s="408"/>
      <c r="S13" s="408"/>
      <c r="T13" s="408"/>
      <c r="U13" s="408"/>
      <c r="V13" s="408"/>
      <c r="W13" s="408"/>
      <c r="X13" s="408"/>
      <c r="Y13" s="408"/>
      <c r="Z13" s="408"/>
    </row>
    <row r="14" ht="15.75" customHeight="1">
      <c r="A14" s="408"/>
      <c r="B14" s="416"/>
      <c r="C14" s="416"/>
      <c r="D14" s="416"/>
      <c r="E14" s="416"/>
      <c r="F14" s="408"/>
      <c r="G14" s="408"/>
      <c r="H14" s="408"/>
      <c r="I14" s="408"/>
      <c r="J14" s="408"/>
      <c r="K14" s="408"/>
      <c r="L14" s="408"/>
      <c r="M14" s="408"/>
      <c r="N14" s="408"/>
      <c r="O14" s="408"/>
      <c r="P14" s="408"/>
      <c r="Q14" s="408"/>
      <c r="R14" s="408"/>
      <c r="S14" s="408"/>
      <c r="T14" s="408"/>
      <c r="U14" s="408"/>
      <c r="V14" s="408"/>
      <c r="W14" s="408"/>
      <c r="X14" s="408"/>
      <c r="Y14" s="408"/>
      <c r="Z14" s="408"/>
    </row>
    <row r="15" ht="15.75" customHeight="1">
      <c r="A15" s="421" t="s">
        <v>499</v>
      </c>
      <c r="B15" s="406"/>
      <c r="C15" s="406"/>
      <c r="D15" s="406"/>
      <c r="E15" s="417"/>
      <c r="F15" s="408"/>
      <c r="G15" s="408"/>
      <c r="H15" s="408"/>
      <c r="I15" s="408"/>
      <c r="J15" s="408"/>
      <c r="K15" s="408"/>
      <c r="L15" s="408"/>
      <c r="M15" s="408"/>
      <c r="N15" s="408"/>
      <c r="O15" s="408"/>
      <c r="P15" s="408"/>
      <c r="Q15" s="408"/>
      <c r="R15" s="408"/>
      <c r="S15" s="408"/>
      <c r="T15" s="408"/>
      <c r="U15" s="408"/>
      <c r="V15" s="408"/>
      <c r="W15" s="408"/>
      <c r="X15" s="408"/>
      <c r="Y15" s="408"/>
      <c r="Z15" s="408"/>
    </row>
    <row r="16" ht="15.75" customHeight="1">
      <c r="A16" s="410"/>
      <c r="B16" s="411" t="s">
        <v>484</v>
      </c>
      <c r="C16" s="411" t="s">
        <v>430</v>
      </c>
      <c r="D16" s="411" t="s">
        <v>489</v>
      </c>
      <c r="E16" s="412" t="s">
        <v>490</v>
      </c>
      <c r="F16" s="408"/>
      <c r="G16" s="419" t="s">
        <v>500</v>
      </c>
      <c r="H16" s="408"/>
      <c r="I16" s="408"/>
      <c r="J16" s="408"/>
      <c r="K16" s="408"/>
      <c r="L16" s="408"/>
      <c r="M16" s="408"/>
      <c r="N16" s="408"/>
      <c r="O16" s="408"/>
      <c r="P16" s="408"/>
      <c r="Q16" s="408"/>
      <c r="R16" s="408"/>
      <c r="S16" s="408"/>
      <c r="T16" s="408"/>
      <c r="U16" s="408"/>
      <c r="V16" s="408"/>
      <c r="W16" s="408"/>
      <c r="X16" s="408"/>
      <c r="Y16" s="408"/>
      <c r="Z16" s="408"/>
    </row>
    <row r="17" ht="15.75" customHeight="1">
      <c r="A17" s="414" t="s">
        <v>475</v>
      </c>
      <c r="B17" s="424">
        <f>'Input sheet'!H33</f>
        <v>2.49034136</v>
      </c>
      <c r="C17" s="424">
        <f>'Valuation output'!D20</f>
        <v>5</v>
      </c>
      <c r="D17" s="424">
        <f>'Valuation output'!H20</f>
        <v>5</v>
      </c>
      <c r="E17" s="424">
        <f>'Valuation output'!M20</f>
        <v>3</v>
      </c>
      <c r="F17" s="408"/>
      <c r="G17" s="419" t="s">
        <v>501</v>
      </c>
      <c r="H17" s="408"/>
      <c r="I17" s="408"/>
      <c r="J17" s="408"/>
      <c r="K17" s="408"/>
      <c r="L17" s="408"/>
      <c r="M17" s="408"/>
      <c r="N17" s="408"/>
      <c r="O17" s="408"/>
      <c r="P17" s="408"/>
      <c r="Q17" s="408"/>
      <c r="R17" s="408"/>
      <c r="S17" s="408"/>
      <c r="T17" s="408"/>
      <c r="U17" s="408"/>
      <c r="V17" s="408"/>
      <c r="W17" s="408"/>
      <c r="X17" s="408"/>
      <c r="Y17" s="408"/>
      <c r="Z17" s="408"/>
    </row>
    <row r="18" ht="15.75" customHeight="1">
      <c r="A18" s="410"/>
      <c r="B18" s="416"/>
      <c r="C18" s="416"/>
      <c r="D18" s="416"/>
      <c r="E18" s="418"/>
      <c r="F18" s="408"/>
      <c r="G18" s="419" t="s">
        <v>502</v>
      </c>
      <c r="H18" s="408"/>
      <c r="I18" s="408"/>
      <c r="J18" s="408"/>
      <c r="K18" s="408"/>
      <c r="L18" s="408"/>
      <c r="M18" s="408"/>
      <c r="N18" s="408"/>
      <c r="O18" s="408"/>
      <c r="P18" s="408"/>
      <c r="Q18" s="408"/>
      <c r="R18" s="408"/>
      <c r="S18" s="408"/>
      <c r="T18" s="408"/>
      <c r="U18" s="408"/>
      <c r="V18" s="408"/>
      <c r="W18" s="408"/>
      <c r="X18" s="408"/>
      <c r="Y18" s="408"/>
      <c r="Z18" s="408"/>
    </row>
    <row r="19" ht="15.75" customHeight="1">
      <c r="A19" s="425" t="s">
        <v>503</v>
      </c>
      <c r="B19" s="416"/>
      <c r="C19" s="416"/>
      <c r="D19" s="416"/>
      <c r="E19" s="418"/>
      <c r="F19" s="408"/>
      <c r="G19" s="408"/>
      <c r="H19" s="408"/>
      <c r="I19" s="408"/>
      <c r="J19" s="408"/>
      <c r="K19" s="408"/>
      <c r="L19" s="408"/>
      <c r="M19" s="408"/>
      <c r="N19" s="408"/>
      <c r="O19" s="408"/>
      <c r="P19" s="408"/>
      <c r="Q19" s="408"/>
      <c r="R19" s="408"/>
      <c r="S19" s="408"/>
      <c r="T19" s="408"/>
      <c r="U19" s="408"/>
      <c r="V19" s="408"/>
      <c r="W19" s="408"/>
      <c r="X19" s="408"/>
      <c r="Y19" s="408"/>
      <c r="Z19" s="408"/>
    </row>
    <row r="20" ht="15.75" customHeight="1">
      <c r="A20" s="410"/>
      <c r="B20" s="426" t="s">
        <v>504</v>
      </c>
      <c r="C20" s="426" t="s">
        <v>505</v>
      </c>
      <c r="D20" s="416"/>
      <c r="E20" s="418"/>
      <c r="F20" s="408"/>
      <c r="G20" s="408"/>
      <c r="H20" s="408"/>
      <c r="I20" s="408"/>
      <c r="J20" s="408"/>
      <c r="K20" s="408"/>
      <c r="L20" s="408"/>
      <c r="M20" s="408"/>
      <c r="N20" s="408"/>
      <c r="O20" s="408"/>
      <c r="P20" s="408"/>
      <c r="Q20" s="408"/>
      <c r="R20" s="408"/>
      <c r="S20" s="408"/>
      <c r="T20" s="408"/>
      <c r="U20" s="408"/>
      <c r="V20" s="408"/>
      <c r="W20" s="408"/>
      <c r="X20" s="408"/>
      <c r="Y20" s="408"/>
      <c r="Z20" s="408"/>
    </row>
    <row r="21" ht="15.75" customHeight="1">
      <c r="A21" s="410" t="s">
        <v>506</v>
      </c>
      <c r="B21" s="427">
        <f>'Valuation output'!D9*'Valuation output'!D15+'Valuation output'!E9*'Valuation output'!E15+'Valuation output'!F9*'Valuation output'!F15+'Valuation output'!G9*'Valuation output'!G15+'Valuation output'!H9*'Valuation output'!H15+'Valuation output'!I9*'Valuation output'!I15+'Valuation output'!J9*'Valuation output'!J15+'Valuation output'!K9*'Valuation output'!K15+'Valuation output'!L9*'Valuation output'!L15+'Valuation output'!M9*'Valuation output'!M15</f>
        <v>75111.05816</v>
      </c>
      <c r="C21" s="428">
        <f>B21/B21</f>
        <v>1</v>
      </c>
      <c r="D21" s="416"/>
      <c r="E21" s="418"/>
      <c r="F21" s="408"/>
      <c r="G21" s="419" t="s">
        <v>507</v>
      </c>
      <c r="H21" s="408"/>
      <c r="I21" s="408"/>
      <c r="J21" s="408"/>
      <c r="K21" s="408"/>
      <c r="L21" s="408"/>
      <c r="M21" s="408"/>
      <c r="N21" s="408"/>
      <c r="O21" s="408"/>
      <c r="P21" s="408"/>
      <c r="Q21" s="408"/>
      <c r="R21" s="408"/>
      <c r="S21" s="408"/>
      <c r="T21" s="408"/>
      <c r="U21" s="408"/>
      <c r="V21" s="408"/>
      <c r="W21" s="408"/>
      <c r="X21" s="408"/>
      <c r="Y21" s="408"/>
      <c r="Z21" s="408"/>
    </row>
    <row r="22" ht="15.75" customHeight="1">
      <c r="A22" s="414" t="s">
        <v>508</v>
      </c>
      <c r="B22" s="420">
        <f>B21-B23</f>
        <v>43426.20182</v>
      </c>
      <c r="C22" s="415">
        <f>B22/B21</f>
        <v>0.5781598993</v>
      </c>
      <c r="D22" s="416"/>
      <c r="E22" s="418"/>
      <c r="F22" s="408"/>
      <c r="G22" s="419" t="s">
        <v>509</v>
      </c>
      <c r="H22" s="408"/>
      <c r="I22" s="408"/>
      <c r="J22" s="408"/>
      <c r="K22" s="408"/>
      <c r="L22" s="408"/>
      <c r="M22" s="408"/>
      <c r="N22" s="408"/>
      <c r="O22" s="408"/>
      <c r="P22" s="408"/>
      <c r="Q22" s="408"/>
      <c r="R22" s="408"/>
      <c r="S22" s="408"/>
      <c r="T22" s="408"/>
      <c r="U22" s="408"/>
      <c r="V22" s="408"/>
      <c r="W22" s="408"/>
      <c r="X22" s="408"/>
      <c r="Y22" s="408"/>
      <c r="Z22" s="408"/>
    </row>
    <row r="23" ht="15.75" customHeight="1">
      <c r="A23" s="410" t="s">
        <v>510</v>
      </c>
      <c r="B23" s="429">
        <f>'Valuation output'!C28</f>
        <v>31684.85634</v>
      </c>
      <c r="C23" s="430">
        <f>C21-C22</f>
        <v>0.4218401007</v>
      </c>
      <c r="D23" s="416"/>
      <c r="E23" s="418"/>
      <c r="F23" s="408"/>
      <c r="G23" s="408"/>
      <c r="H23" s="408"/>
      <c r="I23" s="408"/>
      <c r="J23" s="408"/>
      <c r="K23" s="408"/>
      <c r="L23" s="408"/>
      <c r="M23" s="408"/>
      <c r="N23" s="408"/>
      <c r="O23" s="408"/>
      <c r="P23" s="408"/>
      <c r="Q23" s="408"/>
      <c r="R23" s="408"/>
      <c r="S23" s="408"/>
      <c r="T23" s="408"/>
      <c r="U23" s="408"/>
      <c r="V23" s="408"/>
      <c r="W23" s="408"/>
      <c r="X23" s="408"/>
      <c r="Y23" s="408"/>
      <c r="Z23" s="408"/>
    </row>
    <row r="24" ht="15.75" customHeight="1">
      <c r="A24" s="410"/>
      <c r="B24" s="416"/>
      <c r="C24" s="416"/>
      <c r="D24" s="416"/>
      <c r="E24" s="418"/>
      <c r="F24" s="408"/>
      <c r="G24" s="408"/>
      <c r="H24" s="408"/>
      <c r="I24" s="408"/>
      <c r="J24" s="408"/>
      <c r="K24" s="408"/>
      <c r="L24" s="408"/>
      <c r="M24" s="408"/>
      <c r="N24" s="408"/>
      <c r="O24" s="408"/>
      <c r="P24" s="408"/>
      <c r="Q24" s="408"/>
      <c r="R24" s="408"/>
      <c r="S24" s="408"/>
      <c r="T24" s="408"/>
      <c r="U24" s="408"/>
      <c r="V24" s="408"/>
      <c r="W24" s="408"/>
      <c r="X24" s="408"/>
      <c r="Y24" s="408"/>
      <c r="Z24" s="408"/>
    </row>
    <row r="25" ht="15.75" customHeight="1">
      <c r="A25" s="425" t="s">
        <v>511</v>
      </c>
      <c r="B25" s="416"/>
      <c r="C25" s="416"/>
      <c r="D25" s="416"/>
      <c r="E25" s="418"/>
      <c r="F25" s="408"/>
      <c r="G25" s="408"/>
      <c r="H25" s="408"/>
      <c r="I25" s="408"/>
      <c r="J25" s="408"/>
      <c r="K25" s="408"/>
      <c r="L25" s="408"/>
      <c r="M25" s="408"/>
      <c r="N25" s="408"/>
      <c r="O25" s="408"/>
      <c r="P25" s="408"/>
      <c r="Q25" s="408"/>
      <c r="R25" s="408"/>
      <c r="S25" s="408"/>
      <c r="T25" s="408"/>
      <c r="U25" s="408"/>
      <c r="V25" s="408"/>
      <c r="W25" s="408"/>
      <c r="X25" s="408"/>
      <c r="Y25" s="408"/>
      <c r="Z25" s="408"/>
    </row>
    <row r="26" ht="15.75" customHeight="1">
      <c r="A26" s="410"/>
      <c r="B26" s="411" t="s">
        <v>512</v>
      </c>
      <c r="C26" s="411" t="s">
        <v>513</v>
      </c>
      <c r="D26" s="411" t="s">
        <v>514</v>
      </c>
      <c r="E26" s="412" t="s">
        <v>515</v>
      </c>
      <c r="F26" s="408"/>
      <c r="G26" s="408"/>
      <c r="H26" s="408"/>
      <c r="I26" s="408"/>
      <c r="J26" s="408"/>
      <c r="K26" s="408"/>
      <c r="L26" s="408"/>
      <c r="M26" s="408"/>
      <c r="N26" s="408"/>
      <c r="O26" s="408"/>
      <c r="P26" s="408"/>
      <c r="Q26" s="408"/>
      <c r="R26" s="408"/>
      <c r="S26" s="408"/>
      <c r="T26" s="408"/>
      <c r="U26" s="408"/>
      <c r="V26" s="408"/>
      <c r="W26" s="408"/>
      <c r="X26" s="408"/>
      <c r="Y26" s="408"/>
      <c r="Z26" s="408"/>
    </row>
    <row r="27" ht="15.75" customHeight="1">
      <c r="A27" s="414" t="s">
        <v>444</v>
      </c>
      <c r="B27" s="415">
        <f>'Valuation output'!C22</f>
        <v>0.09030166711</v>
      </c>
      <c r="C27" s="415">
        <f>('Valuation output'!M9-'Valuation output'!C9)/('Valuation output'!M21-'Valuation output'!C21)</f>
        <v>0.2408661182</v>
      </c>
      <c r="D27" s="415">
        <f>'Valuation output'!M22</f>
        <v>0.2011402305</v>
      </c>
      <c r="E27" s="415">
        <f>'Valuation output'!N22</f>
        <v>0.089</v>
      </c>
      <c r="F27" s="408"/>
      <c r="G27" s="408"/>
      <c r="H27" s="408"/>
      <c r="I27" s="408"/>
      <c r="J27" s="408"/>
      <c r="K27" s="408"/>
      <c r="L27" s="408"/>
      <c r="M27" s="408"/>
      <c r="N27" s="408"/>
      <c r="O27" s="408"/>
      <c r="P27" s="408"/>
      <c r="Q27" s="408"/>
      <c r="R27" s="408"/>
      <c r="S27" s="408"/>
      <c r="T27" s="408"/>
      <c r="U27" s="408"/>
      <c r="V27" s="408"/>
      <c r="W27" s="408"/>
      <c r="X27" s="408"/>
      <c r="Y27" s="408"/>
      <c r="Z27" s="408"/>
    </row>
    <row r="28" ht="15.75" customHeight="1">
      <c r="A28" s="408"/>
      <c r="B28" s="416"/>
      <c r="C28" s="416"/>
      <c r="D28" s="416"/>
      <c r="E28" s="416"/>
      <c r="F28" s="408"/>
      <c r="G28" s="408"/>
      <c r="H28" s="408"/>
      <c r="I28" s="408"/>
      <c r="J28" s="408"/>
      <c r="K28" s="408"/>
      <c r="L28" s="408"/>
      <c r="M28" s="408"/>
      <c r="N28" s="408"/>
      <c r="O28" s="408"/>
      <c r="P28" s="408"/>
      <c r="Q28" s="408"/>
      <c r="R28" s="408"/>
      <c r="S28" s="408"/>
      <c r="T28" s="408"/>
      <c r="U28" s="408"/>
      <c r="V28" s="408"/>
      <c r="W28" s="408"/>
      <c r="X28" s="408"/>
      <c r="Y28" s="408"/>
      <c r="Z28" s="408"/>
    </row>
    <row r="29" ht="15.75" customHeight="1">
      <c r="A29" s="421" t="s">
        <v>516</v>
      </c>
      <c r="B29" s="406"/>
      <c r="C29" s="406"/>
      <c r="D29" s="406"/>
      <c r="E29" s="417"/>
      <c r="F29" s="408"/>
      <c r="G29" s="408"/>
      <c r="H29" s="408"/>
      <c r="I29" s="408"/>
      <c r="J29" s="408"/>
      <c r="K29" s="408"/>
      <c r="L29" s="408"/>
      <c r="M29" s="408"/>
      <c r="N29" s="408"/>
      <c r="O29" s="408"/>
      <c r="P29" s="408"/>
      <c r="Q29" s="408"/>
      <c r="R29" s="408"/>
      <c r="S29" s="408"/>
      <c r="T29" s="408"/>
      <c r="U29" s="408"/>
      <c r="V29" s="408"/>
      <c r="W29" s="408"/>
      <c r="X29" s="408"/>
      <c r="Y29" s="408"/>
      <c r="Z29" s="408"/>
    </row>
    <row r="30" ht="15.75" customHeight="1">
      <c r="A30" s="410"/>
      <c r="B30" s="411" t="s">
        <v>483</v>
      </c>
      <c r="C30" s="411" t="s">
        <v>517</v>
      </c>
      <c r="D30" s="411" t="s">
        <v>518</v>
      </c>
      <c r="E30" s="412" t="s">
        <v>519</v>
      </c>
      <c r="F30" s="408"/>
      <c r="G30" s="419" t="s">
        <v>520</v>
      </c>
      <c r="H30" s="408"/>
      <c r="I30" s="408"/>
      <c r="J30" s="408"/>
      <c r="K30" s="408"/>
      <c r="L30" s="408"/>
      <c r="M30" s="408"/>
      <c r="N30" s="408"/>
      <c r="O30" s="408"/>
      <c r="P30" s="408"/>
      <c r="Q30" s="408"/>
      <c r="R30" s="408"/>
      <c r="S30" s="408"/>
      <c r="T30" s="408"/>
      <c r="U30" s="408"/>
      <c r="V30" s="408"/>
      <c r="W30" s="408"/>
      <c r="X30" s="408"/>
      <c r="Y30" s="408"/>
      <c r="Z30" s="408"/>
    </row>
    <row r="31" ht="15.75" customHeight="1">
      <c r="A31" s="414" t="s">
        <v>235</v>
      </c>
      <c r="B31" s="415">
        <f>'Input sheet'!I37</f>
        <v>0.08328904448</v>
      </c>
      <c r="C31" s="415">
        <f>(1/'Valuation output'!M15)^(1/10)-1</f>
        <v>0.1041237226</v>
      </c>
      <c r="D31" s="415">
        <f>'Valuation output'!D14</f>
        <v>0.1106448621</v>
      </c>
      <c r="E31" s="415">
        <f>'Valuation output'!N14</f>
        <v>0.089</v>
      </c>
      <c r="F31" s="408"/>
      <c r="G31" s="419" t="s">
        <v>521</v>
      </c>
      <c r="H31" s="408"/>
      <c r="I31" s="408"/>
      <c r="J31" s="408"/>
      <c r="K31" s="408"/>
      <c r="L31" s="408"/>
      <c r="M31" s="408"/>
      <c r="N31" s="408"/>
      <c r="O31" s="408"/>
      <c r="P31" s="408"/>
      <c r="Q31" s="408"/>
      <c r="R31" s="408"/>
      <c r="S31" s="408"/>
      <c r="T31" s="408"/>
      <c r="U31" s="408"/>
      <c r="V31" s="408"/>
      <c r="W31" s="408"/>
      <c r="X31" s="408"/>
      <c r="Y31" s="408"/>
      <c r="Z31" s="408"/>
    </row>
    <row r="32" ht="15.75" customHeight="1">
      <c r="A32" s="410"/>
      <c r="B32" s="416"/>
      <c r="C32" s="416"/>
      <c r="D32" s="416"/>
      <c r="E32" s="418"/>
      <c r="F32" s="408"/>
      <c r="G32" s="419" t="s">
        <v>522</v>
      </c>
      <c r="H32" s="408"/>
      <c r="I32" s="408"/>
      <c r="J32" s="408"/>
      <c r="K32" s="408"/>
      <c r="L32" s="408"/>
      <c r="M32" s="408"/>
      <c r="N32" s="408"/>
      <c r="O32" s="408"/>
      <c r="P32" s="408"/>
      <c r="Q32" s="408"/>
      <c r="R32" s="408"/>
      <c r="S32" s="408"/>
      <c r="T32" s="408"/>
      <c r="U32" s="408"/>
      <c r="V32" s="408"/>
      <c r="W32" s="408"/>
      <c r="X32" s="408"/>
      <c r="Y32" s="408"/>
      <c r="Z32" s="408"/>
    </row>
    <row r="33" ht="15.75" customHeight="1">
      <c r="A33" s="414" t="s">
        <v>523</v>
      </c>
      <c r="B33" s="415">
        <f>'Valuation output'!C30</f>
        <v>0</v>
      </c>
      <c r="C33" s="431"/>
      <c r="D33" s="431"/>
      <c r="E33" s="432"/>
      <c r="F33" s="408"/>
      <c r="G33" s="408"/>
      <c r="H33" s="408"/>
      <c r="I33" s="408"/>
      <c r="J33" s="408"/>
      <c r="K33" s="408"/>
      <c r="L33" s="408"/>
      <c r="M33" s="408"/>
      <c r="N33" s="408"/>
      <c r="O33" s="408"/>
      <c r="P33" s="408"/>
      <c r="Q33" s="408"/>
      <c r="R33" s="408"/>
      <c r="S33" s="408"/>
      <c r="T33" s="408"/>
      <c r="U33" s="408"/>
      <c r="V33" s="408"/>
      <c r="W33" s="408"/>
      <c r="X33" s="408"/>
      <c r="Y33" s="408"/>
      <c r="Z33" s="408"/>
    </row>
    <row r="34" ht="15.75" customHeight="1">
      <c r="A34" s="408"/>
      <c r="B34" s="416"/>
      <c r="C34" s="416"/>
      <c r="D34" s="416"/>
      <c r="E34" s="416"/>
      <c r="F34" s="408"/>
      <c r="G34" s="408"/>
      <c r="H34" s="408"/>
      <c r="I34" s="408"/>
      <c r="J34" s="408"/>
      <c r="K34" s="408"/>
      <c r="L34" s="408"/>
      <c r="M34" s="408"/>
      <c r="N34" s="408"/>
      <c r="O34" s="408"/>
      <c r="P34" s="408"/>
      <c r="Q34" s="408"/>
      <c r="R34" s="408"/>
      <c r="S34" s="408"/>
      <c r="T34" s="408"/>
      <c r="U34" s="408"/>
      <c r="V34" s="408"/>
      <c r="W34" s="408"/>
      <c r="X34" s="408"/>
      <c r="Y34" s="408"/>
      <c r="Z34" s="408"/>
    </row>
    <row r="35" ht="15.75" customHeight="1">
      <c r="A35" s="421" t="s">
        <v>524</v>
      </c>
      <c r="B35" s="406"/>
      <c r="C35" s="406"/>
      <c r="D35" s="406"/>
      <c r="E35" s="417"/>
      <c r="F35" s="408"/>
      <c r="G35" s="408"/>
      <c r="H35" s="408"/>
      <c r="I35" s="408"/>
      <c r="J35" s="408"/>
      <c r="K35" s="408"/>
      <c r="L35" s="408"/>
      <c r="M35" s="408"/>
      <c r="N35" s="408"/>
      <c r="O35" s="408"/>
      <c r="P35" s="408"/>
      <c r="Q35" s="408"/>
      <c r="R35" s="408"/>
      <c r="S35" s="408"/>
      <c r="T35" s="408"/>
      <c r="U35" s="408"/>
      <c r="V35" s="408"/>
      <c r="W35" s="408"/>
      <c r="X35" s="408"/>
      <c r="Y35" s="408"/>
      <c r="Z35" s="408"/>
    </row>
    <row r="36" ht="15.75" customHeight="1">
      <c r="A36" s="433" t="s">
        <v>525</v>
      </c>
      <c r="B36" s="434">
        <f>'Valuation output'!C41/'Valuation output'!C42</f>
        <v>1.343975218</v>
      </c>
      <c r="C36" s="435"/>
      <c r="D36" s="435"/>
      <c r="E36" s="436"/>
      <c r="F36" s="437"/>
      <c r="G36" s="437"/>
      <c r="H36" s="437"/>
      <c r="I36" s="437"/>
      <c r="J36" s="437"/>
      <c r="K36" s="437"/>
      <c r="L36" s="437"/>
      <c r="M36" s="437"/>
      <c r="N36" s="437"/>
      <c r="O36" s="437"/>
      <c r="P36" s="437"/>
      <c r="Q36" s="437"/>
      <c r="R36" s="437"/>
      <c r="S36" s="437"/>
      <c r="T36" s="437"/>
      <c r="U36" s="437"/>
      <c r="V36" s="437"/>
      <c r="W36" s="437"/>
      <c r="X36" s="437"/>
      <c r="Y36" s="437"/>
      <c r="Z36" s="437"/>
    </row>
    <row r="37" ht="15.75" customHeight="1">
      <c r="A37" s="438"/>
      <c r="B37" s="439" t="str">
        <f>IF(B36="NA","Value is negative. See below",IF(B36&gt;2,"Value seems high. See below",IF(B36&lt;0.5,"Value seems low. See below"," ")))</f>
        <v> </v>
      </c>
      <c r="C37" s="363"/>
      <c r="D37" s="435"/>
      <c r="E37" s="436"/>
      <c r="F37" s="440"/>
      <c r="G37" s="437"/>
      <c r="H37" s="437"/>
      <c r="I37" s="437"/>
      <c r="J37" s="437"/>
      <c r="K37" s="437"/>
      <c r="L37" s="437"/>
      <c r="M37" s="437"/>
      <c r="N37" s="437"/>
      <c r="O37" s="437"/>
      <c r="P37" s="437"/>
      <c r="Q37" s="437"/>
      <c r="R37" s="437"/>
      <c r="S37" s="437"/>
      <c r="T37" s="437"/>
      <c r="U37" s="437"/>
      <c r="V37" s="437"/>
      <c r="W37" s="437"/>
      <c r="X37" s="437"/>
      <c r="Y37" s="437"/>
      <c r="Z37" s="437"/>
    </row>
    <row r="38" ht="15.75" customHeight="1">
      <c r="A38" s="441" t="s">
        <v>274</v>
      </c>
      <c r="B38" s="442" t="s">
        <v>526</v>
      </c>
      <c r="C38" s="443" t="s">
        <v>527</v>
      </c>
      <c r="D38" s="444"/>
      <c r="E38" s="445"/>
      <c r="F38" s="440"/>
      <c r="G38" s="440"/>
      <c r="H38" s="440"/>
      <c r="I38" s="440"/>
      <c r="J38" s="440"/>
      <c r="K38" s="440"/>
      <c r="L38" s="440"/>
      <c r="M38" s="440"/>
      <c r="N38" s="440"/>
      <c r="O38" s="440"/>
      <c r="P38" s="440"/>
      <c r="Q38" s="440"/>
      <c r="R38" s="440"/>
      <c r="S38" s="440"/>
      <c r="T38" s="440"/>
      <c r="U38" s="440"/>
      <c r="V38" s="440"/>
      <c r="W38" s="440"/>
      <c r="X38" s="440"/>
      <c r="Y38" s="440"/>
      <c r="Z38" s="440"/>
    </row>
    <row r="39" ht="34.5" customHeight="1">
      <c r="A39" s="446" t="s">
        <v>528</v>
      </c>
      <c r="B39" s="447" t="s">
        <v>529</v>
      </c>
      <c r="C39" s="447" t="s">
        <v>530</v>
      </c>
      <c r="D39" s="444"/>
      <c r="E39" s="445"/>
      <c r="F39" s="440"/>
      <c r="G39" s="440"/>
      <c r="H39" s="440"/>
      <c r="I39" s="440"/>
      <c r="J39" s="440"/>
      <c r="K39" s="440"/>
      <c r="L39" s="440"/>
      <c r="M39" s="440"/>
      <c r="N39" s="440"/>
      <c r="O39" s="440"/>
      <c r="P39" s="440"/>
      <c r="Q39" s="440"/>
      <c r="R39" s="440"/>
      <c r="S39" s="440"/>
      <c r="T39" s="440"/>
      <c r="U39" s="440"/>
      <c r="V39" s="440"/>
      <c r="W39" s="440"/>
      <c r="X39" s="440"/>
      <c r="Y39" s="440"/>
      <c r="Z39" s="440"/>
    </row>
    <row r="40" ht="15.75" customHeight="1">
      <c r="A40" s="446" t="s">
        <v>531</v>
      </c>
      <c r="B40" s="448" t="s">
        <v>532</v>
      </c>
      <c r="C40" s="447" t="s">
        <v>533</v>
      </c>
      <c r="D40" s="444" t="s">
        <v>534</v>
      </c>
      <c r="E40" s="445"/>
      <c r="F40" s="440"/>
      <c r="G40" s="440"/>
      <c r="H40" s="440"/>
      <c r="I40" s="440"/>
      <c r="J40" s="440"/>
      <c r="K40" s="440"/>
      <c r="L40" s="440"/>
      <c r="M40" s="440"/>
      <c r="N40" s="440"/>
      <c r="O40" s="440"/>
      <c r="P40" s="440"/>
      <c r="Q40" s="440"/>
      <c r="R40" s="440"/>
      <c r="S40" s="440"/>
      <c r="T40" s="440"/>
      <c r="U40" s="440"/>
      <c r="V40" s="440"/>
      <c r="W40" s="440"/>
      <c r="X40" s="440"/>
      <c r="Y40" s="440"/>
      <c r="Z40" s="440"/>
    </row>
    <row r="41" ht="33.75" customHeight="1">
      <c r="A41" s="449" t="s">
        <v>535</v>
      </c>
      <c r="B41" s="447" t="s">
        <v>536</v>
      </c>
      <c r="C41" s="447" t="s">
        <v>537</v>
      </c>
      <c r="D41" s="444" t="s">
        <v>534</v>
      </c>
      <c r="E41" s="445"/>
      <c r="F41" s="440"/>
      <c r="G41" s="440"/>
      <c r="H41" s="440"/>
      <c r="I41" s="440"/>
      <c r="J41" s="440"/>
      <c r="K41" s="440"/>
      <c r="L41" s="440"/>
      <c r="M41" s="440"/>
      <c r="N41" s="440"/>
      <c r="O41" s="440"/>
      <c r="P41" s="440"/>
      <c r="Q41" s="440"/>
      <c r="R41" s="440"/>
      <c r="S41" s="440"/>
      <c r="T41" s="440"/>
      <c r="U41" s="440"/>
      <c r="V41" s="440"/>
      <c r="W41" s="440"/>
      <c r="X41" s="440"/>
      <c r="Y41" s="440"/>
      <c r="Z41" s="440"/>
    </row>
    <row r="42" ht="48.0" customHeight="1">
      <c r="A42" s="450" t="s">
        <v>538</v>
      </c>
      <c r="B42" s="451" t="s">
        <v>539</v>
      </c>
      <c r="C42" s="447" t="s">
        <v>540</v>
      </c>
      <c r="D42" s="452" t="s">
        <v>541</v>
      </c>
      <c r="E42" s="453"/>
      <c r="F42" s="408"/>
      <c r="G42" s="440"/>
      <c r="H42" s="440"/>
      <c r="I42" s="440"/>
      <c r="J42" s="440"/>
      <c r="K42" s="440"/>
      <c r="L42" s="440"/>
      <c r="M42" s="440"/>
      <c r="N42" s="440"/>
      <c r="O42" s="440"/>
      <c r="P42" s="440"/>
      <c r="Q42" s="440"/>
      <c r="R42" s="440"/>
      <c r="S42" s="440"/>
      <c r="T42" s="440"/>
      <c r="U42" s="440"/>
      <c r="V42" s="440"/>
      <c r="W42" s="440"/>
      <c r="X42" s="440"/>
      <c r="Y42" s="440"/>
      <c r="Z42" s="440"/>
    </row>
    <row r="43" ht="15.75" customHeight="1">
      <c r="A43" s="408"/>
      <c r="B43" s="416"/>
      <c r="C43" s="416"/>
      <c r="D43" s="416"/>
      <c r="E43" s="416"/>
      <c r="F43" s="408"/>
      <c r="G43" s="408"/>
      <c r="H43" s="408"/>
      <c r="I43" s="408"/>
      <c r="J43" s="408"/>
      <c r="K43" s="408"/>
      <c r="L43" s="408"/>
      <c r="M43" s="408"/>
      <c r="N43" s="408"/>
      <c r="O43" s="408"/>
      <c r="P43" s="408"/>
      <c r="Q43" s="408"/>
      <c r="R43" s="408"/>
      <c r="S43" s="408"/>
      <c r="T43" s="408"/>
      <c r="U43" s="408"/>
      <c r="V43" s="408"/>
      <c r="W43" s="408"/>
      <c r="X43" s="408"/>
      <c r="Y43" s="408"/>
      <c r="Z43" s="408"/>
    </row>
    <row r="44" ht="15.75" customHeight="1">
      <c r="A44" s="408"/>
      <c r="B44" s="416"/>
      <c r="C44" s="416"/>
      <c r="D44" s="416"/>
      <c r="E44" s="416"/>
      <c r="F44" s="408"/>
      <c r="G44" s="408"/>
      <c r="H44" s="408"/>
      <c r="I44" s="408"/>
      <c r="J44" s="408"/>
      <c r="K44" s="408"/>
      <c r="L44" s="408"/>
      <c r="M44" s="408"/>
      <c r="N44" s="408"/>
      <c r="O44" s="408"/>
      <c r="P44" s="408"/>
      <c r="Q44" s="408"/>
      <c r="R44" s="408"/>
      <c r="S44" s="408"/>
      <c r="T44" s="408"/>
      <c r="U44" s="408"/>
      <c r="V44" s="408"/>
      <c r="W44" s="408"/>
      <c r="X44" s="408"/>
      <c r="Y44" s="408"/>
      <c r="Z44" s="408"/>
    </row>
    <row r="45" ht="15.75" customHeight="1">
      <c r="A45" s="408"/>
      <c r="B45" s="416"/>
      <c r="C45" s="416"/>
      <c r="D45" s="416"/>
      <c r="E45" s="416"/>
      <c r="F45" s="408"/>
      <c r="G45" s="408"/>
      <c r="H45" s="408"/>
      <c r="I45" s="408"/>
      <c r="J45" s="408"/>
      <c r="K45" s="408"/>
      <c r="L45" s="408"/>
      <c r="M45" s="408"/>
      <c r="N45" s="408"/>
      <c r="O45" s="408"/>
      <c r="P45" s="408"/>
      <c r="Q45" s="408"/>
      <c r="R45" s="408"/>
      <c r="S45" s="408"/>
      <c r="T45" s="408"/>
      <c r="U45" s="408"/>
      <c r="V45" s="408"/>
      <c r="W45" s="408"/>
      <c r="X45" s="408"/>
      <c r="Y45" s="408"/>
      <c r="Z45" s="408"/>
    </row>
    <row r="46" ht="15.75" customHeight="1">
      <c r="A46" s="408"/>
      <c r="B46" s="416"/>
      <c r="C46" s="416"/>
      <c r="D46" s="416"/>
      <c r="E46" s="416"/>
      <c r="F46" s="408"/>
      <c r="G46" s="408"/>
      <c r="H46" s="408"/>
      <c r="I46" s="408"/>
      <c r="J46" s="408"/>
      <c r="K46" s="408"/>
      <c r="L46" s="408"/>
      <c r="M46" s="408"/>
      <c r="N46" s="408"/>
      <c r="O46" s="408"/>
      <c r="P46" s="408"/>
      <c r="Q46" s="408"/>
      <c r="R46" s="408"/>
      <c r="S46" s="408"/>
      <c r="T46" s="408"/>
      <c r="U46" s="408"/>
      <c r="V46" s="408"/>
      <c r="W46" s="408"/>
      <c r="X46" s="408"/>
      <c r="Y46" s="408"/>
      <c r="Z46" s="408"/>
    </row>
    <row r="47" ht="15.75" customHeight="1">
      <c r="A47" s="408"/>
      <c r="B47" s="416"/>
      <c r="C47" s="416"/>
      <c r="D47" s="416"/>
      <c r="E47" s="416"/>
      <c r="F47" s="408"/>
      <c r="G47" s="408"/>
      <c r="H47" s="408"/>
      <c r="I47" s="408"/>
      <c r="J47" s="408"/>
      <c r="K47" s="408"/>
      <c r="L47" s="408"/>
      <c r="M47" s="408"/>
      <c r="N47" s="408"/>
      <c r="O47" s="408"/>
      <c r="P47" s="408"/>
      <c r="Q47" s="408"/>
      <c r="R47" s="408"/>
      <c r="S47" s="408"/>
      <c r="T47" s="408"/>
      <c r="U47" s="408"/>
      <c r="V47" s="408"/>
      <c r="W47" s="408"/>
      <c r="X47" s="408"/>
      <c r="Y47" s="408"/>
      <c r="Z47" s="408"/>
    </row>
    <row r="48" ht="15.75" customHeight="1">
      <c r="A48" s="408"/>
      <c r="B48" s="416"/>
      <c r="C48" s="416"/>
      <c r="D48" s="416"/>
      <c r="E48" s="416"/>
      <c r="F48" s="408"/>
      <c r="G48" s="408"/>
      <c r="H48" s="408"/>
      <c r="I48" s="408"/>
      <c r="J48" s="408"/>
      <c r="K48" s="408"/>
      <c r="L48" s="408"/>
      <c r="M48" s="408"/>
      <c r="N48" s="408"/>
      <c r="O48" s="408"/>
      <c r="P48" s="408"/>
      <c r="Q48" s="408"/>
      <c r="R48" s="408"/>
      <c r="S48" s="408"/>
      <c r="T48" s="408"/>
      <c r="U48" s="408"/>
      <c r="V48" s="408"/>
      <c r="W48" s="408"/>
      <c r="X48" s="408"/>
      <c r="Y48" s="408"/>
      <c r="Z48" s="408"/>
    </row>
    <row r="49" ht="15.75" customHeight="1">
      <c r="A49" s="408"/>
      <c r="B49" s="416"/>
      <c r="C49" s="416"/>
      <c r="D49" s="416"/>
      <c r="E49" s="416"/>
      <c r="F49" s="408"/>
      <c r="G49" s="408"/>
      <c r="H49" s="408"/>
      <c r="I49" s="408"/>
      <c r="J49" s="408"/>
      <c r="K49" s="408"/>
      <c r="L49" s="408"/>
      <c r="M49" s="408"/>
      <c r="N49" s="408"/>
      <c r="O49" s="408"/>
      <c r="P49" s="408"/>
      <c r="Q49" s="408"/>
      <c r="R49" s="408"/>
      <c r="S49" s="408"/>
      <c r="T49" s="408"/>
      <c r="U49" s="408"/>
      <c r="V49" s="408"/>
      <c r="W49" s="408"/>
      <c r="X49" s="408"/>
      <c r="Y49" s="408"/>
      <c r="Z49" s="408"/>
    </row>
    <row r="50" ht="15.75" customHeight="1">
      <c r="A50" s="408"/>
      <c r="B50" s="416"/>
      <c r="C50" s="416"/>
      <c r="D50" s="416"/>
      <c r="E50" s="416"/>
      <c r="F50" s="408"/>
      <c r="G50" s="408"/>
      <c r="H50" s="408"/>
      <c r="I50" s="408"/>
      <c r="J50" s="408"/>
      <c r="K50" s="408"/>
      <c r="L50" s="408"/>
      <c r="M50" s="408"/>
      <c r="N50" s="408"/>
      <c r="O50" s="408"/>
      <c r="P50" s="408"/>
      <c r="Q50" s="408"/>
      <c r="R50" s="408"/>
      <c r="S50" s="408"/>
      <c r="T50" s="408"/>
      <c r="U50" s="408"/>
      <c r="V50" s="408"/>
      <c r="W50" s="408"/>
      <c r="X50" s="408"/>
      <c r="Y50" s="408"/>
      <c r="Z50" s="408"/>
    </row>
    <row r="51" ht="15.75" customHeight="1">
      <c r="A51" s="408"/>
      <c r="B51" s="416"/>
      <c r="C51" s="416"/>
      <c r="D51" s="416"/>
      <c r="E51" s="416"/>
      <c r="F51" s="408"/>
      <c r="G51" s="408"/>
      <c r="H51" s="408"/>
      <c r="I51" s="408"/>
      <c r="J51" s="408"/>
      <c r="K51" s="408"/>
      <c r="L51" s="408"/>
      <c r="M51" s="408"/>
      <c r="N51" s="408"/>
      <c r="O51" s="408"/>
      <c r="P51" s="408"/>
      <c r="Q51" s="408"/>
      <c r="R51" s="408"/>
      <c r="S51" s="408"/>
      <c r="T51" s="408"/>
      <c r="U51" s="408"/>
      <c r="V51" s="408"/>
      <c r="W51" s="408"/>
      <c r="X51" s="408"/>
      <c r="Y51" s="408"/>
      <c r="Z51" s="408"/>
    </row>
    <row r="52" ht="15.75" customHeight="1">
      <c r="A52" s="408"/>
      <c r="B52" s="416"/>
      <c r="C52" s="416"/>
      <c r="D52" s="416"/>
      <c r="E52" s="416"/>
      <c r="F52" s="408"/>
      <c r="G52" s="408"/>
      <c r="H52" s="408"/>
      <c r="I52" s="408"/>
      <c r="J52" s="408"/>
      <c r="K52" s="408"/>
      <c r="L52" s="408"/>
      <c r="M52" s="408"/>
      <c r="N52" s="408"/>
      <c r="O52" s="408"/>
      <c r="P52" s="408"/>
      <c r="Q52" s="408"/>
      <c r="R52" s="408"/>
      <c r="S52" s="408"/>
      <c r="T52" s="408"/>
      <c r="U52" s="408"/>
      <c r="V52" s="408"/>
      <c r="W52" s="408"/>
      <c r="X52" s="408"/>
      <c r="Y52" s="408"/>
      <c r="Z52" s="408"/>
    </row>
    <row r="53" ht="15.75" customHeight="1">
      <c r="A53" s="408"/>
      <c r="B53" s="416"/>
      <c r="C53" s="416"/>
      <c r="D53" s="416"/>
      <c r="E53" s="416"/>
      <c r="F53" s="408"/>
      <c r="G53" s="408"/>
      <c r="H53" s="408"/>
      <c r="I53" s="408"/>
      <c r="J53" s="408"/>
      <c r="K53" s="408"/>
      <c r="L53" s="408"/>
      <c r="M53" s="408"/>
      <c r="N53" s="408"/>
      <c r="O53" s="408"/>
      <c r="P53" s="408"/>
      <c r="Q53" s="408"/>
      <c r="R53" s="408"/>
      <c r="S53" s="408"/>
      <c r="T53" s="408"/>
      <c r="U53" s="408"/>
      <c r="V53" s="408"/>
      <c r="W53" s="408"/>
      <c r="X53" s="408"/>
      <c r="Y53" s="408"/>
      <c r="Z53" s="408"/>
    </row>
    <row r="54" ht="15.75" customHeight="1">
      <c r="A54" s="408"/>
      <c r="B54" s="416"/>
      <c r="C54" s="416"/>
      <c r="D54" s="416"/>
      <c r="E54" s="416"/>
      <c r="F54" s="408"/>
      <c r="G54" s="408"/>
      <c r="H54" s="408"/>
      <c r="I54" s="408"/>
      <c r="J54" s="408"/>
      <c r="K54" s="408"/>
      <c r="L54" s="408"/>
      <c r="M54" s="408"/>
      <c r="N54" s="408"/>
      <c r="O54" s="408"/>
      <c r="P54" s="408"/>
      <c r="Q54" s="408"/>
      <c r="R54" s="408"/>
      <c r="S54" s="408"/>
      <c r="T54" s="408"/>
      <c r="U54" s="408"/>
      <c r="V54" s="408"/>
      <c r="W54" s="408"/>
      <c r="X54" s="408"/>
      <c r="Y54" s="408"/>
      <c r="Z54" s="408"/>
    </row>
    <row r="55" ht="15.75" customHeight="1">
      <c r="A55" s="408"/>
      <c r="B55" s="416"/>
      <c r="C55" s="416"/>
      <c r="D55" s="416"/>
      <c r="E55" s="416"/>
      <c r="F55" s="408"/>
      <c r="G55" s="408"/>
      <c r="H55" s="408"/>
      <c r="I55" s="408"/>
      <c r="J55" s="408"/>
      <c r="K55" s="408"/>
      <c r="L55" s="408"/>
      <c r="M55" s="408"/>
      <c r="N55" s="408"/>
      <c r="O55" s="408"/>
      <c r="P55" s="408"/>
      <c r="Q55" s="408"/>
      <c r="R55" s="408"/>
      <c r="S55" s="408"/>
      <c r="T55" s="408"/>
      <c r="U55" s="408"/>
      <c r="V55" s="408"/>
      <c r="W55" s="408"/>
      <c r="X55" s="408"/>
      <c r="Y55" s="408"/>
      <c r="Z55" s="408"/>
    </row>
    <row r="56" ht="15.75" customHeight="1">
      <c r="A56" s="408"/>
      <c r="B56" s="416"/>
      <c r="C56" s="416"/>
      <c r="D56" s="416"/>
      <c r="E56" s="416"/>
      <c r="F56" s="408"/>
      <c r="G56" s="408"/>
      <c r="H56" s="408"/>
      <c r="I56" s="408"/>
      <c r="J56" s="408"/>
      <c r="K56" s="408"/>
      <c r="L56" s="408"/>
      <c r="M56" s="408"/>
      <c r="N56" s="408"/>
      <c r="O56" s="408"/>
      <c r="P56" s="408"/>
      <c r="Q56" s="408"/>
      <c r="R56" s="408"/>
      <c r="S56" s="408"/>
      <c r="T56" s="408"/>
      <c r="U56" s="408"/>
      <c r="V56" s="408"/>
      <c r="W56" s="408"/>
      <c r="X56" s="408"/>
      <c r="Y56" s="408"/>
      <c r="Z56" s="408"/>
    </row>
    <row r="57" ht="15.75" customHeight="1">
      <c r="A57" s="408"/>
      <c r="B57" s="416"/>
      <c r="C57" s="416"/>
      <c r="D57" s="416"/>
      <c r="E57" s="416"/>
      <c r="F57" s="408"/>
      <c r="G57" s="408"/>
      <c r="H57" s="408"/>
      <c r="I57" s="408"/>
      <c r="J57" s="408"/>
      <c r="K57" s="408"/>
      <c r="L57" s="408"/>
      <c r="M57" s="408"/>
      <c r="N57" s="408"/>
      <c r="O57" s="408"/>
      <c r="P57" s="408"/>
      <c r="Q57" s="408"/>
      <c r="R57" s="408"/>
      <c r="S57" s="408"/>
      <c r="T57" s="408"/>
      <c r="U57" s="408"/>
      <c r="V57" s="408"/>
      <c r="W57" s="408"/>
      <c r="X57" s="408"/>
      <c r="Y57" s="408"/>
      <c r="Z57" s="408"/>
    </row>
    <row r="58" ht="15.75" customHeight="1">
      <c r="A58" s="408"/>
      <c r="B58" s="416"/>
      <c r="C58" s="416"/>
      <c r="D58" s="416"/>
      <c r="E58" s="416"/>
      <c r="F58" s="408"/>
      <c r="G58" s="408"/>
      <c r="H58" s="408"/>
      <c r="I58" s="408"/>
      <c r="J58" s="408"/>
      <c r="K58" s="408"/>
      <c r="L58" s="408"/>
      <c r="M58" s="408"/>
      <c r="N58" s="408"/>
      <c r="O58" s="408"/>
      <c r="P58" s="408"/>
      <c r="Q58" s="408"/>
      <c r="R58" s="408"/>
      <c r="S58" s="408"/>
      <c r="T58" s="408"/>
      <c r="U58" s="408"/>
      <c r="V58" s="408"/>
      <c r="W58" s="408"/>
      <c r="X58" s="408"/>
      <c r="Y58" s="408"/>
      <c r="Z58" s="408"/>
    </row>
    <row r="59" ht="15.75" customHeight="1">
      <c r="A59" s="408"/>
      <c r="B59" s="416"/>
      <c r="C59" s="416"/>
      <c r="D59" s="416"/>
      <c r="E59" s="416"/>
      <c r="F59" s="408"/>
      <c r="G59" s="408"/>
      <c r="H59" s="408"/>
      <c r="I59" s="408"/>
      <c r="J59" s="408"/>
      <c r="K59" s="408"/>
      <c r="L59" s="408"/>
      <c r="M59" s="408"/>
      <c r="N59" s="408"/>
      <c r="O59" s="408"/>
      <c r="P59" s="408"/>
      <c r="Q59" s="408"/>
      <c r="R59" s="408"/>
      <c r="S59" s="408"/>
      <c r="T59" s="408"/>
      <c r="U59" s="408"/>
      <c r="V59" s="408"/>
      <c r="W59" s="408"/>
      <c r="X59" s="408"/>
      <c r="Y59" s="408"/>
      <c r="Z59" s="408"/>
    </row>
    <row r="60" ht="15.75" customHeight="1">
      <c r="A60" s="408"/>
      <c r="B60" s="416"/>
      <c r="C60" s="416"/>
      <c r="D60" s="416"/>
      <c r="E60" s="416"/>
      <c r="F60" s="408"/>
      <c r="G60" s="408"/>
      <c r="H60" s="408"/>
      <c r="I60" s="408"/>
      <c r="J60" s="408"/>
      <c r="K60" s="408"/>
      <c r="L60" s="408"/>
      <c r="M60" s="408"/>
      <c r="N60" s="408"/>
      <c r="O60" s="408"/>
      <c r="P60" s="408"/>
      <c r="Q60" s="408"/>
      <c r="R60" s="408"/>
      <c r="S60" s="408"/>
      <c r="T60" s="408"/>
      <c r="U60" s="408"/>
      <c r="V60" s="408"/>
      <c r="W60" s="408"/>
      <c r="X60" s="408"/>
      <c r="Y60" s="408"/>
      <c r="Z60" s="408"/>
    </row>
    <row r="61" ht="15.75" customHeight="1">
      <c r="A61" s="408"/>
      <c r="B61" s="416"/>
      <c r="C61" s="416"/>
      <c r="D61" s="416"/>
      <c r="E61" s="416"/>
      <c r="F61" s="408"/>
      <c r="G61" s="408"/>
      <c r="H61" s="408"/>
      <c r="I61" s="408"/>
      <c r="J61" s="408"/>
      <c r="K61" s="408"/>
      <c r="L61" s="408"/>
      <c r="M61" s="408"/>
      <c r="N61" s="408"/>
      <c r="O61" s="408"/>
      <c r="P61" s="408"/>
      <c r="Q61" s="408"/>
      <c r="R61" s="408"/>
      <c r="S61" s="408"/>
      <c r="T61" s="408"/>
      <c r="U61" s="408"/>
      <c r="V61" s="408"/>
      <c r="W61" s="408"/>
      <c r="X61" s="408"/>
      <c r="Y61" s="408"/>
      <c r="Z61" s="408"/>
    </row>
    <row r="62" ht="15.75" customHeight="1">
      <c r="A62" s="408"/>
      <c r="B62" s="416"/>
      <c r="C62" s="416"/>
      <c r="D62" s="416"/>
      <c r="E62" s="416"/>
      <c r="F62" s="408"/>
      <c r="G62" s="408"/>
      <c r="H62" s="408"/>
      <c r="I62" s="408"/>
      <c r="J62" s="408"/>
      <c r="K62" s="408"/>
      <c r="L62" s="408"/>
      <c r="M62" s="408"/>
      <c r="N62" s="408"/>
      <c r="O62" s="408"/>
      <c r="P62" s="408"/>
      <c r="Q62" s="408"/>
      <c r="R62" s="408"/>
      <c r="S62" s="408"/>
      <c r="T62" s="408"/>
      <c r="U62" s="408"/>
      <c r="V62" s="408"/>
      <c r="W62" s="408"/>
      <c r="X62" s="408"/>
      <c r="Y62" s="408"/>
      <c r="Z62" s="408"/>
    </row>
    <row r="63" ht="15.75" customHeight="1">
      <c r="A63" s="408"/>
      <c r="B63" s="416"/>
      <c r="C63" s="416"/>
      <c r="D63" s="416"/>
      <c r="E63" s="416"/>
      <c r="F63" s="408"/>
      <c r="G63" s="408"/>
      <c r="H63" s="408"/>
      <c r="I63" s="408"/>
      <c r="J63" s="408"/>
      <c r="K63" s="408"/>
      <c r="L63" s="408"/>
      <c r="M63" s="408"/>
      <c r="N63" s="408"/>
      <c r="O63" s="408"/>
      <c r="P63" s="408"/>
      <c r="Q63" s="408"/>
      <c r="R63" s="408"/>
      <c r="S63" s="408"/>
      <c r="T63" s="408"/>
      <c r="U63" s="408"/>
      <c r="V63" s="408"/>
      <c r="W63" s="408"/>
      <c r="X63" s="408"/>
      <c r="Y63" s="408"/>
      <c r="Z63" s="408"/>
    </row>
    <row r="64" ht="15.75" customHeight="1">
      <c r="A64" s="408"/>
      <c r="B64" s="416"/>
      <c r="C64" s="416"/>
      <c r="D64" s="416"/>
      <c r="E64" s="416"/>
      <c r="F64" s="408"/>
      <c r="G64" s="408"/>
      <c r="H64" s="408"/>
      <c r="I64" s="408"/>
      <c r="J64" s="408"/>
      <c r="K64" s="408"/>
      <c r="L64" s="408"/>
      <c r="M64" s="408"/>
      <c r="N64" s="408"/>
      <c r="O64" s="408"/>
      <c r="P64" s="408"/>
      <c r="Q64" s="408"/>
      <c r="R64" s="408"/>
      <c r="S64" s="408"/>
      <c r="T64" s="408"/>
      <c r="U64" s="408"/>
      <c r="V64" s="408"/>
      <c r="W64" s="408"/>
      <c r="X64" s="408"/>
      <c r="Y64" s="408"/>
      <c r="Z64" s="408"/>
    </row>
    <row r="65" ht="15.75" customHeight="1">
      <c r="A65" s="408"/>
      <c r="B65" s="416"/>
      <c r="C65" s="416"/>
      <c r="D65" s="416"/>
      <c r="E65" s="416"/>
      <c r="F65" s="408"/>
      <c r="G65" s="408"/>
      <c r="H65" s="408"/>
      <c r="I65" s="408"/>
      <c r="J65" s="408"/>
      <c r="K65" s="408"/>
      <c r="L65" s="408"/>
      <c r="M65" s="408"/>
      <c r="N65" s="408"/>
      <c r="O65" s="408"/>
      <c r="P65" s="408"/>
      <c r="Q65" s="408"/>
      <c r="R65" s="408"/>
      <c r="S65" s="408"/>
      <c r="T65" s="408"/>
      <c r="U65" s="408"/>
      <c r="V65" s="408"/>
      <c r="W65" s="408"/>
      <c r="X65" s="408"/>
      <c r="Y65" s="408"/>
      <c r="Z65" s="408"/>
    </row>
    <row r="66" ht="15.75" customHeight="1">
      <c r="A66" s="408"/>
      <c r="B66" s="416"/>
      <c r="C66" s="416"/>
      <c r="D66" s="416"/>
      <c r="E66" s="416"/>
      <c r="F66" s="408"/>
      <c r="G66" s="408"/>
      <c r="H66" s="408"/>
      <c r="I66" s="408"/>
      <c r="J66" s="408"/>
      <c r="K66" s="408"/>
      <c r="L66" s="408"/>
      <c r="M66" s="408"/>
      <c r="N66" s="408"/>
      <c r="O66" s="408"/>
      <c r="P66" s="408"/>
      <c r="Q66" s="408"/>
      <c r="R66" s="408"/>
      <c r="S66" s="408"/>
      <c r="T66" s="408"/>
      <c r="U66" s="408"/>
      <c r="V66" s="408"/>
      <c r="W66" s="408"/>
      <c r="X66" s="408"/>
      <c r="Y66" s="408"/>
      <c r="Z66" s="408"/>
    </row>
    <row r="67" ht="15.75" customHeight="1">
      <c r="A67" s="408"/>
      <c r="B67" s="416"/>
      <c r="C67" s="416"/>
      <c r="D67" s="416"/>
      <c r="E67" s="416"/>
      <c r="F67" s="408"/>
      <c r="G67" s="408"/>
      <c r="H67" s="408"/>
      <c r="I67" s="408"/>
      <c r="J67" s="408"/>
      <c r="K67" s="408"/>
      <c r="L67" s="408"/>
      <c r="M67" s="408"/>
      <c r="N67" s="408"/>
      <c r="O67" s="408"/>
      <c r="P67" s="408"/>
      <c r="Q67" s="408"/>
      <c r="R67" s="408"/>
      <c r="S67" s="408"/>
      <c r="T67" s="408"/>
      <c r="U67" s="408"/>
      <c r="V67" s="408"/>
      <c r="W67" s="408"/>
      <c r="X67" s="408"/>
      <c r="Y67" s="408"/>
      <c r="Z67" s="408"/>
    </row>
    <row r="68" ht="15.75" customHeight="1">
      <c r="A68" s="408"/>
      <c r="B68" s="416"/>
      <c r="C68" s="416"/>
      <c r="D68" s="416"/>
      <c r="E68" s="416"/>
      <c r="F68" s="408"/>
      <c r="G68" s="408"/>
      <c r="H68" s="408"/>
      <c r="I68" s="408"/>
      <c r="J68" s="408"/>
      <c r="K68" s="408"/>
      <c r="L68" s="408"/>
      <c r="M68" s="408"/>
      <c r="N68" s="408"/>
      <c r="O68" s="408"/>
      <c r="P68" s="408"/>
      <c r="Q68" s="408"/>
      <c r="R68" s="408"/>
      <c r="S68" s="408"/>
      <c r="T68" s="408"/>
      <c r="U68" s="408"/>
      <c r="V68" s="408"/>
      <c r="W68" s="408"/>
      <c r="X68" s="408"/>
      <c r="Y68" s="408"/>
      <c r="Z68" s="408"/>
    </row>
    <row r="69" ht="15.75" customHeight="1">
      <c r="A69" s="408"/>
      <c r="B69" s="416"/>
      <c r="C69" s="416"/>
      <c r="D69" s="416"/>
      <c r="E69" s="416"/>
      <c r="F69" s="408"/>
      <c r="G69" s="408"/>
      <c r="H69" s="408"/>
      <c r="I69" s="408"/>
      <c r="J69" s="408"/>
      <c r="K69" s="408"/>
      <c r="L69" s="408"/>
      <c r="M69" s="408"/>
      <c r="N69" s="408"/>
      <c r="O69" s="408"/>
      <c r="P69" s="408"/>
      <c r="Q69" s="408"/>
      <c r="R69" s="408"/>
      <c r="S69" s="408"/>
      <c r="T69" s="408"/>
      <c r="U69" s="408"/>
      <c r="V69" s="408"/>
      <c r="W69" s="408"/>
      <c r="X69" s="408"/>
      <c r="Y69" s="408"/>
      <c r="Z69" s="408"/>
    </row>
    <row r="70" ht="15.75" customHeight="1">
      <c r="A70" s="408"/>
      <c r="B70" s="416"/>
      <c r="C70" s="416"/>
      <c r="D70" s="416"/>
      <c r="E70" s="416"/>
      <c r="F70" s="408"/>
      <c r="G70" s="408"/>
      <c r="H70" s="408"/>
      <c r="I70" s="408"/>
      <c r="J70" s="408"/>
      <c r="K70" s="408"/>
      <c r="L70" s="408"/>
      <c r="M70" s="408"/>
      <c r="N70" s="408"/>
      <c r="O70" s="408"/>
      <c r="P70" s="408"/>
      <c r="Q70" s="408"/>
      <c r="R70" s="408"/>
      <c r="S70" s="408"/>
      <c r="T70" s="408"/>
      <c r="U70" s="408"/>
      <c r="V70" s="408"/>
      <c r="W70" s="408"/>
      <c r="X70" s="408"/>
      <c r="Y70" s="408"/>
      <c r="Z70" s="408"/>
    </row>
    <row r="71" ht="15.75" customHeight="1">
      <c r="A71" s="408"/>
      <c r="B71" s="416"/>
      <c r="C71" s="416"/>
      <c r="D71" s="416"/>
      <c r="E71" s="416"/>
      <c r="F71" s="408"/>
      <c r="G71" s="408"/>
      <c r="H71" s="408"/>
      <c r="I71" s="408"/>
      <c r="J71" s="408"/>
      <c r="K71" s="408"/>
      <c r="L71" s="408"/>
      <c r="M71" s="408"/>
      <c r="N71" s="408"/>
      <c r="O71" s="408"/>
      <c r="P71" s="408"/>
      <c r="Q71" s="408"/>
      <c r="R71" s="408"/>
      <c r="S71" s="408"/>
      <c r="T71" s="408"/>
      <c r="U71" s="408"/>
      <c r="V71" s="408"/>
      <c r="W71" s="408"/>
      <c r="X71" s="408"/>
      <c r="Y71" s="408"/>
      <c r="Z71" s="408"/>
    </row>
    <row r="72" ht="15.75" customHeight="1">
      <c r="A72" s="408"/>
      <c r="B72" s="416"/>
      <c r="C72" s="416"/>
      <c r="D72" s="416"/>
      <c r="E72" s="416"/>
      <c r="F72" s="408"/>
      <c r="G72" s="408"/>
      <c r="H72" s="408"/>
      <c r="I72" s="408"/>
      <c r="J72" s="408"/>
      <c r="K72" s="408"/>
      <c r="L72" s="408"/>
      <c r="M72" s="408"/>
      <c r="N72" s="408"/>
      <c r="O72" s="408"/>
      <c r="P72" s="408"/>
      <c r="Q72" s="408"/>
      <c r="R72" s="408"/>
      <c r="S72" s="408"/>
      <c r="T72" s="408"/>
      <c r="U72" s="408"/>
      <c r="V72" s="408"/>
      <c r="W72" s="408"/>
      <c r="X72" s="408"/>
      <c r="Y72" s="408"/>
      <c r="Z72" s="408"/>
    </row>
    <row r="73" ht="15.75" customHeight="1">
      <c r="A73" s="408"/>
      <c r="B73" s="416"/>
      <c r="C73" s="416"/>
      <c r="D73" s="416"/>
      <c r="E73" s="416"/>
      <c r="F73" s="408"/>
      <c r="G73" s="408"/>
      <c r="H73" s="408"/>
      <c r="I73" s="408"/>
      <c r="J73" s="408"/>
      <c r="K73" s="408"/>
      <c r="L73" s="408"/>
      <c r="M73" s="408"/>
      <c r="N73" s="408"/>
      <c r="O73" s="408"/>
      <c r="P73" s="408"/>
      <c r="Q73" s="408"/>
      <c r="R73" s="408"/>
      <c r="S73" s="408"/>
      <c r="T73" s="408"/>
      <c r="U73" s="408"/>
      <c r="V73" s="408"/>
      <c r="W73" s="408"/>
      <c r="X73" s="408"/>
      <c r="Y73" s="408"/>
      <c r="Z73" s="408"/>
    </row>
    <row r="74" ht="15.75" customHeight="1">
      <c r="A74" s="408"/>
      <c r="B74" s="416"/>
      <c r="C74" s="416"/>
      <c r="D74" s="416"/>
      <c r="E74" s="416"/>
      <c r="F74" s="408"/>
      <c r="G74" s="408"/>
      <c r="H74" s="408"/>
      <c r="I74" s="408"/>
      <c r="J74" s="408"/>
      <c r="K74" s="408"/>
      <c r="L74" s="408"/>
      <c r="M74" s="408"/>
      <c r="N74" s="408"/>
      <c r="O74" s="408"/>
      <c r="P74" s="408"/>
      <c r="Q74" s="408"/>
      <c r="R74" s="408"/>
      <c r="S74" s="408"/>
      <c r="T74" s="408"/>
      <c r="U74" s="408"/>
      <c r="V74" s="408"/>
      <c r="W74" s="408"/>
      <c r="X74" s="408"/>
      <c r="Y74" s="408"/>
      <c r="Z74" s="408"/>
    </row>
    <row r="75" ht="15.75" customHeight="1">
      <c r="A75" s="408"/>
      <c r="B75" s="416"/>
      <c r="C75" s="416"/>
      <c r="D75" s="416"/>
      <c r="E75" s="416"/>
      <c r="F75" s="408"/>
      <c r="G75" s="408"/>
      <c r="H75" s="408"/>
      <c r="I75" s="408"/>
      <c r="J75" s="408"/>
      <c r="K75" s="408"/>
      <c r="L75" s="408"/>
      <c r="M75" s="408"/>
      <c r="N75" s="408"/>
      <c r="O75" s="408"/>
      <c r="P75" s="408"/>
      <c r="Q75" s="408"/>
      <c r="R75" s="408"/>
      <c r="S75" s="408"/>
      <c r="T75" s="408"/>
      <c r="U75" s="408"/>
      <c r="V75" s="408"/>
      <c r="W75" s="408"/>
      <c r="X75" s="408"/>
      <c r="Y75" s="408"/>
      <c r="Z75" s="408"/>
    </row>
    <row r="76" ht="15.75" customHeight="1">
      <c r="A76" s="408"/>
      <c r="B76" s="416"/>
      <c r="C76" s="416"/>
      <c r="D76" s="416"/>
      <c r="E76" s="416"/>
      <c r="F76" s="408"/>
      <c r="G76" s="408"/>
      <c r="H76" s="408"/>
      <c r="I76" s="408"/>
      <c r="J76" s="408"/>
      <c r="K76" s="408"/>
      <c r="L76" s="408"/>
      <c r="M76" s="408"/>
      <c r="N76" s="408"/>
      <c r="O76" s="408"/>
      <c r="P76" s="408"/>
      <c r="Q76" s="408"/>
      <c r="R76" s="408"/>
      <c r="S76" s="408"/>
      <c r="T76" s="408"/>
      <c r="U76" s="408"/>
      <c r="V76" s="408"/>
      <c r="W76" s="408"/>
      <c r="X76" s="408"/>
      <c r="Y76" s="408"/>
      <c r="Z76" s="408"/>
    </row>
    <row r="77" ht="15.75" customHeight="1">
      <c r="A77" s="408"/>
      <c r="B77" s="416"/>
      <c r="C77" s="416"/>
      <c r="D77" s="416"/>
      <c r="E77" s="416"/>
      <c r="F77" s="408"/>
      <c r="G77" s="408"/>
      <c r="H77" s="408"/>
      <c r="I77" s="408"/>
      <c r="J77" s="408"/>
      <c r="K77" s="408"/>
      <c r="L77" s="408"/>
      <c r="M77" s="408"/>
      <c r="N77" s="408"/>
      <c r="O77" s="408"/>
      <c r="P77" s="408"/>
      <c r="Q77" s="408"/>
      <c r="R77" s="408"/>
      <c r="S77" s="408"/>
      <c r="T77" s="408"/>
      <c r="U77" s="408"/>
      <c r="V77" s="408"/>
      <c r="W77" s="408"/>
      <c r="X77" s="408"/>
      <c r="Y77" s="408"/>
      <c r="Z77" s="408"/>
    </row>
    <row r="78" ht="15.75" customHeight="1">
      <c r="A78" s="408"/>
      <c r="B78" s="416"/>
      <c r="C78" s="416"/>
      <c r="D78" s="416"/>
      <c r="E78" s="416"/>
      <c r="F78" s="408"/>
      <c r="G78" s="408"/>
      <c r="H78" s="408"/>
      <c r="I78" s="408"/>
      <c r="J78" s="408"/>
      <c r="K78" s="408"/>
      <c r="L78" s="408"/>
      <c r="M78" s="408"/>
      <c r="N78" s="408"/>
      <c r="O78" s="408"/>
      <c r="P78" s="408"/>
      <c r="Q78" s="408"/>
      <c r="R78" s="408"/>
      <c r="S78" s="408"/>
      <c r="T78" s="408"/>
      <c r="U78" s="408"/>
      <c r="V78" s="408"/>
      <c r="W78" s="408"/>
      <c r="X78" s="408"/>
      <c r="Y78" s="408"/>
      <c r="Z78" s="408"/>
    </row>
    <row r="79" ht="15.75" customHeight="1">
      <c r="A79" s="408"/>
      <c r="B79" s="416"/>
      <c r="C79" s="416"/>
      <c r="D79" s="416"/>
      <c r="E79" s="416"/>
      <c r="F79" s="408"/>
      <c r="G79" s="408"/>
      <c r="H79" s="408"/>
      <c r="I79" s="408"/>
      <c r="J79" s="408"/>
      <c r="K79" s="408"/>
      <c r="L79" s="408"/>
      <c r="M79" s="408"/>
      <c r="N79" s="408"/>
      <c r="O79" s="408"/>
      <c r="P79" s="408"/>
      <c r="Q79" s="408"/>
      <c r="R79" s="408"/>
      <c r="S79" s="408"/>
      <c r="T79" s="408"/>
      <c r="U79" s="408"/>
      <c r="V79" s="408"/>
      <c r="W79" s="408"/>
      <c r="X79" s="408"/>
      <c r="Y79" s="408"/>
      <c r="Z79" s="408"/>
    </row>
    <row r="80" ht="15.75" customHeight="1">
      <c r="A80" s="408"/>
      <c r="B80" s="416"/>
      <c r="C80" s="416"/>
      <c r="D80" s="416"/>
      <c r="E80" s="416"/>
      <c r="F80" s="408"/>
      <c r="G80" s="408"/>
      <c r="H80" s="408"/>
      <c r="I80" s="408"/>
      <c r="J80" s="408"/>
      <c r="K80" s="408"/>
      <c r="L80" s="408"/>
      <c r="M80" s="408"/>
      <c r="N80" s="408"/>
      <c r="O80" s="408"/>
      <c r="P80" s="408"/>
      <c r="Q80" s="408"/>
      <c r="R80" s="408"/>
      <c r="S80" s="408"/>
      <c r="T80" s="408"/>
      <c r="U80" s="408"/>
      <c r="V80" s="408"/>
      <c r="W80" s="408"/>
      <c r="X80" s="408"/>
      <c r="Y80" s="408"/>
      <c r="Z80" s="408"/>
    </row>
    <row r="81" ht="15.75" customHeight="1">
      <c r="A81" s="408"/>
      <c r="B81" s="416"/>
      <c r="C81" s="416"/>
      <c r="D81" s="416"/>
      <c r="E81" s="416"/>
      <c r="F81" s="408"/>
      <c r="G81" s="408"/>
      <c r="H81" s="408"/>
      <c r="I81" s="408"/>
      <c r="J81" s="408"/>
      <c r="K81" s="408"/>
      <c r="L81" s="408"/>
      <c r="M81" s="408"/>
      <c r="N81" s="408"/>
      <c r="O81" s="408"/>
      <c r="P81" s="408"/>
      <c r="Q81" s="408"/>
      <c r="R81" s="408"/>
      <c r="S81" s="408"/>
      <c r="T81" s="408"/>
      <c r="U81" s="408"/>
      <c r="V81" s="408"/>
      <c r="W81" s="408"/>
      <c r="X81" s="408"/>
      <c r="Y81" s="408"/>
      <c r="Z81" s="408"/>
    </row>
    <row r="82" ht="15.75" customHeight="1">
      <c r="A82" s="408"/>
      <c r="B82" s="416"/>
      <c r="C82" s="416"/>
      <c r="D82" s="416"/>
      <c r="E82" s="416"/>
      <c r="F82" s="408"/>
      <c r="G82" s="408"/>
      <c r="H82" s="408"/>
      <c r="I82" s="408"/>
      <c r="J82" s="408"/>
      <c r="K82" s="408"/>
      <c r="L82" s="408"/>
      <c r="M82" s="408"/>
      <c r="N82" s="408"/>
      <c r="O82" s="408"/>
      <c r="P82" s="408"/>
      <c r="Q82" s="408"/>
      <c r="R82" s="408"/>
      <c r="S82" s="408"/>
      <c r="T82" s="408"/>
      <c r="U82" s="408"/>
      <c r="V82" s="408"/>
      <c r="W82" s="408"/>
      <c r="X82" s="408"/>
      <c r="Y82" s="408"/>
      <c r="Z82" s="408"/>
    </row>
    <row r="83" ht="15.75" customHeight="1">
      <c r="A83" s="408"/>
      <c r="B83" s="416"/>
      <c r="C83" s="416"/>
      <c r="D83" s="416"/>
      <c r="E83" s="416"/>
      <c r="F83" s="408"/>
      <c r="G83" s="408"/>
      <c r="H83" s="408"/>
      <c r="I83" s="408"/>
      <c r="J83" s="408"/>
      <c r="K83" s="408"/>
      <c r="L83" s="408"/>
      <c r="M83" s="408"/>
      <c r="N83" s="408"/>
      <c r="O83" s="408"/>
      <c r="P83" s="408"/>
      <c r="Q83" s="408"/>
      <c r="R83" s="408"/>
      <c r="S83" s="408"/>
      <c r="T83" s="408"/>
      <c r="U83" s="408"/>
      <c r="V83" s="408"/>
      <c r="W83" s="408"/>
      <c r="X83" s="408"/>
      <c r="Y83" s="408"/>
      <c r="Z83" s="408"/>
    </row>
    <row r="84" ht="15.75" customHeight="1">
      <c r="A84" s="408"/>
      <c r="B84" s="416"/>
      <c r="C84" s="416"/>
      <c r="D84" s="416"/>
      <c r="E84" s="416"/>
      <c r="F84" s="408"/>
      <c r="G84" s="408"/>
      <c r="H84" s="408"/>
      <c r="I84" s="408"/>
      <c r="J84" s="408"/>
      <c r="K84" s="408"/>
      <c r="L84" s="408"/>
      <c r="M84" s="408"/>
      <c r="N84" s="408"/>
      <c r="O84" s="408"/>
      <c r="P84" s="408"/>
      <c r="Q84" s="408"/>
      <c r="R84" s="408"/>
      <c r="S84" s="408"/>
      <c r="T84" s="408"/>
      <c r="U84" s="408"/>
      <c r="V84" s="408"/>
      <c r="W84" s="408"/>
      <c r="X84" s="408"/>
      <c r="Y84" s="408"/>
      <c r="Z84" s="408"/>
    </row>
    <row r="85" ht="15.75" customHeight="1">
      <c r="A85" s="408"/>
      <c r="B85" s="416"/>
      <c r="C85" s="416"/>
      <c r="D85" s="416"/>
      <c r="E85" s="416"/>
      <c r="F85" s="408"/>
      <c r="G85" s="408"/>
      <c r="H85" s="408"/>
      <c r="I85" s="408"/>
      <c r="J85" s="408"/>
      <c r="K85" s="408"/>
      <c r="L85" s="408"/>
      <c r="M85" s="408"/>
      <c r="N85" s="408"/>
      <c r="O85" s="408"/>
      <c r="P85" s="408"/>
      <c r="Q85" s="408"/>
      <c r="R85" s="408"/>
      <c r="S85" s="408"/>
      <c r="T85" s="408"/>
      <c r="U85" s="408"/>
      <c r="V85" s="408"/>
      <c r="W85" s="408"/>
      <c r="X85" s="408"/>
      <c r="Y85" s="408"/>
      <c r="Z85" s="408"/>
    </row>
    <row r="86" ht="15.75" customHeight="1">
      <c r="A86" s="408"/>
      <c r="B86" s="416"/>
      <c r="C86" s="416"/>
      <c r="D86" s="416"/>
      <c r="E86" s="416"/>
      <c r="F86" s="408"/>
      <c r="G86" s="408"/>
      <c r="H86" s="408"/>
      <c r="I86" s="408"/>
      <c r="J86" s="408"/>
      <c r="K86" s="408"/>
      <c r="L86" s="408"/>
      <c r="M86" s="408"/>
      <c r="N86" s="408"/>
      <c r="O86" s="408"/>
      <c r="P86" s="408"/>
      <c r="Q86" s="408"/>
      <c r="R86" s="408"/>
      <c r="S86" s="408"/>
      <c r="T86" s="408"/>
      <c r="U86" s="408"/>
      <c r="V86" s="408"/>
      <c r="W86" s="408"/>
      <c r="X86" s="408"/>
      <c r="Y86" s="408"/>
      <c r="Z86" s="408"/>
    </row>
    <row r="87" ht="15.75" customHeight="1">
      <c r="A87" s="408"/>
      <c r="B87" s="416"/>
      <c r="C87" s="416"/>
      <c r="D87" s="416"/>
      <c r="E87" s="416"/>
      <c r="F87" s="408"/>
      <c r="G87" s="408"/>
      <c r="H87" s="408"/>
      <c r="I87" s="408"/>
      <c r="J87" s="408"/>
      <c r="K87" s="408"/>
      <c r="L87" s="408"/>
      <c r="M87" s="408"/>
      <c r="N87" s="408"/>
      <c r="O87" s="408"/>
      <c r="P87" s="408"/>
      <c r="Q87" s="408"/>
      <c r="R87" s="408"/>
      <c r="S87" s="408"/>
      <c r="T87" s="408"/>
      <c r="U87" s="408"/>
      <c r="V87" s="408"/>
      <c r="W87" s="408"/>
      <c r="X87" s="408"/>
      <c r="Y87" s="408"/>
      <c r="Z87" s="408"/>
    </row>
    <row r="88" ht="15.75" customHeight="1">
      <c r="A88" s="408"/>
      <c r="B88" s="416"/>
      <c r="C88" s="416"/>
      <c r="D88" s="416"/>
      <c r="E88" s="416"/>
      <c r="F88" s="408"/>
      <c r="G88" s="408"/>
      <c r="H88" s="408"/>
      <c r="I88" s="408"/>
      <c r="J88" s="408"/>
      <c r="K88" s="408"/>
      <c r="L88" s="408"/>
      <c r="M88" s="408"/>
      <c r="N88" s="408"/>
      <c r="O88" s="408"/>
      <c r="P88" s="408"/>
      <c r="Q88" s="408"/>
      <c r="R88" s="408"/>
      <c r="S88" s="408"/>
      <c r="T88" s="408"/>
      <c r="U88" s="408"/>
      <c r="V88" s="408"/>
      <c r="W88" s="408"/>
      <c r="X88" s="408"/>
      <c r="Y88" s="408"/>
      <c r="Z88" s="408"/>
    </row>
    <row r="89" ht="15.75" customHeight="1">
      <c r="A89" s="408"/>
      <c r="B89" s="416"/>
      <c r="C89" s="416"/>
      <c r="D89" s="416"/>
      <c r="E89" s="416"/>
      <c r="F89" s="408"/>
      <c r="G89" s="408"/>
      <c r="H89" s="408"/>
      <c r="I89" s="408"/>
      <c r="J89" s="408"/>
      <c r="K89" s="408"/>
      <c r="L89" s="408"/>
      <c r="M89" s="408"/>
      <c r="N89" s="408"/>
      <c r="O89" s="408"/>
      <c r="P89" s="408"/>
      <c r="Q89" s="408"/>
      <c r="R89" s="408"/>
      <c r="S89" s="408"/>
      <c r="T89" s="408"/>
      <c r="U89" s="408"/>
      <c r="V89" s="408"/>
      <c r="W89" s="408"/>
      <c r="X89" s="408"/>
      <c r="Y89" s="408"/>
      <c r="Z89" s="408"/>
    </row>
    <row r="90" ht="15.75" customHeight="1">
      <c r="A90" s="408"/>
      <c r="B90" s="416"/>
      <c r="C90" s="416"/>
      <c r="D90" s="416"/>
      <c r="E90" s="416"/>
      <c r="F90" s="408"/>
      <c r="G90" s="408"/>
      <c r="H90" s="408"/>
      <c r="I90" s="408"/>
      <c r="J90" s="408"/>
      <c r="K90" s="408"/>
      <c r="L90" s="408"/>
      <c r="M90" s="408"/>
      <c r="N90" s="408"/>
      <c r="O90" s="408"/>
      <c r="P90" s="408"/>
      <c r="Q90" s="408"/>
      <c r="R90" s="408"/>
      <c r="S90" s="408"/>
      <c r="T90" s="408"/>
      <c r="U90" s="408"/>
      <c r="V90" s="408"/>
      <c r="W90" s="408"/>
      <c r="X90" s="408"/>
      <c r="Y90" s="408"/>
      <c r="Z90" s="408"/>
    </row>
    <row r="91" ht="15.75" customHeight="1">
      <c r="A91" s="408"/>
      <c r="B91" s="416"/>
      <c r="C91" s="416"/>
      <c r="D91" s="416"/>
      <c r="E91" s="416"/>
      <c r="F91" s="408"/>
      <c r="G91" s="408"/>
      <c r="H91" s="408"/>
      <c r="I91" s="408"/>
      <c r="J91" s="408"/>
      <c r="K91" s="408"/>
      <c r="L91" s="408"/>
      <c r="M91" s="408"/>
      <c r="N91" s="408"/>
      <c r="O91" s="408"/>
      <c r="P91" s="408"/>
      <c r="Q91" s="408"/>
      <c r="R91" s="408"/>
      <c r="S91" s="408"/>
      <c r="T91" s="408"/>
      <c r="U91" s="408"/>
      <c r="V91" s="408"/>
      <c r="W91" s="408"/>
      <c r="X91" s="408"/>
      <c r="Y91" s="408"/>
      <c r="Z91" s="408"/>
    </row>
    <row r="92" ht="15.75" customHeight="1">
      <c r="A92" s="408"/>
      <c r="B92" s="416"/>
      <c r="C92" s="416"/>
      <c r="D92" s="416"/>
      <c r="E92" s="416"/>
      <c r="F92" s="408"/>
      <c r="G92" s="408"/>
      <c r="H92" s="408"/>
      <c r="I92" s="408"/>
      <c r="J92" s="408"/>
      <c r="K92" s="408"/>
      <c r="L92" s="408"/>
      <c r="M92" s="408"/>
      <c r="N92" s="408"/>
      <c r="O92" s="408"/>
      <c r="P92" s="408"/>
      <c r="Q92" s="408"/>
      <c r="R92" s="408"/>
      <c r="S92" s="408"/>
      <c r="T92" s="408"/>
      <c r="U92" s="408"/>
      <c r="V92" s="408"/>
      <c r="W92" s="408"/>
      <c r="X92" s="408"/>
      <c r="Y92" s="408"/>
      <c r="Z92" s="408"/>
    </row>
    <row r="93" ht="15.75" customHeight="1">
      <c r="A93" s="408"/>
      <c r="B93" s="416"/>
      <c r="C93" s="416"/>
      <c r="D93" s="416"/>
      <c r="E93" s="416"/>
      <c r="F93" s="408"/>
      <c r="G93" s="408"/>
      <c r="H93" s="408"/>
      <c r="I93" s="408"/>
      <c r="J93" s="408"/>
      <c r="K93" s="408"/>
      <c r="L93" s="408"/>
      <c r="M93" s="408"/>
      <c r="N93" s="408"/>
      <c r="O93" s="408"/>
      <c r="P93" s="408"/>
      <c r="Q93" s="408"/>
      <c r="R93" s="408"/>
      <c r="S93" s="408"/>
      <c r="T93" s="408"/>
      <c r="U93" s="408"/>
      <c r="V93" s="408"/>
      <c r="W93" s="408"/>
      <c r="X93" s="408"/>
      <c r="Y93" s="408"/>
      <c r="Z93" s="408"/>
    </row>
    <row r="94" ht="15.75" customHeight="1">
      <c r="A94" s="408"/>
      <c r="B94" s="416"/>
      <c r="C94" s="416"/>
      <c r="D94" s="416"/>
      <c r="E94" s="416"/>
      <c r="F94" s="408"/>
      <c r="G94" s="408"/>
      <c r="H94" s="408"/>
      <c r="I94" s="408"/>
      <c r="J94" s="408"/>
      <c r="K94" s="408"/>
      <c r="L94" s="408"/>
      <c r="M94" s="408"/>
      <c r="N94" s="408"/>
      <c r="O94" s="408"/>
      <c r="P94" s="408"/>
      <c r="Q94" s="408"/>
      <c r="R94" s="408"/>
      <c r="S94" s="408"/>
      <c r="T94" s="408"/>
      <c r="U94" s="408"/>
      <c r="V94" s="408"/>
      <c r="W94" s="408"/>
      <c r="X94" s="408"/>
      <c r="Y94" s="408"/>
      <c r="Z94" s="408"/>
    </row>
    <row r="95" ht="15.75" customHeight="1">
      <c r="A95" s="408"/>
      <c r="B95" s="416"/>
      <c r="C95" s="416"/>
      <c r="D95" s="416"/>
      <c r="E95" s="416"/>
      <c r="F95" s="408"/>
      <c r="G95" s="408"/>
      <c r="H95" s="408"/>
      <c r="I95" s="408"/>
      <c r="J95" s="408"/>
      <c r="K95" s="408"/>
      <c r="L95" s="408"/>
      <c r="M95" s="408"/>
      <c r="N95" s="408"/>
      <c r="O95" s="408"/>
      <c r="P95" s="408"/>
      <c r="Q95" s="408"/>
      <c r="R95" s="408"/>
      <c r="S95" s="408"/>
      <c r="T95" s="408"/>
      <c r="U95" s="408"/>
      <c r="V95" s="408"/>
      <c r="W95" s="408"/>
      <c r="X95" s="408"/>
      <c r="Y95" s="408"/>
      <c r="Z95" s="408"/>
    </row>
    <row r="96" ht="15.75" customHeight="1">
      <c r="A96" s="408"/>
      <c r="B96" s="416"/>
      <c r="C96" s="416"/>
      <c r="D96" s="416"/>
      <c r="E96" s="416"/>
      <c r="F96" s="408"/>
      <c r="G96" s="408"/>
      <c r="H96" s="408"/>
      <c r="I96" s="408"/>
      <c r="J96" s="408"/>
      <c r="K96" s="408"/>
      <c r="L96" s="408"/>
      <c r="M96" s="408"/>
      <c r="N96" s="408"/>
      <c r="O96" s="408"/>
      <c r="P96" s="408"/>
      <c r="Q96" s="408"/>
      <c r="R96" s="408"/>
      <c r="S96" s="408"/>
      <c r="T96" s="408"/>
      <c r="U96" s="408"/>
      <c r="V96" s="408"/>
      <c r="W96" s="408"/>
      <c r="X96" s="408"/>
      <c r="Y96" s="408"/>
      <c r="Z96" s="408"/>
    </row>
    <row r="97" ht="15.75" customHeight="1">
      <c r="A97" s="408"/>
      <c r="B97" s="416"/>
      <c r="C97" s="416"/>
      <c r="D97" s="416"/>
      <c r="E97" s="416"/>
      <c r="F97" s="408"/>
      <c r="G97" s="408"/>
      <c r="H97" s="408"/>
      <c r="I97" s="408"/>
      <c r="J97" s="408"/>
      <c r="K97" s="408"/>
      <c r="L97" s="408"/>
      <c r="M97" s="408"/>
      <c r="N97" s="408"/>
      <c r="O97" s="408"/>
      <c r="P97" s="408"/>
      <c r="Q97" s="408"/>
      <c r="R97" s="408"/>
      <c r="S97" s="408"/>
      <c r="T97" s="408"/>
      <c r="U97" s="408"/>
      <c r="V97" s="408"/>
      <c r="W97" s="408"/>
      <c r="X97" s="408"/>
      <c r="Y97" s="408"/>
      <c r="Z97" s="408"/>
    </row>
    <row r="98" ht="15.75" customHeight="1">
      <c r="A98" s="408"/>
      <c r="B98" s="416"/>
      <c r="C98" s="416"/>
      <c r="D98" s="416"/>
      <c r="E98" s="416"/>
      <c r="F98" s="408"/>
      <c r="G98" s="408"/>
      <c r="H98" s="408"/>
      <c r="I98" s="408"/>
      <c r="J98" s="408"/>
      <c r="K98" s="408"/>
      <c r="L98" s="408"/>
      <c r="M98" s="408"/>
      <c r="N98" s="408"/>
      <c r="O98" s="408"/>
      <c r="P98" s="408"/>
      <c r="Q98" s="408"/>
      <c r="R98" s="408"/>
      <c r="S98" s="408"/>
      <c r="T98" s="408"/>
      <c r="U98" s="408"/>
      <c r="V98" s="408"/>
      <c r="W98" s="408"/>
      <c r="X98" s="408"/>
      <c r="Y98" s="408"/>
      <c r="Z98" s="408"/>
    </row>
    <row r="99" ht="15.75" customHeight="1">
      <c r="A99" s="408"/>
      <c r="B99" s="416"/>
      <c r="C99" s="416"/>
      <c r="D99" s="416"/>
      <c r="E99" s="416"/>
      <c r="F99" s="408"/>
      <c r="G99" s="408"/>
      <c r="H99" s="408"/>
      <c r="I99" s="408"/>
      <c r="J99" s="408"/>
      <c r="K99" s="408"/>
      <c r="L99" s="408"/>
      <c r="M99" s="408"/>
      <c r="N99" s="408"/>
      <c r="O99" s="408"/>
      <c r="P99" s="408"/>
      <c r="Q99" s="408"/>
      <c r="R99" s="408"/>
      <c r="S99" s="408"/>
      <c r="T99" s="408"/>
      <c r="U99" s="408"/>
      <c r="V99" s="408"/>
      <c r="W99" s="408"/>
      <c r="X99" s="408"/>
      <c r="Y99" s="408"/>
      <c r="Z99" s="408"/>
    </row>
    <row r="100" ht="15.75" customHeight="1">
      <c r="A100" s="408"/>
      <c r="B100" s="416"/>
      <c r="C100" s="416"/>
      <c r="D100" s="416"/>
      <c r="E100" s="416"/>
      <c r="F100" s="408"/>
      <c r="G100" s="408"/>
      <c r="H100" s="408"/>
      <c r="I100" s="408"/>
      <c r="J100" s="408"/>
      <c r="K100" s="408"/>
      <c r="L100" s="408"/>
      <c r="M100" s="408"/>
      <c r="N100" s="408"/>
      <c r="O100" s="408"/>
      <c r="P100" s="408"/>
      <c r="Q100" s="408"/>
      <c r="R100" s="408"/>
      <c r="S100" s="408"/>
      <c r="T100" s="408"/>
      <c r="U100" s="408"/>
      <c r="V100" s="408"/>
      <c r="W100" s="408"/>
      <c r="X100" s="408"/>
      <c r="Y100" s="408"/>
      <c r="Z100" s="408"/>
    </row>
    <row r="101" ht="15.75" customHeight="1">
      <c r="A101" s="408"/>
      <c r="B101" s="416"/>
      <c r="C101" s="416"/>
      <c r="D101" s="416"/>
      <c r="E101" s="416"/>
      <c r="F101" s="408"/>
      <c r="G101" s="408"/>
      <c r="H101" s="408"/>
      <c r="I101" s="408"/>
      <c r="J101" s="408"/>
      <c r="K101" s="408"/>
      <c r="L101" s="408"/>
      <c r="M101" s="408"/>
      <c r="N101" s="408"/>
      <c r="O101" s="408"/>
      <c r="P101" s="408"/>
      <c r="Q101" s="408"/>
      <c r="R101" s="408"/>
      <c r="S101" s="408"/>
      <c r="T101" s="408"/>
      <c r="U101" s="408"/>
      <c r="V101" s="408"/>
      <c r="W101" s="408"/>
      <c r="X101" s="408"/>
      <c r="Y101" s="408"/>
      <c r="Z101" s="408"/>
    </row>
    <row r="102" ht="15.75" customHeight="1">
      <c r="A102" s="408"/>
      <c r="B102" s="416"/>
      <c r="C102" s="416"/>
      <c r="D102" s="416"/>
      <c r="E102" s="416"/>
      <c r="F102" s="408"/>
      <c r="G102" s="408"/>
      <c r="H102" s="408"/>
      <c r="I102" s="408"/>
      <c r="J102" s="408"/>
      <c r="K102" s="408"/>
      <c r="L102" s="408"/>
      <c r="M102" s="408"/>
      <c r="N102" s="408"/>
      <c r="O102" s="408"/>
      <c r="P102" s="408"/>
      <c r="Q102" s="408"/>
      <c r="R102" s="408"/>
      <c r="S102" s="408"/>
      <c r="T102" s="408"/>
      <c r="U102" s="408"/>
      <c r="V102" s="408"/>
      <c r="W102" s="408"/>
      <c r="X102" s="408"/>
      <c r="Y102" s="408"/>
      <c r="Z102" s="408"/>
    </row>
    <row r="103" ht="15.75" customHeight="1">
      <c r="A103" s="408"/>
      <c r="B103" s="416"/>
      <c r="C103" s="416"/>
      <c r="D103" s="416"/>
      <c r="E103" s="416"/>
      <c r="F103" s="408"/>
      <c r="G103" s="408"/>
      <c r="H103" s="408"/>
      <c r="I103" s="408"/>
      <c r="J103" s="408"/>
      <c r="K103" s="408"/>
      <c r="L103" s="408"/>
      <c r="M103" s="408"/>
      <c r="N103" s="408"/>
      <c r="O103" s="408"/>
      <c r="P103" s="408"/>
      <c r="Q103" s="408"/>
      <c r="R103" s="408"/>
      <c r="S103" s="408"/>
      <c r="T103" s="408"/>
      <c r="U103" s="408"/>
      <c r="V103" s="408"/>
      <c r="W103" s="408"/>
      <c r="X103" s="408"/>
      <c r="Y103" s="408"/>
      <c r="Z103" s="408"/>
    </row>
    <row r="104" ht="15.75" customHeight="1">
      <c r="A104" s="408"/>
      <c r="B104" s="416"/>
      <c r="C104" s="416"/>
      <c r="D104" s="416"/>
      <c r="E104" s="416"/>
      <c r="F104" s="408"/>
      <c r="G104" s="408"/>
      <c r="H104" s="408"/>
      <c r="I104" s="408"/>
      <c r="J104" s="408"/>
      <c r="K104" s="408"/>
      <c r="L104" s="408"/>
      <c r="M104" s="408"/>
      <c r="N104" s="408"/>
      <c r="O104" s="408"/>
      <c r="P104" s="408"/>
      <c r="Q104" s="408"/>
      <c r="R104" s="408"/>
      <c r="S104" s="408"/>
      <c r="T104" s="408"/>
      <c r="U104" s="408"/>
      <c r="V104" s="408"/>
      <c r="W104" s="408"/>
      <c r="X104" s="408"/>
      <c r="Y104" s="408"/>
      <c r="Z104" s="408"/>
    </row>
    <row r="105" ht="15.75" customHeight="1">
      <c r="A105" s="408"/>
      <c r="B105" s="416"/>
      <c r="C105" s="416"/>
      <c r="D105" s="416"/>
      <c r="E105" s="416"/>
      <c r="F105" s="408"/>
      <c r="G105" s="408"/>
      <c r="H105" s="408"/>
      <c r="I105" s="408"/>
      <c r="J105" s="408"/>
      <c r="K105" s="408"/>
      <c r="L105" s="408"/>
      <c r="M105" s="408"/>
      <c r="N105" s="408"/>
      <c r="O105" s="408"/>
      <c r="P105" s="408"/>
      <c r="Q105" s="408"/>
      <c r="R105" s="408"/>
      <c r="S105" s="408"/>
      <c r="T105" s="408"/>
      <c r="U105" s="408"/>
      <c r="V105" s="408"/>
      <c r="W105" s="408"/>
      <c r="X105" s="408"/>
      <c r="Y105" s="408"/>
      <c r="Z105" s="408"/>
    </row>
    <row r="106" ht="15.75" customHeight="1">
      <c r="A106" s="408"/>
      <c r="B106" s="416"/>
      <c r="C106" s="416"/>
      <c r="D106" s="416"/>
      <c r="E106" s="416"/>
      <c r="F106" s="408"/>
      <c r="G106" s="408"/>
      <c r="H106" s="408"/>
      <c r="I106" s="408"/>
      <c r="J106" s="408"/>
      <c r="K106" s="408"/>
      <c r="L106" s="408"/>
      <c r="M106" s="408"/>
      <c r="N106" s="408"/>
      <c r="O106" s="408"/>
      <c r="P106" s="408"/>
      <c r="Q106" s="408"/>
      <c r="R106" s="408"/>
      <c r="S106" s="408"/>
      <c r="T106" s="408"/>
      <c r="U106" s="408"/>
      <c r="V106" s="408"/>
      <c r="W106" s="408"/>
      <c r="X106" s="408"/>
      <c r="Y106" s="408"/>
      <c r="Z106" s="408"/>
    </row>
    <row r="107" ht="15.75" customHeight="1">
      <c r="A107" s="408"/>
      <c r="B107" s="416"/>
      <c r="C107" s="416"/>
      <c r="D107" s="416"/>
      <c r="E107" s="416"/>
      <c r="F107" s="408"/>
      <c r="G107" s="408"/>
      <c r="H107" s="408"/>
      <c r="I107" s="408"/>
      <c r="J107" s="408"/>
      <c r="K107" s="408"/>
      <c r="L107" s="408"/>
      <c r="M107" s="408"/>
      <c r="N107" s="408"/>
      <c r="O107" s="408"/>
      <c r="P107" s="408"/>
      <c r="Q107" s="408"/>
      <c r="R107" s="408"/>
      <c r="S107" s="408"/>
      <c r="T107" s="408"/>
      <c r="U107" s="408"/>
      <c r="V107" s="408"/>
      <c r="W107" s="408"/>
      <c r="X107" s="408"/>
      <c r="Y107" s="408"/>
      <c r="Z107" s="408"/>
    </row>
    <row r="108" ht="15.75" customHeight="1">
      <c r="A108" s="408"/>
      <c r="B108" s="416"/>
      <c r="C108" s="416"/>
      <c r="D108" s="416"/>
      <c r="E108" s="416"/>
      <c r="F108" s="408"/>
      <c r="G108" s="408"/>
      <c r="H108" s="408"/>
      <c r="I108" s="408"/>
      <c r="J108" s="408"/>
      <c r="K108" s="408"/>
      <c r="L108" s="408"/>
      <c r="M108" s="408"/>
      <c r="N108" s="408"/>
      <c r="O108" s="408"/>
      <c r="P108" s="408"/>
      <c r="Q108" s="408"/>
      <c r="R108" s="408"/>
      <c r="S108" s="408"/>
      <c r="T108" s="408"/>
      <c r="U108" s="408"/>
      <c r="V108" s="408"/>
      <c r="W108" s="408"/>
      <c r="X108" s="408"/>
      <c r="Y108" s="408"/>
      <c r="Z108" s="408"/>
    </row>
    <row r="109" ht="15.75" customHeight="1">
      <c r="A109" s="408"/>
      <c r="B109" s="416"/>
      <c r="C109" s="416"/>
      <c r="D109" s="416"/>
      <c r="E109" s="416"/>
      <c r="F109" s="408"/>
      <c r="G109" s="408"/>
      <c r="H109" s="408"/>
      <c r="I109" s="408"/>
      <c r="J109" s="408"/>
      <c r="K109" s="408"/>
      <c r="L109" s="408"/>
      <c r="M109" s="408"/>
      <c r="N109" s="408"/>
      <c r="O109" s="408"/>
      <c r="P109" s="408"/>
      <c r="Q109" s="408"/>
      <c r="R109" s="408"/>
      <c r="S109" s="408"/>
      <c r="T109" s="408"/>
      <c r="U109" s="408"/>
      <c r="V109" s="408"/>
      <c r="W109" s="408"/>
      <c r="X109" s="408"/>
      <c r="Y109" s="408"/>
      <c r="Z109" s="408"/>
    </row>
    <row r="110" ht="15.75" customHeight="1">
      <c r="A110" s="408"/>
      <c r="B110" s="416"/>
      <c r="C110" s="416"/>
      <c r="D110" s="416"/>
      <c r="E110" s="416"/>
      <c r="F110" s="408"/>
      <c r="G110" s="408"/>
      <c r="H110" s="408"/>
      <c r="I110" s="408"/>
      <c r="J110" s="408"/>
      <c r="K110" s="408"/>
      <c r="L110" s="408"/>
      <c r="M110" s="408"/>
      <c r="N110" s="408"/>
      <c r="O110" s="408"/>
      <c r="P110" s="408"/>
      <c r="Q110" s="408"/>
      <c r="R110" s="408"/>
      <c r="S110" s="408"/>
      <c r="T110" s="408"/>
      <c r="U110" s="408"/>
      <c r="V110" s="408"/>
      <c r="W110" s="408"/>
      <c r="X110" s="408"/>
      <c r="Y110" s="408"/>
      <c r="Z110" s="408"/>
    </row>
    <row r="111" ht="15.75" customHeight="1">
      <c r="A111" s="408"/>
      <c r="B111" s="416"/>
      <c r="C111" s="416"/>
      <c r="D111" s="416"/>
      <c r="E111" s="416"/>
      <c r="F111" s="408"/>
      <c r="G111" s="408"/>
      <c r="H111" s="408"/>
      <c r="I111" s="408"/>
      <c r="J111" s="408"/>
      <c r="K111" s="408"/>
      <c r="L111" s="408"/>
      <c r="M111" s="408"/>
      <c r="N111" s="408"/>
      <c r="O111" s="408"/>
      <c r="P111" s="408"/>
      <c r="Q111" s="408"/>
      <c r="R111" s="408"/>
      <c r="S111" s="408"/>
      <c r="T111" s="408"/>
      <c r="U111" s="408"/>
      <c r="V111" s="408"/>
      <c r="W111" s="408"/>
      <c r="X111" s="408"/>
      <c r="Y111" s="408"/>
      <c r="Z111" s="408"/>
    </row>
    <row r="112" ht="15.75" customHeight="1">
      <c r="A112" s="408"/>
      <c r="B112" s="416"/>
      <c r="C112" s="416"/>
      <c r="D112" s="416"/>
      <c r="E112" s="416"/>
      <c r="F112" s="408"/>
      <c r="G112" s="408"/>
      <c r="H112" s="408"/>
      <c r="I112" s="408"/>
      <c r="J112" s="408"/>
      <c r="K112" s="408"/>
      <c r="L112" s="408"/>
      <c r="M112" s="408"/>
      <c r="N112" s="408"/>
      <c r="O112" s="408"/>
      <c r="P112" s="408"/>
      <c r="Q112" s="408"/>
      <c r="R112" s="408"/>
      <c r="S112" s="408"/>
      <c r="T112" s="408"/>
      <c r="U112" s="408"/>
      <c r="V112" s="408"/>
      <c r="W112" s="408"/>
      <c r="X112" s="408"/>
      <c r="Y112" s="408"/>
      <c r="Z112" s="408"/>
    </row>
    <row r="113" ht="15.75" customHeight="1">
      <c r="A113" s="408"/>
      <c r="B113" s="416"/>
      <c r="C113" s="416"/>
      <c r="D113" s="416"/>
      <c r="E113" s="416"/>
      <c r="F113" s="408"/>
      <c r="G113" s="408"/>
      <c r="H113" s="408"/>
      <c r="I113" s="408"/>
      <c r="J113" s="408"/>
      <c r="K113" s="408"/>
      <c r="L113" s="408"/>
      <c r="M113" s="408"/>
      <c r="N113" s="408"/>
      <c r="O113" s="408"/>
      <c r="P113" s="408"/>
      <c r="Q113" s="408"/>
      <c r="R113" s="408"/>
      <c r="S113" s="408"/>
      <c r="T113" s="408"/>
      <c r="U113" s="408"/>
      <c r="V113" s="408"/>
      <c r="W113" s="408"/>
      <c r="X113" s="408"/>
      <c r="Y113" s="408"/>
      <c r="Z113" s="408"/>
    </row>
    <row r="114" ht="15.75" customHeight="1">
      <c r="A114" s="408"/>
      <c r="B114" s="416"/>
      <c r="C114" s="416"/>
      <c r="D114" s="416"/>
      <c r="E114" s="416"/>
      <c r="F114" s="408"/>
      <c r="G114" s="408"/>
      <c r="H114" s="408"/>
      <c r="I114" s="408"/>
      <c r="J114" s="408"/>
      <c r="K114" s="408"/>
      <c r="L114" s="408"/>
      <c r="M114" s="408"/>
      <c r="N114" s="408"/>
      <c r="O114" s="408"/>
      <c r="P114" s="408"/>
      <c r="Q114" s="408"/>
      <c r="R114" s="408"/>
      <c r="S114" s="408"/>
      <c r="T114" s="408"/>
      <c r="U114" s="408"/>
      <c r="V114" s="408"/>
      <c r="W114" s="408"/>
      <c r="X114" s="408"/>
      <c r="Y114" s="408"/>
      <c r="Z114" s="408"/>
    </row>
    <row r="115" ht="15.75" customHeight="1">
      <c r="A115" s="408"/>
      <c r="B115" s="416"/>
      <c r="C115" s="416"/>
      <c r="D115" s="416"/>
      <c r="E115" s="416"/>
      <c r="F115" s="408"/>
      <c r="G115" s="408"/>
      <c r="H115" s="408"/>
      <c r="I115" s="408"/>
      <c r="J115" s="408"/>
      <c r="K115" s="408"/>
      <c r="L115" s="408"/>
      <c r="M115" s="408"/>
      <c r="N115" s="408"/>
      <c r="O115" s="408"/>
      <c r="P115" s="408"/>
      <c r="Q115" s="408"/>
      <c r="R115" s="408"/>
      <c r="S115" s="408"/>
      <c r="T115" s="408"/>
      <c r="U115" s="408"/>
      <c r="V115" s="408"/>
      <c r="W115" s="408"/>
      <c r="X115" s="408"/>
      <c r="Y115" s="408"/>
      <c r="Z115" s="408"/>
    </row>
    <row r="116" ht="15.75" customHeight="1">
      <c r="A116" s="408"/>
      <c r="B116" s="416"/>
      <c r="C116" s="416"/>
      <c r="D116" s="416"/>
      <c r="E116" s="416"/>
      <c r="F116" s="408"/>
      <c r="G116" s="408"/>
      <c r="H116" s="408"/>
      <c r="I116" s="408"/>
      <c r="J116" s="408"/>
      <c r="K116" s="408"/>
      <c r="L116" s="408"/>
      <c r="M116" s="408"/>
      <c r="N116" s="408"/>
      <c r="O116" s="408"/>
      <c r="P116" s="408"/>
      <c r="Q116" s="408"/>
      <c r="R116" s="408"/>
      <c r="S116" s="408"/>
      <c r="T116" s="408"/>
      <c r="U116" s="408"/>
      <c r="V116" s="408"/>
      <c r="W116" s="408"/>
      <c r="X116" s="408"/>
      <c r="Y116" s="408"/>
      <c r="Z116" s="408"/>
    </row>
    <row r="117" ht="15.75" customHeight="1">
      <c r="A117" s="408"/>
      <c r="B117" s="416"/>
      <c r="C117" s="416"/>
      <c r="D117" s="416"/>
      <c r="E117" s="416"/>
      <c r="F117" s="408"/>
      <c r="G117" s="408"/>
      <c r="H117" s="408"/>
      <c r="I117" s="408"/>
      <c r="J117" s="408"/>
      <c r="K117" s="408"/>
      <c r="L117" s="408"/>
      <c r="M117" s="408"/>
      <c r="N117" s="408"/>
      <c r="O117" s="408"/>
      <c r="P117" s="408"/>
      <c r="Q117" s="408"/>
      <c r="R117" s="408"/>
      <c r="S117" s="408"/>
      <c r="T117" s="408"/>
      <c r="U117" s="408"/>
      <c r="V117" s="408"/>
      <c r="W117" s="408"/>
      <c r="X117" s="408"/>
      <c r="Y117" s="408"/>
      <c r="Z117" s="408"/>
    </row>
    <row r="118" ht="15.75" customHeight="1">
      <c r="A118" s="408"/>
      <c r="B118" s="416"/>
      <c r="C118" s="416"/>
      <c r="D118" s="416"/>
      <c r="E118" s="416"/>
      <c r="F118" s="408"/>
      <c r="G118" s="408"/>
      <c r="H118" s="408"/>
      <c r="I118" s="408"/>
      <c r="J118" s="408"/>
      <c r="K118" s="408"/>
      <c r="L118" s="408"/>
      <c r="M118" s="408"/>
      <c r="N118" s="408"/>
      <c r="O118" s="408"/>
      <c r="P118" s="408"/>
      <c r="Q118" s="408"/>
      <c r="R118" s="408"/>
      <c r="S118" s="408"/>
      <c r="T118" s="408"/>
      <c r="U118" s="408"/>
      <c r="V118" s="408"/>
      <c r="W118" s="408"/>
      <c r="X118" s="408"/>
      <c r="Y118" s="408"/>
      <c r="Z118" s="408"/>
    </row>
    <row r="119" ht="15.75" customHeight="1">
      <c r="A119" s="408"/>
      <c r="B119" s="416"/>
      <c r="C119" s="416"/>
      <c r="D119" s="416"/>
      <c r="E119" s="416"/>
      <c r="F119" s="408"/>
      <c r="G119" s="408"/>
      <c r="H119" s="408"/>
      <c r="I119" s="408"/>
      <c r="J119" s="408"/>
      <c r="K119" s="408"/>
      <c r="L119" s="408"/>
      <c r="M119" s="408"/>
      <c r="N119" s="408"/>
      <c r="O119" s="408"/>
      <c r="P119" s="408"/>
      <c r="Q119" s="408"/>
      <c r="R119" s="408"/>
      <c r="S119" s="408"/>
      <c r="T119" s="408"/>
      <c r="U119" s="408"/>
      <c r="V119" s="408"/>
      <c r="W119" s="408"/>
      <c r="X119" s="408"/>
      <c r="Y119" s="408"/>
      <c r="Z119" s="408"/>
    </row>
    <row r="120" ht="15.75" customHeight="1">
      <c r="A120" s="408"/>
      <c r="B120" s="416"/>
      <c r="C120" s="416"/>
      <c r="D120" s="416"/>
      <c r="E120" s="416"/>
      <c r="F120" s="408"/>
      <c r="G120" s="408"/>
      <c r="H120" s="408"/>
      <c r="I120" s="408"/>
      <c r="J120" s="408"/>
      <c r="K120" s="408"/>
      <c r="L120" s="408"/>
      <c r="M120" s="408"/>
      <c r="N120" s="408"/>
      <c r="O120" s="408"/>
      <c r="P120" s="408"/>
      <c r="Q120" s="408"/>
      <c r="R120" s="408"/>
      <c r="S120" s="408"/>
      <c r="T120" s="408"/>
      <c r="U120" s="408"/>
      <c r="V120" s="408"/>
      <c r="W120" s="408"/>
      <c r="X120" s="408"/>
      <c r="Y120" s="408"/>
      <c r="Z120" s="408"/>
    </row>
    <row r="121" ht="15.75" customHeight="1">
      <c r="A121" s="408"/>
      <c r="B121" s="416"/>
      <c r="C121" s="416"/>
      <c r="D121" s="416"/>
      <c r="E121" s="416"/>
      <c r="F121" s="408"/>
      <c r="G121" s="408"/>
      <c r="H121" s="408"/>
      <c r="I121" s="408"/>
      <c r="J121" s="408"/>
      <c r="K121" s="408"/>
      <c r="L121" s="408"/>
      <c r="M121" s="408"/>
      <c r="N121" s="408"/>
      <c r="O121" s="408"/>
      <c r="P121" s="408"/>
      <c r="Q121" s="408"/>
      <c r="R121" s="408"/>
      <c r="S121" s="408"/>
      <c r="T121" s="408"/>
      <c r="U121" s="408"/>
      <c r="V121" s="408"/>
      <c r="W121" s="408"/>
      <c r="X121" s="408"/>
      <c r="Y121" s="408"/>
      <c r="Z121" s="408"/>
    </row>
    <row r="122" ht="15.75" customHeight="1">
      <c r="A122" s="408"/>
      <c r="B122" s="416"/>
      <c r="C122" s="416"/>
      <c r="D122" s="416"/>
      <c r="E122" s="416"/>
      <c r="F122" s="408"/>
      <c r="G122" s="408"/>
      <c r="H122" s="408"/>
      <c r="I122" s="408"/>
      <c r="J122" s="408"/>
      <c r="K122" s="408"/>
      <c r="L122" s="408"/>
      <c r="M122" s="408"/>
      <c r="N122" s="408"/>
      <c r="O122" s="408"/>
      <c r="P122" s="408"/>
      <c r="Q122" s="408"/>
      <c r="R122" s="408"/>
      <c r="S122" s="408"/>
      <c r="T122" s="408"/>
      <c r="U122" s="408"/>
      <c r="V122" s="408"/>
      <c r="W122" s="408"/>
      <c r="X122" s="408"/>
      <c r="Y122" s="408"/>
      <c r="Z122" s="408"/>
    </row>
    <row r="123" ht="15.75" customHeight="1">
      <c r="A123" s="408"/>
      <c r="B123" s="416"/>
      <c r="C123" s="416"/>
      <c r="D123" s="416"/>
      <c r="E123" s="416"/>
      <c r="F123" s="408"/>
      <c r="G123" s="408"/>
      <c r="H123" s="408"/>
      <c r="I123" s="408"/>
      <c r="J123" s="408"/>
      <c r="K123" s="408"/>
      <c r="L123" s="408"/>
      <c r="M123" s="408"/>
      <c r="N123" s="408"/>
      <c r="O123" s="408"/>
      <c r="P123" s="408"/>
      <c r="Q123" s="408"/>
      <c r="R123" s="408"/>
      <c r="S123" s="408"/>
      <c r="T123" s="408"/>
      <c r="U123" s="408"/>
      <c r="V123" s="408"/>
      <c r="W123" s="408"/>
      <c r="X123" s="408"/>
      <c r="Y123" s="408"/>
      <c r="Z123" s="408"/>
    </row>
    <row r="124" ht="15.75" customHeight="1">
      <c r="A124" s="408"/>
      <c r="B124" s="416"/>
      <c r="C124" s="416"/>
      <c r="D124" s="416"/>
      <c r="E124" s="416"/>
      <c r="F124" s="408"/>
      <c r="G124" s="408"/>
      <c r="H124" s="408"/>
      <c r="I124" s="408"/>
      <c r="J124" s="408"/>
      <c r="K124" s="408"/>
      <c r="L124" s="408"/>
      <c r="M124" s="408"/>
      <c r="N124" s="408"/>
      <c r="O124" s="408"/>
      <c r="P124" s="408"/>
      <c r="Q124" s="408"/>
      <c r="R124" s="408"/>
      <c r="S124" s="408"/>
      <c r="T124" s="408"/>
      <c r="U124" s="408"/>
      <c r="V124" s="408"/>
      <c r="W124" s="408"/>
      <c r="X124" s="408"/>
      <c r="Y124" s="408"/>
      <c r="Z124" s="408"/>
    </row>
    <row r="125" ht="15.75" customHeight="1">
      <c r="A125" s="408"/>
      <c r="B125" s="416"/>
      <c r="C125" s="416"/>
      <c r="D125" s="416"/>
      <c r="E125" s="416"/>
      <c r="F125" s="408"/>
      <c r="G125" s="408"/>
      <c r="H125" s="408"/>
      <c r="I125" s="408"/>
      <c r="J125" s="408"/>
      <c r="K125" s="408"/>
      <c r="L125" s="408"/>
      <c r="M125" s="408"/>
      <c r="N125" s="408"/>
      <c r="O125" s="408"/>
      <c r="P125" s="408"/>
      <c r="Q125" s="408"/>
      <c r="R125" s="408"/>
      <c r="S125" s="408"/>
      <c r="T125" s="408"/>
      <c r="U125" s="408"/>
      <c r="V125" s="408"/>
      <c r="W125" s="408"/>
      <c r="X125" s="408"/>
      <c r="Y125" s="408"/>
      <c r="Z125" s="408"/>
    </row>
    <row r="126" ht="15.75" customHeight="1">
      <c r="A126" s="408"/>
      <c r="B126" s="416"/>
      <c r="C126" s="416"/>
      <c r="D126" s="416"/>
      <c r="E126" s="416"/>
      <c r="F126" s="408"/>
      <c r="G126" s="408"/>
      <c r="H126" s="408"/>
      <c r="I126" s="408"/>
      <c r="J126" s="408"/>
      <c r="K126" s="408"/>
      <c r="L126" s="408"/>
      <c r="M126" s="408"/>
      <c r="N126" s="408"/>
      <c r="O126" s="408"/>
      <c r="P126" s="408"/>
      <c r="Q126" s="408"/>
      <c r="R126" s="408"/>
      <c r="S126" s="408"/>
      <c r="T126" s="408"/>
      <c r="U126" s="408"/>
      <c r="V126" s="408"/>
      <c r="W126" s="408"/>
      <c r="X126" s="408"/>
      <c r="Y126" s="408"/>
      <c r="Z126" s="408"/>
    </row>
    <row r="127" ht="15.75" customHeight="1">
      <c r="A127" s="408"/>
      <c r="B127" s="416"/>
      <c r="C127" s="416"/>
      <c r="D127" s="416"/>
      <c r="E127" s="416"/>
      <c r="F127" s="408"/>
      <c r="G127" s="408"/>
      <c r="H127" s="408"/>
      <c r="I127" s="408"/>
      <c r="J127" s="408"/>
      <c r="K127" s="408"/>
      <c r="L127" s="408"/>
      <c r="M127" s="408"/>
      <c r="N127" s="408"/>
      <c r="O127" s="408"/>
      <c r="P127" s="408"/>
      <c r="Q127" s="408"/>
      <c r="R127" s="408"/>
      <c r="S127" s="408"/>
      <c r="T127" s="408"/>
      <c r="U127" s="408"/>
      <c r="V127" s="408"/>
      <c r="W127" s="408"/>
      <c r="X127" s="408"/>
      <c r="Y127" s="408"/>
      <c r="Z127" s="408"/>
    </row>
    <row r="128" ht="15.75" customHeight="1">
      <c r="A128" s="408"/>
      <c r="B128" s="416"/>
      <c r="C128" s="416"/>
      <c r="D128" s="416"/>
      <c r="E128" s="416"/>
      <c r="F128" s="408"/>
      <c r="G128" s="408"/>
      <c r="H128" s="408"/>
      <c r="I128" s="408"/>
      <c r="J128" s="408"/>
      <c r="K128" s="408"/>
      <c r="L128" s="408"/>
      <c r="M128" s="408"/>
      <c r="N128" s="408"/>
      <c r="O128" s="408"/>
      <c r="P128" s="408"/>
      <c r="Q128" s="408"/>
      <c r="R128" s="408"/>
      <c r="S128" s="408"/>
      <c r="T128" s="408"/>
      <c r="U128" s="408"/>
      <c r="V128" s="408"/>
      <c r="W128" s="408"/>
      <c r="X128" s="408"/>
      <c r="Y128" s="408"/>
      <c r="Z128" s="408"/>
    </row>
    <row r="129" ht="15.75" customHeight="1">
      <c r="A129" s="408"/>
      <c r="B129" s="416"/>
      <c r="C129" s="416"/>
      <c r="D129" s="416"/>
      <c r="E129" s="416"/>
      <c r="F129" s="408"/>
      <c r="G129" s="408"/>
      <c r="H129" s="408"/>
      <c r="I129" s="408"/>
      <c r="J129" s="408"/>
      <c r="K129" s="408"/>
      <c r="L129" s="408"/>
      <c r="M129" s="408"/>
      <c r="N129" s="408"/>
      <c r="O129" s="408"/>
      <c r="P129" s="408"/>
      <c r="Q129" s="408"/>
      <c r="R129" s="408"/>
      <c r="S129" s="408"/>
      <c r="T129" s="408"/>
      <c r="U129" s="408"/>
      <c r="V129" s="408"/>
      <c r="W129" s="408"/>
      <c r="X129" s="408"/>
      <c r="Y129" s="408"/>
      <c r="Z129" s="408"/>
    </row>
    <row r="130" ht="15.75" customHeight="1">
      <c r="A130" s="408"/>
      <c r="B130" s="416"/>
      <c r="C130" s="416"/>
      <c r="D130" s="416"/>
      <c r="E130" s="416"/>
      <c r="F130" s="408"/>
      <c r="G130" s="408"/>
      <c r="H130" s="408"/>
      <c r="I130" s="408"/>
      <c r="J130" s="408"/>
      <c r="K130" s="408"/>
      <c r="L130" s="408"/>
      <c r="M130" s="408"/>
      <c r="N130" s="408"/>
      <c r="O130" s="408"/>
      <c r="P130" s="408"/>
      <c r="Q130" s="408"/>
      <c r="R130" s="408"/>
      <c r="S130" s="408"/>
      <c r="T130" s="408"/>
      <c r="U130" s="408"/>
      <c r="V130" s="408"/>
      <c r="W130" s="408"/>
      <c r="X130" s="408"/>
      <c r="Y130" s="408"/>
      <c r="Z130" s="408"/>
    </row>
    <row r="131" ht="15.75" customHeight="1">
      <c r="A131" s="408"/>
      <c r="B131" s="416"/>
      <c r="C131" s="416"/>
      <c r="D131" s="416"/>
      <c r="E131" s="416"/>
      <c r="F131" s="408"/>
      <c r="G131" s="408"/>
      <c r="H131" s="408"/>
      <c r="I131" s="408"/>
      <c r="J131" s="408"/>
      <c r="K131" s="408"/>
      <c r="L131" s="408"/>
      <c r="M131" s="408"/>
      <c r="N131" s="408"/>
      <c r="O131" s="408"/>
      <c r="P131" s="408"/>
      <c r="Q131" s="408"/>
      <c r="R131" s="408"/>
      <c r="S131" s="408"/>
      <c r="T131" s="408"/>
      <c r="U131" s="408"/>
      <c r="V131" s="408"/>
      <c r="W131" s="408"/>
      <c r="X131" s="408"/>
      <c r="Y131" s="408"/>
      <c r="Z131" s="408"/>
    </row>
    <row r="132" ht="15.75" customHeight="1">
      <c r="A132" s="408"/>
      <c r="B132" s="416"/>
      <c r="C132" s="416"/>
      <c r="D132" s="416"/>
      <c r="E132" s="416"/>
      <c r="F132" s="408"/>
      <c r="G132" s="408"/>
      <c r="H132" s="408"/>
      <c r="I132" s="408"/>
      <c r="J132" s="408"/>
      <c r="K132" s="408"/>
      <c r="L132" s="408"/>
      <c r="M132" s="408"/>
      <c r="N132" s="408"/>
      <c r="O132" s="408"/>
      <c r="P132" s="408"/>
      <c r="Q132" s="408"/>
      <c r="R132" s="408"/>
      <c r="S132" s="408"/>
      <c r="T132" s="408"/>
      <c r="U132" s="408"/>
      <c r="V132" s="408"/>
      <c r="W132" s="408"/>
      <c r="X132" s="408"/>
      <c r="Y132" s="408"/>
      <c r="Z132" s="408"/>
    </row>
    <row r="133" ht="15.75" customHeight="1">
      <c r="A133" s="408"/>
      <c r="B133" s="416"/>
      <c r="C133" s="416"/>
      <c r="D133" s="416"/>
      <c r="E133" s="416"/>
      <c r="F133" s="408"/>
      <c r="G133" s="408"/>
      <c r="H133" s="408"/>
      <c r="I133" s="408"/>
      <c r="J133" s="408"/>
      <c r="K133" s="408"/>
      <c r="L133" s="408"/>
      <c r="M133" s="408"/>
      <c r="N133" s="408"/>
      <c r="O133" s="408"/>
      <c r="P133" s="408"/>
      <c r="Q133" s="408"/>
      <c r="R133" s="408"/>
      <c r="S133" s="408"/>
      <c r="T133" s="408"/>
      <c r="U133" s="408"/>
      <c r="V133" s="408"/>
      <c r="W133" s="408"/>
      <c r="X133" s="408"/>
      <c r="Y133" s="408"/>
      <c r="Z133" s="408"/>
    </row>
    <row r="134" ht="15.75" customHeight="1">
      <c r="A134" s="408"/>
      <c r="B134" s="416"/>
      <c r="C134" s="416"/>
      <c r="D134" s="416"/>
      <c r="E134" s="416"/>
      <c r="F134" s="408"/>
      <c r="G134" s="408"/>
      <c r="H134" s="408"/>
      <c r="I134" s="408"/>
      <c r="J134" s="408"/>
      <c r="K134" s="408"/>
      <c r="L134" s="408"/>
      <c r="M134" s="408"/>
      <c r="N134" s="408"/>
      <c r="O134" s="408"/>
      <c r="P134" s="408"/>
      <c r="Q134" s="408"/>
      <c r="R134" s="408"/>
      <c r="S134" s="408"/>
      <c r="T134" s="408"/>
      <c r="U134" s="408"/>
      <c r="V134" s="408"/>
      <c r="W134" s="408"/>
      <c r="X134" s="408"/>
      <c r="Y134" s="408"/>
      <c r="Z134" s="408"/>
    </row>
    <row r="135" ht="15.75" customHeight="1">
      <c r="A135" s="408"/>
      <c r="B135" s="416"/>
      <c r="C135" s="416"/>
      <c r="D135" s="416"/>
      <c r="E135" s="416"/>
      <c r="F135" s="408"/>
      <c r="G135" s="408"/>
      <c r="H135" s="408"/>
      <c r="I135" s="408"/>
      <c r="J135" s="408"/>
      <c r="K135" s="408"/>
      <c r="L135" s="408"/>
      <c r="M135" s="408"/>
      <c r="N135" s="408"/>
      <c r="O135" s="408"/>
      <c r="P135" s="408"/>
      <c r="Q135" s="408"/>
      <c r="R135" s="408"/>
      <c r="S135" s="408"/>
      <c r="T135" s="408"/>
      <c r="U135" s="408"/>
      <c r="V135" s="408"/>
      <c r="W135" s="408"/>
      <c r="X135" s="408"/>
      <c r="Y135" s="408"/>
      <c r="Z135" s="408"/>
    </row>
    <row r="136" ht="15.75" customHeight="1">
      <c r="A136" s="408"/>
      <c r="B136" s="416"/>
      <c r="C136" s="416"/>
      <c r="D136" s="416"/>
      <c r="E136" s="416"/>
      <c r="F136" s="408"/>
      <c r="G136" s="408"/>
      <c r="H136" s="408"/>
      <c r="I136" s="408"/>
      <c r="J136" s="408"/>
      <c r="K136" s="408"/>
      <c r="L136" s="408"/>
      <c r="M136" s="408"/>
      <c r="N136" s="408"/>
      <c r="O136" s="408"/>
      <c r="P136" s="408"/>
      <c r="Q136" s="408"/>
      <c r="R136" s="408"/>
      <c r="S136" s="408"/>
      <c r="T136" s="408"/>
      <c r="U136" s="408"/>
      <c r="V136" s="408"/>
      <c r="W136" s="408"/>
      <c r="X136" s="408"/>
      <c r="Y136" s="408"/>
      <c r="Z136" s="408"/>
    </row>
    <row r="137" ht="15.75" customHeight="1">
      <c r="A137" s="408"/>
      <c r="B137" s="416"/>
      <c r="C137" s="416"/>
      <c r="D137" s="416"/>
      <c r="E137" s="416"/>
      <c r="F137" s="408"/>
      <c r="G137" s="408"/>
      <c r="H137" s="408"/>
      <c r="I137" s="408"/>
      <c r="J137" s="408"/>
      <c r="K137" s="408"/>
      <c r="L137" s="408"/>
      <c r="M137" s="408"/>
      <c r="N137" s="408"/>
      <c r="O137" s="408"/>
      <c r="P137" s="408"/>
      <c r="Q137" s="408"/>
      <c r="R137" s="408"/>
      <c r="S137" s="408"/>
      <c r="T137" s="408"/>
      <c r="U137" s="408"/>
      <c r="V137" s="408"/>
      <c r="W137" s="408"/>
      <c r="X137" s="408"/>
      <c r="Y137" s="408"/>
      <c r="Z137" s="408"/>
    </row>
    <row r="138" ht="15.75" customHeight="1">
      <c r="A138" s="408"/>
      <c r="B138" s="416"/>
      <c r="C138" s="416"/>
      <c r="D138" s="416"/>
      <c r="E138" s="416"/>
      <c r="F138" s="408"/>
      <c r="G138" s="408"/>
      <c r="H138" s="408"/>
      <c r="I138" s="408"/>
      <c r="J138" s="408"/>
      <c r="K138" s="408"/>
      <c r="L138" s="408"/>
      <c r="M138" s="408"/>
      <c r="N138" s="408"/>
      <c r="O138" s="408"/>
      <c r="P138" s="408"/>
      <c r="Q138" s="408"/>
      <c r="R138" s="408"/>
      <c r="S138" s="408"/>
      <c r="T138" s="408"/>
      <c r="U138" s="408"/>
      <c r="V138" s="408"/>
      <c r="W138" s="408"/>
      <c r="X138" s="408"/>
      <c r="Y138" s="408"/>
      <c r="Z138" s="408"/>
    </row>
    <row r="139" ht="15.75" customHeight="1">
      <c r="A139" s="408"/>
      <c r="B139" s="416"/>
      <c r="C139" s="416"/>
      <c r="D139" s="416"/>
      <c r="E139" s="416"/>
      <c r="F139" s="408"/>
      <c r="G139" s="408"/>
      <c r="H139" s="408"/>
      <c r="I139" s="408"/>
      <c r="J139" s="408"/>
      <c r="K139" s="408"/>
      <c r="L139" s="408"/>
      <c r="M139" s="408"/>
      <c r="N139" s="408"/>
      <c r="O139" s="408"/>
      <c r="P139" s="408"/>
      <c r="Q139" s="408"/>
      <c r="R139" s="408"/>
      <c r="S139" s="408"/>
      <c r="T139" s="408"/>
      <c r="U139" s="408"/>
      <c r="V139" s="408"/>
      <c r="W139" s="408"/>
      <c r="X139" s="408"/>
      <c r="Y139" s="408"/>
      <c r="Z139" s="408"/>
    </row>
    <row r="140" ht="15.75" customHeight="1">
      <c r="A140" s="408"/>
      <c r="B140" s="416"/>
      <c r="C140" s="416"/>
      <c r="D140" s="416"/>
      <c r="E140" s="416"/>
      <c r="F140" s="408"/>
      <c r="G140" s="408"/>
      <c r="H140" s="408"/>
      <c r="I140" s="408"/>
      <c r="J140" s="408"/>
      <c r="K140" s="408"/>
      <c r="L140" s="408"/>
      <c r="M140" s="408"/>
      <c r="N140" s="408"/>
      <c r="O140" s="408"/>
      <c r="P140" s="408"/>
      <c r="Q140" s="408"/>
      <c r="R140" s="408"/>
      <c r="S140" s="408"/>
      <c r="T140" s="408"/>
      <c r="U140" s="408"/>
      <c r="V140" s="408"/>
      <c r="W140" s="408"/>
      <c r="X140" s="408"/>
      <c r="Y140" s="408"/>
      <c r="Z140" s="408"/>
    </row>
    <row r="141" ht="15.75" customHeight="1">
      <c r="A141" s="408"/>
      <c r="B141" s="416"/>
      <c r="C141" s="416"/>
      <c r="D141" s="416"/>
      <c r="E141" s="416"/>
      <c r="F141" s="408"/>
      <c r="G141" s="408"/>
      <c r="H141" s="408"/>
      <c r="I141" s="408"/>
      <c r="J141" s="408"/>
      <c r="K141" s="408"/>
      <c r="L141" s="408"/>
      <c r="M141" s="408"/>
      <c r="N141" s="408"/>
      <c r="O141" s="408"/>
      <c r="P141" s="408"/>
      <c r="Q141" s="408"/>
      <c r="R141" s="408"/>
      <c r="S141" s="408"/>
      <c r="T141" s="408"/>
      <c r="U141" s="408"/>
      <c r="V141" s="408"/>
      <c r="W141" s="408"/>
      <c r="X141" s="408"/>
      <c r="Y141" s="408"/>
      <c r="Z141" s="408"/>
    </row>
    <row r="142" ht="15.75" customHeight="1">
      <c r="A142" s="408"/>
      <c r="B142" s="416"/>
      <c r="C142" s="416"/>
      <c r="D142" s="416"/>
      <c r="E142" s="416"/>
      <c r="F142" s="408"/>
      <c r="G142" s="408"/>
      <c r="H142" s="408"/>
      <c r="I142" s="408"/>
      <c r="J142" s="408"/>
      <c r="K142" s="408"/>
      <c r="L142" s="408"/>
      <c r="M142" s="408"/>
      <c r="N142" s="408"/>
      <c r="O142" s="408"/>
      <c r="P142" s="408"/>
      <c r="Q142" s="408"/>
      <c r="R142" s="408"/>
      <c r="S142" s="408"/>
      <c r="T142" s="408"/>
      <c r="U142" s="408"/>
      <c r="V142" s="408"/>
      <c r="W142" s="408"/>
      <c r="X142" s="408"/>
      <c r="Y142" s="408"/>
      <c r="Z142" s="408"/>
    </row>
    <row r="143" ht="15.75" customHeight="1">
      <c r="A143" s="408"/>
      <c r="B143" s="416"/>
      <c r="C143" s="416"/>
      <c r="D143" s="416"/>
      <c r="E143" s="416"/>
      <c r="F143" s="408"/>
      <c r="G143" s="408"/>
      <c r="H143" s="408"/>
      <c r="I143" s="408"/>
      <c r="J143" s="408"/>
      <c r="K143" s="408"/>
      <c r="L143" s="408"/>
      <c r="M143" s="408"/>
      <c r="N143" s="408"/>
      <c r="O143" s="408"/>
      <c r="P143" s="408"/>
      <c r="Q143" s="408"/>
      <c r="R143" s="408"/>
      <c r="S143" s="408"/>
      <c r="T143" s="408"/>
      <c r="U143" s="408"/>
      <c r="V143" s="408"/>
      <c r="W143" s="408"/>
      <c r="X143" s="408"/>
      <c r="Y143" s="408"/>
      <c r="Z143" s="408"/>
    </row>
    <row r="144" ht="15.75" customHeight="1">
      <c r="A144" s="408"/>
      <c r="B144" s="416"/>
      <c r="C144" s="416"/>
      <c r="D144" s="416"/>
      <c r="E144" s="416"/>
      <c r="F144" s="408"/>
      <c r="G144" s="408"/>
      <c r="H144" s="408"/>
      <c r="I144" s="408"/>
      <c r="J144" s="408"/>
      <c r="K144" s="408"/>
      <c r="L144" s="408"/>
      <c r="M144" s="408"/>
      <c r="N144" s="408"/>
      <c r="O144" s="408"/>
      <c r="P144" s="408"/>
      <c r="Q144" s="408"/>
      <c r="R144" s="408"/>
      <c r="S144" s="408"/>
      <c r="T144" s="408"/>
      <c r="U144" s="408"/>
      <c r="V144" s="408"/>
      <c r="W144" s="408"/>
      <c r="X144" s="408"/>
      <c r="Y144" s="408"/>
      <c r="Z144" s="408"/>
    </row>
    <row r="145" ht="15.75" customHeight="1">
      <c r="A145" s="408"/>
      <c r="B145" s="416"/>
      <c r="C145" s="416"/>
      <c r="D145" s="416"/>
      <c r="E145" s="416"/>
      <c r="F145" s="408"/>
      <c r="G145" s="408"/>
      <c r="H145" s="408"/>
      <c r="I145" s="408"/>
      <c r="J145" s="408"/>
      <c r="K145" s="408"/>
      <c r="L145" s="408"/>
      <c r="M145" s="408"/>
      <c r="N145" s="408"/>
      <c r="O145" s="408"/>
      <c r="P145" s="408"/>
      <c r="Q145" s="408"/>
      <c r="R145" s="408"/>
      <c r="S145" s="408"/>
      <c r="T145" s="408"/>
      <c r="U145" s="408"/>
      <c r="V145" s="408"/>
      <c r="W145" s="408"/>
      <c r="X145" s="408"/>
      <c r="Y145" s="408"/>
      <c r="Z145" s="408"/>
    </row>
    <row r="146" ht="15.75" customHeight="1">
      <c r="A146" s="408"/>
      <c r="B146" s="416"/>
      <c r="C146" s="416"/>
      <c r="D146" s="416"/>
      <c r="E146" s="416"/>
      <c r="F146" s="408"/>
      <c r="G146" s="408"/>
      <c r="H146" s="408"/>
      <c r="I146" s="408"/>
      <c r="J146" s="408"/>
      <c r="K146" s="408"/>
      <c r="L146" s="408"/>
      <c r="M146" s="408"/>
      <c r="N146" s="408"/>
      <c r="O146" s="408"/>
      <c r="P146" s="408"/>
      <c r="Q146" s="408"/>
      <c r="R146" s="408"/>
      <c r="S146" s="408"/>
      <c r="T146" s="408"/>
      <c r="U146" s="408"/>
      <c r="V146" s="408"/>
      <c r="W146" s="408"/>
      <c r="X146" s="408"/>
      <c r="Y146" s="408"/>
      <c r="Z146" s="408"/>
    </row>
    <row r="147" ht="15.75" customHeight="1">
      <c r="A147" s="408"/>
      <c r="B147" s="416"/>
      <c r="C147" s="416"/>
      <c r="D147" s="416"/>
      <c r="E147" s="416"/>
      <c r="F147" s="408"/>
      <c r="G147" s="408"/>
      <c r="H147" s="408"/>
      <c r="I147" s="408"/>
      <c r="J147" s="408"/>
      <c r="K147" s="408"/>
      <c r="L147" s="408"/>
      <c r="M147" s="408"/>
      <c r="N147" s="408"/>
      <c r="O147" s="408"/>
      <c r="P147" s="408"/>
      <c r="Q147" s="408"/>
      <c r="R147" s="408"/>
      <c r="S147" s="408"/>
      <c r="T147" s="408"/>
      <c r="U147" s="408"/>
      <c r="V147" s="408"/>
      <c r="W147" s="408"/>
      <c r="X147" s="408"/>
      <c r="Y147" s="408"/>
      <c r="Z147" s="408"/>
    </row>
    <row r="148" ht="15.75" customHeight="1">
      <c r="A148" s="408"/>
      <c r="B148" s="416"/>
      <c r="C148" s="416"/>
      <c r="D148" s="416"/>
      <c r="E148" s="416"/>
      <c r="F148" s="408"/>
      <c r="G148" s="408"/>
      <c r="H148" s="408"/>
      <c r="I148" s="408"/>
      <c r="J148" s="408"/>
      <c r="K148" s="408"/>
      <c r="L148" s="408"/>
      <c r="M148" s="408"/>
      <c r="N148" s="408"/>
      <c r="O148" s="408"/>
      <c r="P148" s="408"/>
      <c r="Q148" s="408"/>
      <c r="R148" s="408"/>
      <c r="S148" s="408"/>
      <c r="T148" s="408"/>
      <c r="U148" s="408"/>
      <c r="V148" s="408"/>
      <c r="W148" s="408"/>
      <c r="X148" s="408"/>
      <c r="Y148" s="408"/>
      <c r="Z148" s="408"/>
    </row>
    <row r="149" ht="15.75" customHeight="1">
      <c r="A149" s="408"/>
      <c r="B149" s="416"/>
      <c r="C149" s="416"/>
      <c r="D149" s="416"/>
      <c r="E149" s="416"/>
      <c r="F149" s="408"/>
      <c r="G149" s="408"/>
      <c r="H149" s="408"/>
      <c r="I149" s="408"/>
      <c r="J149" s="408"/>
      <c r="K149" s="408"/>
      <c r="L149" s="408"/>
      <c r="M149" s="408"/>
      <c r="N149" s="408"/>
      <c r="O149" s="408"/>
      <c r="P149" s="408"/>
      <c r="Q149" s="408"/>
      <c r="R149" s="408"/>
      <c r="S149" s="408"/>
      <c r="T149" s="408"/>
      <c r="U149" s="408"/>
      <c r="V149" s="408"/>
      <c r="W149" s="408"/>
      <c r="X149" s="408"/>
      <c r="Y149" s="408"/>
      <c r="Z149" s="408"/>
    </row>
    <row r="150" ht="15.75" customHeight="1">
      <c r="A150" s="408"/>
      <c r="B150" s="416"/>
      <c r="C150" s="416"/>
      <c r="D150" s="416"/>
      <c r="E150" s="416"/>
      <c r="F150" s="408"/>
      <c r="G150" s="408"/>
      <c r="H150" s="408"/>
      <c r="I150" s="408"/>
      <c r="J150" s="408"/>
      <c r="K150" s="408"/>
      <c r="L150" s="408"/>
      <c r="M150" s="408"/>
      <c r="N150" s="408"/>
      <c r="O150" s="408"/>
      <c r="P150" s="408"/>
      <c r="Q150" s="408"/>
      <c r="R150" s="408"/>
      <c r="S150" s="408"/>
      <c r="T150" s="408"/>
      <c r="U150" s="408"/>
      <c r="V150" s="408"/>
      <c r="W150" s="408"/>
      <c r="X150" s="408"/>
      <c r="Y150" s="408"/>
      <c r="Z150" s="408"/>
    </row>
    <row r="151" ht="15.75" customHeight="1">
      <c r="A151" s="408"/>
      <c r="B151" s="416"/>
      <c r="C151" s="416"/>
      <c r="D151" s="416"/>
      <c r="E151" s="416"/>
      <c r="F151" s="408"/>
      <c r="G151" s="408"/>
      <c r="H151" s="408"/>
      <c r="I151" s="408"/>
      <c r="J151" s="408"/>
      <c r="K151" s="408"/>
      <c r="L151" s="408"/>
      <c r="M151" s="408"/>
      <c r="N151" s="408"/>
      <c r="O151" s="408"/>
      <c r="P151" s="408"/>
      <c r="Q151" s="408"/>
      <c r="R151" s="408"/>
      <c r="S151" s="408"/>
      <c r="T151" s="408"/>
      <c r="U151" s="408"/>
      <c r="V151" s="408"/>
      <c r="W151" s="408"/>
      <c r="X151" s="408"/>
      <c r="Y151" s="408"/>
      <c r="Z151" s="408"/>
    </row>
    <row r="152" ht="15.75" customHeight="1">
      <c r="A152" s="408"/>
      <c r="B152" s="416"/>
      <c r="C152" s="416"/>
      <c r="D152" s="416"/>
      <c r="E152" s="416"/>
      <c r="F152" s="408"/>
      <c r="G152" s="408"/>
      <c r="H152" s="408"/>
      <c r="I152" s="408"/>
      <c r="J152" s="408"/>
      <c r="K152" s="408"/>
      <c r="L152" s="408"/>
      <c r="M152" s="408"/>
      <c r="N152" s="408"/>
      <c r="O152" s="408"/>
      <c r="P152" s="408"/>
      <c r="Q152" s="408"/>
      <c r="R152" s="408"/>
      <c r="S152" s="408"/>
      <c r="T152" s="408"/>
      <c r="U152" s="408"/>
      <c r="V152" s="408"/>
      <c r="W152" s="408"/>
      <c r="X152" s="408"/>
      <c r="Y152" s="408"/>
      <c r="Z152" s="408"/>
    </row>
    <row r="153" ht="15.75" customHeight="1">
      <c r="A153" s="408"/>
      <c r="B153" s="416"/>
      <c r="C153" s="416"/>
      <c r="D153" s="416"/>
      <c r="E153" s="416"/>
      <c r="F153" s="408"/>
      <c r="G153" s="408"/>
      <c r="H153" s="408"/>
      <c r="I153" s="408"/>
      <c r="J153" s="408"/>
      <c r="K153" s="408"/>
      <c r="L153" s="408"/>
      <c r="M153" s="408"/>
      <c r="N153" s="408"/>
      <c r="O153" s="408"/>
      <c r="P153" s="408"/>
      <c r="Q153" s="408"/>
      <c r="R153" s="408"/>
      <c r="S153" s="408"/>
      <c r="T153" s="408"/>
      <c r="U153" s="408"/>
      <c r="V153" s="408"/>
      <c r="W153" s="408"/>
      <c r="X153" s="408"/>
      <c r="Y153" s="408"/>
      <c r="Z153" s="408"/>
    </row>
    <row r="154" ht="15.75" customHeight="1">
      <c r="A154" s="408"/>
      <c r="B154" s="416"/>
      <c r="C154" s="416"/>
      <c r="D154" s="416"/>
      <c r="E154" s="416"/>
      <c r="F154" s="408"/>
      <c r="G154" s="408"/>
      <c r="H154" s="408"/>
      <c r="I154" s="408"/>
      <c r="J154" s="408"/>
      <c r="K154" s="408"/>
      <c r="L154" s="408"/>
      <c r="M154" s="408"/>
      <c r="N154" s="408"/>
      <c r="O154" s="408"/>
      <c r="P154" s="408"/>
      <c r="Q154" s="408"/>
      <c r="R154" s="408"/>
      <c r="S154" s="408"/>
      <c r="T154" s="408"/>
      <c r="U154" s="408"/>
      <c r="V154" s="408"/>
      <c r="W154" s="408"/>
      <c r="X154" s="408"/>
      <c r="Y154" s="408"/>
      <c r="Z154" s="408"/>
    </row>
    <row r="155" ht="15.75" customHeight="1">
      <c r="A155" s="408"/>
      <c r="B155" s="416"/>
      <c r="C155" s="416"/>
      <c r="D155" s="416"/>
      <c r="E155" s="416"/>
      <c r="F155" s="408"/>
      <c r="G155" s="408"/>
      <c r="H155" s="408"/>
      <c r="I155" s="408"/>
      <c r="J155" s="408"/>
      <c r="K155" s="408"/>
      <c r="L155" s="408"/>
      <c r="M155" s="408"/>
      <c r="N155" s="408"/>
      <c r="O155" s="408"/>
      <c r="P155" s="408"/>
      <c r="Q155" s="408"/>
      <c r="R155" s="408"/>
      <c r="S155" s="408"/>
      <c r="T155" s="408"/>
      <c r="U155" s="408"/>
      <c r="V155" s="408"/>
      <c r="W155" s="408"/>
      <c r="X155" s="408"/>
      <c r="Y155" s="408"/>
      <c r="Z155" s="408"/>
    </row>
    <row r="156" ht="15.75" customHeight="1">
      <c r="A156" s="408"/>
      <c r="B156" s="416"/>
      <c r="C156" s="416"/>
      <c r="D156" s="416"/>
      <c r="E156" s="416"/>
      <c r="F156" s="408"/>
      <c r="G156" s="408"/>
      <c r="H156" s="408"/>
      <c r="I156" s="408"/>
      <c r="J156" s="408"/>
      <c r="K156" s="408"/>
      <c r="L156" s="408"/>
      <c r="M156" s="408"/>
      <c r="N156" s="408"/>
      <c r="O156" s="408"/>
      <c r="P156" s="408"/>
      <c r="Q156" s="408"/>
      <c r="R156" s="408"/>
      <c r="S156" s="408"/>
      <c r="T156" s="408"/>
      <c r="U156" s="408"/>
      <c r="V156" s="408"/>
      <c r="W156" s="408"/>
      <c r="X156" s="408"/>
      <c r="Y156" s="408"/>
      <c r="Z156" s="408"/>
    </row>
    <row r="157" ht="15.75" customHeight="1">
      <c r="A157" s="408"/>
      <c r="B157" s="416"/>
      <c r="C157" s="416"/>
      <c r="D157" s="416"/>
      <c r="E157" s="416"/>
      <c r="F157" s="408"/>
      <c r="G157" s="408"/>
      <c r="H157" s="408"/>
      <c r="I157" s="408"/>
      <c r="J157" s="408"/>
      <c r="K157" s="408"/>
      <c r="L157" s="408"/>
      <c r="M157" s="408"/>
      <c r="N157" s="408"/>
      <c r="O157" s="408"/>
      <c r="P157" s="408"/>
      <c r="Q157" s="408"/>
      <c r="R157" s="408"/>
      <c r="S157" s="408"/>
      <c r="T157" s="408"/>
      <c r="U157" s="408"/>
      <c r="V157" s="408"/>
      <c r="W157" s="408"/>
      <c r="X157" s="408"/>
      <c r="Y157" s="408"/>
      <c r="Z157" s="408"/>
    </row>
    <row r="158" ht="15.75" customHeight="1">
      <c r="A158" s="408"/>
      <c r="B158" s="416"/>
      <c r="C158" s="416"/>
      <c r="D158" s="416"/>
      <c r="E158" s="416"/>
      <c r="F158" s="408"/>
      <c r="G158" s="408"/>
      <c r="H158" s="408"/>
      <c r="I158" s="408"/>
      <c r="J158" s="408"/>
      <c r="K158" s="408"/>
      <c r="L158" s="408"/>
      <c r="M158" s="408"/>
      <c r="N158" s="408"/>
      <c r="O158" s="408"/>
      <c r="P158" s="408"/>
      <c r="Q158" s="408"/>
      <c r="R158" s="408"/>
      <c r="S158" s="408"/>
      <c r="T158" s="408"/>
      <c r="U158" s="408"/>
      <c r="V158" s="408"/>
      <c r="W158" s="408"/>
      <c r="X158" s="408"/>
      <c r="Y158" s="408"/>
      <c r="Z158" s="408"/>
    </row>
    <row r="159" ht="15.75" customHeight="1">
      <c r="A159" s="408"/>
      <c r="B159" s="416"/>
      <c r="C159" s="416"/>
      <c r="D159" s="416"/>
      <c r="E159" s="416"/>
      <c r="F159" s="408"/>
      <c r="G159" s="408"/>
      <c r="H159" s="408"/>
      <c r="I159" s="408"/>
      <c r="J159" s="408"/>
      <c r="K159" s="408"/>
      <c r="L159" s="408"/>
      <c r="M159" s="408"/>
      <c r="N159" s="408"/>
      <c r="O159" s="408"/>
      <c r="P159" s="408"/>
      <c r="Q159" s="408"/>
      <c r="R159" s="408"/>
      <c r="S159" s="408"/>
      <c r="T159" s="408"/>
      <c r="U159" s="408"/>
      <c r="V159" s="408"/>
      <c r="W159" s="408"/>
      <c r="X159" s="408"/>
      <c r="Y159" s="408"/>
      <c r="Z159" s="408"/>
    </row>
    <row r="160" ht="15.75" customHeight="1">
      <c r="A160" s="408"/>
      <c r="B160" s="416"/>
      <c r="C160" s="416"/>
      <c r="D160" s="416"/>
      <c r="E160" s="416"/>
      <c r="F160" s="408"/>
      <c r="G160" s="408"/>
      <c r="H160" s="408"/>
      <c r="I160" s="408"/>
      <c r="J160" s="408"/>
      <c r="K160" s="408"/>
      <c r="L160" s="408"/>
      <c r="M160" s="408"/>
      <c r="N160" s="408"/>
      <c r="O160" s="408"/>
      <c r="P160" s="408"/>
      <c r="Q160" s="408"/>
      <c r="R160" s="408"/>
      <c r="S160" s="408"/>
      <c r="T160" s="408"/>
      <c r="U160" s="408"/>
      <c r="V160" s="408"/>
      <c r="W160" s="408"/>
      <c r="X160" s="408"/>
      <c r="Y160" s="408"/>
      <c r="Z160" s="408"/>
    </row>
    <row r="161" ht="15.75" customHeight="1">
      <c r="A161" s="408"/>
      <c r="B161" s="416"/>
      <c r="C161" s="416"/>
      <c r="D161" s="416"/>
      <c r="E161" s="416"/>
      <c r="F161" s="408"/>
      <c r="G161" s="408"/>
      <c r="H161" s="408"/>
      <c r="I161" s="408"/>
      <c r="J161" s="408"/>
      <c r="K161" s="408"/>
      <c r="L161" s="408"/>
      <c r="M161" s="408"/>
      <c r="N161" s="408"/>
      <c r="O161" s="408"/>
      <c r="P161" s="408"/>
      <c r="Q161" s="408"/>
      <c r="R161" s="408"/>
      <c r="S161" s="408"/>
      <c r="T161" s="408"/>
      <c r="U161" s="408"/>
      <c r="V161" s="408"/>
      <c r="W161" s="408"/>
      <c r="X161" s="408"/>
      <c r="Y161" s="408"/>
      <c r="Z161" s="408"/>
    </row>
    <row r="162" ht="15.75" customHeight="1">
      <c r="A162" s="408"/>
      <c r="B162" s="416"/>
      <c r="C162" s="416"/>
      <c r="D162" s="416"/>
      <c r="E162" s="416"/>
      <c r="F162" s="408"/>
      <c r="G162" s="408"/>
      <c r="H162" s="408"/>
      <c r="I162" s="408"/>
      <c r="J162" s="408"/>
      <c r="K162" s="408"/>
      <c r="L162" s="408"/>
      <c r="M162" s="408"/>
      <c r="N162" s="408"/>
      <c r="O162" s="408"/>
      <c r="P162" s="408"/>
      <c r="Q162" s="408"/>
      <c r="R162" s="408"/>
      <c r="S162" s="408"/>
      <c r="T162" s="408"/>
      <c r="U162" s="408"/>
      <c r="V162" s="408"/>
      <c r="W162" s="408"/>
      <c r="X162" s="408"/>
      <c r="Y162" s="408"/>
      <c r="Z162" s="408"/>
    </row>
    <row r="163" ht="15.75" customHeight="1">
      <c r="A163" s="408"/>
      <c r="B163" s="416"/>
      <c r="C163" s="416"/>
      <c r="D163" s="416"/>
      <c r="E163" s="416"/>
      <c r="F163" s="408"/>
      <c r="G163" s="408"/>
      <c r="H163" s="408"/>
      <c r="I163" s="408"/>
      <c r="J163" s="408"/>
      <c r="K163" s="408"/>
      <c r="L163" s="408"/>
      <c r="M163" s="408"/>
      <c r="N163" s="408"/>
      <c r="O163" s="408"/>
      <c r="P163" s="408"/>
      <c r="Q163" s="408"/>
      <c r="R163" s="408"/>
      <c r="S163" s="408"/>
      <c r="T163" s="408"/>
      <c r="U163" s="408"/>
      <c r="V163" s="408"/>
      <c r="W163" s="408"/>
      <c r="X163" s="408"/>
      <c r="Y163" s="408"/>
      <c r="Z163" s="408"/>
    </row>
    <row r="164" ht="15.75" customHeight="1">
      <c r="A164" s="408"/>
      <c r="B164" s="416"/>
      <c r="C164" s="416"/>
      <c r="D164" s="416"/>
      <c r="E164" s="416"/>
      <c r="F164" s="408"/>
      <c r="G164" s="408"/>
      <c r="H164" s="408"/>
      <c r="I164" s="408"/>
      <c r="J164" s="408"/>
      <c r="K164" s="408"/>
      <c r="L164" s="408"/>
      <c r="M164" s="408"/>
      <c r="N164" s="408"/>
      <c r="O164" s="408"/>
      <c r="P164" s="408"/>
      <c r="Q164" s="408"/>
      <c r="R164" s="408"/>
      <c r="S164" s="408"/>
      <c r="T164" s="408"/>
      <c r="U164" s="408"/>
      <c r="V164" s="408"/>
      <c r="W164" s="408"/>
      <c r="X164" s="408"/>
      <c r="Y164" s="408"/>
      <c r="Z164" s="408"/>
    </row>
    <row r="165" ht="15.75" customHeight="1">
      <c r="A165" s="408"/>
      <c r="B165" s="416"/>
      <c r="C165" s="416"/>
      <c r="D165" s="416"/>
      <c r="E165" s="416"/>
      <c r="F165" s="408"/>
      <c r="G165" s="408"/>
      <c r="H165" s="408"/>
      <c r="I165" s="408"/>
      <c r="J165" s="408"/>
      <c r="K165" s="408"/>
      <c r="L165" s="408"/>
      <c r="M165" s="408"/>
      <c r="N165" s="408"/>
      <c r="O165" s="408"/>
      <c r="P165" s="408"/>
      <c r="Q165" s="408"/>
      <c r="R165" s="408"/>
      <c r="S165" s="408"/>
      <c r="T165" s="408"/>
      <c r="U165" s="408"/>
      <c r="V165" s="408"/>
      <c r="W165" s="408"/>
      <c r="X165" s="408"/>
      <c r="Y165" s="408"/>
      <c r="Z165" s="408"/>
    </row>
    <row r="166" ht="15.75" customHeight="1">
      <c r="A166" s="408"/>
      <c r="B166" s="416"/>
      <c r="C166" s="416"/>
      <c r="D166" s="416"/>
      <c r="E166" s="416"/>
      <c r="F166" s="408"/>
      <c r="G166" s="408"/>
      <c r="H166" s="408"/>
      <c r="I166" s="408"/>
      <c r="J166" s="408"/>
      <c r="K166" s="408"/>
      <c r="L166" s="408"/>
      <c r="M166" s="408"/>
      <c r="N166" s="408"/>
      <c r="O166" s="408"/>
      <c r="P166" s="408"/>
      <c r="Q166" s="408"/>
      <c r="R166" s="408"/>
      <c r="S166" s="408"/>
      <c r="T166" s="408"/>
      <c r="U166" s="408"/>
      <c r="V166" s="408"/>
      <c r="W166" s="408"/>
      <c r="X166" s="408"/>
      <c r="Y166" s="408"/>
      <c r="Z166" s="408"/>
    </row>
    <row r="167" ht="15.75" customHeight="1">
      <c r="A167" s="408"/>
      <c r="B167" s="416"/>
      <c r="C167" s="416"/>
      <c r="D167" s="416"/>
      <c r="E167" s="416"/>
      <c r="F167" s="408"/>
      <c r="G167" s="408"/>
      <c r="H167" s="408"/>
      <c r="I167" s="408"/>
      <c r="J167" s="408"/>
      <c r="K167" s="408"/>
      <c r="L167" s="408"/>
      <c r="M167" s="408"/>
      <c r="N167" s="408"/>
      <c r="O167" s="408"/>
      <c r="P167" s="408"/>
      <c r="Q167" s="408"/>
      <c r="R167" s="408"/>
      <c r="S167" s="408"/>
      <c r="T167" s="408"/>
      <c r="U167" s="408"/>
      <c r="V167" s="408"/>
      <c r="W167" s="408"/>
      <c r="X167" s="408"/>
      <c r="Y167" s="408"/>
      <c r="Z167" s="408"/>
    </row>
    <row r="168" ht="15.75" customHeight="1">
      <c r="A168" s="408"/>
      <c r="B168" s="416"/>
      <c r="C168" s="416"/>
      <c r="D168" s="416"/>
      <c r="E168" s="416"/>
      <c r="F168" s="408"/>
      <c r="G168" s="408"/>
      <c r="H168" s="408"/>
      <c r="I168" s="408"/>
      <c r="J168" s="408"/>
      <c r="K168" s="408"/>
      <c r="L168" s="408"/>
      <c r="M168" s="408"/>
      <c r="N168" s="408"/>
      <c r="O168" s="408"/>
      <c r="P168" s="408"/>
      <c r="Q168" s="408"/>
      <c r="R168" s="408"/>
      <c r="S168" s="408"/>
      <c r="T168" s="408"/>
      <c r="U168" s="408"/>
      <c r="V168" s="408"/>
      <c r="W168" s="408"/>
      <c r="X168" s="408"/>
      <c r="Y168" s="408"/>
      <c r="Z168" s="408"/>
    </row>
    <row r="169" ht="15.75" customHeight="1">
      <c r="A169" s="408"/>
      <c r="B169" s="416"/>
      <c r="C169" s="416"/>
      <c r="D169" s="416"/>
      <c r="E169" s="416"/>
      <c r="F169" s="408"/>
      <c r="G169" s="408"/>
      <c r="H169" s="408"/>
      <c r="I169" s="408"/>
      <c r="J169" s="408"/>
      <c r="K169" s="408"/>
      <c r="L169" s="408"/>
      <c r="M169" s="408"/>
      <c r="N169" s="408"/>
      <c r="O169" s="408"/>
      <c r="P169" s="408"/>
      <c r="Q169" s="408"/>
      <c r="R169" s="408"/>
      <c r="S169" s="408"/>
      <c r="T169" s="408"/>
      <c r="U169" s="408"/>
      <c r="V169" s="408"/>
      <c r="W169" s="408"/>
      <c r="X169" s="408"/>
      <c r="Y169" s="408"/>
      <c r="Z169" s="408"/>
    </row>
    <row r="170" ht="15.75" customHeight="1">
      <c r="A170" s="408"/>
      <c r="B170" s="416"/>
      <c r="C170" s="416"/>
      <c r="D170" s="416"/>
      <c r="E170" s="416"/>
      <c r="F170" s="408"/>
      <c r="G170" s="408"/>
      <c r="H170" s="408"/>
      <c r="I170" s="408"/>
      <c r="J170" s="408"/>
      <c r="K170" s="408"/>
      <c r="L170" s="408"/>
      <c r="M170" s="408"/>
      <c r="N170" s="408"/>
      <c r="O170" s="408"/>
      <c r="P170" s="408"/>
      <c r="Q170" s="408"/>
      <c r="R170" s="408"/>
      <c r="S170" s="408"/>
      <c r="T170" s="408"/>
      <c r="U170" s="408"/>
      <c r="V170" s="408"/>
      <c r="W170" s="408"/>
      <c r="X170" s="408"/>
      <c r="Y170" s="408"/>
      <c r="Z170" s="408"/>
    </row>
    <row r="171" ht="15.75" customHeight="1">
      <c r="A171" s="408"/>
      <c r="B171" s="416"/>
      <c r="C171" s="416"/>
      <c r="D171" s="416"/>
      <c r="E171" s="416"/>
      <c r="F171" s="408"/>
      <c r="G171" s="408"/>
      <c r="H171" s="408"/>
      <c r="I171" s="408"/>
      <c r="J171" s="408"/>
      <c r="K171" s="408"/>
      <c r="L171" s="408"/>
      <c r="M171" s="408"/>
      <c r="N171" s="408"/>
      <c r="O171" s="408"/>
      <c r="P171" s="408"/>
      <c r="Q171" s="408"/>
      <c r="R171" s="408"/>
      <c r="S171" s="408"/>
      <c r="T171" s="408"/>
      <c r="U171" s="408"/>
      <c r="V171" s="408"/>
      <c r="W171" s="408"/>
      <c r="X171" s="408"/>
      <c r="Y171" s="408"/>
      <c r="Z171" s="408"/>
    </row>
    <row r="172" ht="15.75" customHeight="1">
      <c r="A172" s="408"/>
      <c r="B172" s="416"/>
      <c r="C172" s="416"/>
      <c r="D172" s="416"/>
      <c r="E172" s="416"/>
      <c r="F172" s="408"/>
      <c r="G172" s="408"/>
      <c r="H172" s="408"/>
      <c r="I172" s="408"/>
      <c r="J172" s="408"/>
      <c r="K172" s="408"/>
      <c r="L172" s="408"/>
      <c r="M172" s="408"/>
      <c r="N172" s="408"/>
      <c r="O172" s="408"/>
      <c r="P172" s="408"/>
      <c r="Q172" s="408"/>
      <c r="R172" s="408"/>
      <c r="S172" s="408"/>
      <c r="T172" s="408"/>
      <c r="U172" s="408"/>
      <c r="V172" s="408"/>
      <c r="W172" s="408"/>
      <c r="X172" s="408"/>
      <c r="Y172" s="408"/>
      <c r="Z172" s="408"/>
    </row>
    <row r="173" ht="15.75" customHeight="1">
      <c r="A173" s="408"/>
      <c r="B173" s="416"/>
      <c r="C173" s="416"/>
      <c r="D173" s="416"/>
      <c r="E173" s="416"/>
      <c r="F173" s="408"/>
      <c r="G173" s="408"/>
      <c r="H173" s="408"/>
      <c r="I173" s="408"/>
      <c r="J173" s="408"/>
      <c r="K173" s="408"/>
      <c r="L173" s="408"/>
      <c r="M173" s="408"/>
      <c r="N173" s="408"/>
      <c r="O173" s="408"/>
      <c r="P173" s="408"/>
      <c r="Q173" s="408"/>
      <c r="R173" s="408"/>
      <c r="S173" s="408"/>
      <c r="T173" s="408"/>
      <c r="U173" s="408"/>
      <c r="V173" s="408"/>
      <c r="W173" s="408"/>
      <c r="X173" s="408"/>
      <c r="Y173" s="408"/>
      <c r="Z173" s="408"/>
    </row>
    <row r="174" ht="15.75" customHeight="1">
      <c r="A174" s="408"/>
      <c r="B174" s="416"/>
      <c r="C174" s="416"/>
      <c r="D174" s="416"/>
      <c r="E174" s="416"/>
      <c r="F174" s="408"/>
      <c r="G174" s="408"/>
      <c r="H174" s="408"/>
      <c r="I174" s="408"/>
      <c r="J174" s="408"/>
      <c r="K174" s="408"/>
      <c r="L174" s="408"/>
      <c r="M174" s="408"/>
      <c r="N174" s="408"/>
      <c r="O174" s="408"/>
      <c r="P174" s="408"/>
      <c r="Q174" s="408"/>
      <c r="R174" s="408"/>
      <c r="S174" s="408"/>
      <c r="T174" s="408"/>
      <c r="U174" s="408"/>
      <c r="V174" s="408"/>
      <c r="W174" s="408"/>
      <c r="X174" s="408"/>
      <c r="Y174" s="408"/>
      <c r="Z174" s="408"/>
    </row>
    <row r="175" ht="15.75" customHeight="1">
      <c r="A175" s="408"/>
      <c r="B175" s="416"/>
      <c r="C175" s="416"/>
      <c r="D175" s="416"/>
      <c r="E175" s="416"/>
      <c r="F175" s="408"/>
      <c r="G175" s="408"/>
      <c r="H175" s="408"/>
      <c r="I175" s="408"/>
      <c r="J175" s="408"/>
      <c r="K175" s="408"/>
      <c r="L175" s="408"/>
      <c r="M175" s="408"/>
      <c r="N175" s="408"/>
      <c r="O175" s="408"/>
      <c r="P175" s="408"/>
      <c r="Q175" s="408"/>
      <c r="R175" s="408"/>
      <c r="S175" s="408"/>
      <c r="T175" s="408"/>
      <c r="U175" s="408"/>
      <c r="V175" s="408"/>
      <c r="W175" s="408"/>
      <c r="X175" s="408"/>
      <c r="Y175" s="408"/>
      <c r="Z175" s="408"/>
    </row>
    <row r="176" ht="15.75" customHeight="1">
      <c r="A176" s="408"/>
      <c r="B176" s="416"/>
      <c r="C176" s="416"/>
      <c r="D176" s="416"/>
      <c r="E176" s="416"/>
      <c r="F176" s="408"/>
      <c r="G176" s="408"/>
      <c r="H176" s="408"/>
      <c r="I176" s="408"/>
      <c r="J176" s="408"/>
      <c r="K176" s="408"/>
      <c r="L176" s="408"/>
      <c r="M176" s="408"/>
      <c r="N176" s="408"/>
      <c r="O176" s="408"/>
      <c r="P176" s="408"/>
      <c r="Q176" s="408"/>
      <c r="R176" s="408"/>
      <c r="S176" s="408"/>
      <c r="T176" s="408"/>
      <c r="U176" s="408"/>
      <c r="V176" s="408"/>
      <c r="W176" s="408"/>
      <c r="X176" s="408"/>
      <c r="Y176" s="408"/>
      <c r="Z176" s="408"/>
    </row>
    <row r="177" ht="15.75" customHeight="1">
      <c r="A177" s="408"/>
      <c r="B177" s="416"/>
      <c r="C177" s="416"/>
      <c r="D177" s="416"/>
      <c r="E177" s="416"/>
      <c r="F177" s="408"/>
      <c r="G177" s="408"/>
      <c r="H177" s="408"/>
      <c r="I177" s="408"/>
      <c r="J177" s="408"/>
      <c r="K177" s="408"/>
      <c r="L177" s="408"/>
      <c r="M177" s="408"/>
      <c r="N177" s="408"/>
      <c r="O177" s="408"/>
      <c r="P177" s="408"/>
      <c r="Q177" s="408"/>
      <c r="R177" s="408"/>
      <c r="S177" s="408"/>
      <c r="T177" s="408"/>
      <c r="U177" s="408"/>
      <c r="V177" s="408"/>
      <c r="W177" s="408"/>
      <c r="X177" s="408"/>
      <c r="Y177" s="408"/>
      <c r="Z177" s="408"/>
    </row>
    <row r="178" ht="15.75" customHeight="1">
      <c r="A178" s="408"/>
      <c r="B178" s="416"/>
      <c r="C178" s="416"/>
      <c r="D178" s="416"/>
      <c r="E178" s="416"/>
      <c r="F178" s="408"/>
      <c r="G178" s="408"/>
      <c r="H178" s="408"/>
      <c r="I178" s="408"/>
      <c r="J178" s="408"/>
      <c r="K178" s="408"/>
      <c r="L178" s="408"/>
      <c r="M178" s="408"/>
      <c r="N178" s="408"/>
      <c r="O178" s="408"/>
      <c r="P178" s="408"/>
      <c r="Q178" s="408"/>
      <c r="R178" s="408"/>
      <c r="S178" s="408"/>
      <c r="T178" s="408"/>
      <c r="U178" s="408"/>
      <c r="V178" s="408"/>
      <c r="W178" s="408"/>
      <c r="X178" s="408"/>
      <c r="Y178" s="408"/>
      <c r="Z178" s="408"/>
    </row>
    <row r="179" ht="15.75" customHeight="1">
      <c r="A179" s="408"/>
      <c r="B179" s="416"/>
      <c r="C179" s="416"/>
      <c r="D179" s="416"/>
      <c r="E179" s="416"/>
      <c r="F179" s="408"/>
      <c r="G179" s="408"/>
      <c r="H179" s="408"/>
      <c r="I179" s="408"/>
      <c r="J179" s="408"/>
      <c r="K179" s="408"/>
      <c r="L179" s="408"/>
      <c r="M179" s="408"/>
      <c r="N179" s="408"/>
      <c r="O179" s="408"/>
      <c r="P179" s="408"/>
      <c r="Q179" s="408"/>
      <c r="R179" s="408"/>
      <c r="S179" s="408"/>
      <c r="T179" s="408"/>
      <c r="U179" s="408"/>
      <c r="V179" s="408"/>
      <c r="W179" s="408"/>
      <c r="X179" s="408"/>
      <c r="Y179" s="408"/>
      <c r="Z179" s="408"/>
    </row>
    <row r="180" ht="15.75" customHeight="1">
      <c r="A180" s="408"/>
      <c r="B180" s="416"/>
      <c r="C180" s="416"/>
      <c r="D180" s="416"/>
      <c r="E180" s="416"/>
      <c r="F180" s="408"/>
      <c r="G180" s="408"/>
      <c r="H180" s="408"/>
      <c r="I180" s="408"/>
      <c r="J180" s="408"/>
      <c r="K180" s="408"/>
      <c r="L180" s="408"/>
      <c r="M180" s="408"/>
      <c r="N180" s="408"/>
      <c r="O180" s="408"/>
      <c r="P180" s="408"/>
      <c r="Q180" s="408"/>
      <c r="R180" s="408"/>
      <c r="S180" s="408"/>
      <c r="T180" s="408"/>
      <c r="U180" s="408"/>
      <c r="V180" s="408"/>
      <c r="W180" s="408"/>
      <c r="X180" s="408"/>
      <c r="Y180" s="408"/>
      <c r="Z180" s="408"/>
    </row>
    <row r="181" ht="15.75" customHeight="1">
      <c r="A181" s="408"/>
      <c r="B181" s="416"/>
      <c r="C181" s="416"/>
      <c r="D181" s="416"/>
      <c r="E181" s="416"/>
      <c r="F181" s="408"/>
      <c r="G181" s="408"/>
      <c r="H181" s="408"/>
      <c r="I181" s="408"/>
      <c r="J181" s="408"/>
      <c r="K181" s="408"/>
      <c r="L181" s="408"/>
      <c r="M181" s="408"/>
      <c r="N181" s="408"/>
      <c r="O181" s="408"/>
      <c r="P181" s="408"/>
      <c r="Q181" s="408"/>
      <c r="R181" s="408"/>
      <c r="S181" s="408"/>
      <c r="T181" s="408"/>
      <c r="U181" s="408"/>
      <c r="V181" s="408"/>
      <c r="W181" s="408"/>
      <c r="X181" s="408"/>
      <c r="Y181" s="408"/>
      <c r="Z181" s="408"/>
    </row>
    <row r="182" ht="15.75" customHeight="1">
      <c r="A182" s="408"/>
      <c r="B182" s="416"/>
      <c r="C182" s="416"/>
      <c r="D182" s="416"/>
      <c r="E182" s="416"/>
      <c r="F182" s="408"/>
      <c r="G182" s="408"/>
      <c r="H182" s="408"/>
      <c r="I182" s="408"/>
      <c r="J182" s="408"/>
      <c r="K182" s="408"/>
      <c r="L182" s="408"/>
      <c r="M182" s="408"/>
      <c r="N182" s="408"/>
      <c r="O182" s="408"/>
      <c r="P182" s="408"/>
      <c r="Q182" s="408"/>
      <c r="R182" s="408"/>
      <c r="S182" s="408"/>
      <c r="T182" s="408"/>
      <c r="U182" s="408"/>
      <c r="V182" s="408"/>
      <c r="W182" s="408"/>
      <c r="X182" s="408"/>
      <c r="Y182" s="408"/>
      <c r="Z182" s="408"/>
    </row>
    <row r="183" ht="15.75" customHeight="1">
      <c r="A183" s="408"/>
      <c r="B183" s="416"/>
      <c r="C183" s="416"/>
      <c r="D183" s="416"/>
      <c r="E183" s="416"/>
      <c r="F183" s="408"/>
      <c r="G183" s="408"/>
      <c r="H183" s="408"/>
      <c r="I183" s="408"/>
      <c r="J183" s="408"/>
      <c r="K183" s="408"/>
      <c r="L183" s="408"/>
      <c r="M183" s="408"/>
      <c r="N183" s="408"/>
      <c r="O183" s="408"/>
      <c r="P183" s="408"/>
      <c r="Q183" s="408"/>
      <c r="R183" s="408"/>
      <c r="S183" s="408"/>
      <c r="T183" s="408"/>
      <c r="U183" s="408"/>
      <c r="V183" s="408"/>
      <c r="W183" s="408"/>
      <c r="X183" s="408"/>
      <c r="Y183" s="408"/>
      <c r="Z183" s="408"/>
    </row>
    <row r="184" ht="15.75" customHeight="1">
      <c r="A184" s="408"/>
      <c r="B184" s="416"/>
      <c r="C184" s="416"/>
      <c r="D184" s="416"/>
      <c r="E184" s="416"/>
      <c r="F184" s="408"/>
      <c r="G184" s="408"/>
      <c r="H184" s="408"/>
      <c r="I184" s="408"/>
      <c r="J184" s="408"/>
      <c r="K184" s="408"/>
      <c r="L184" s="408"/>
      <c r="M184" s="408"/>
      <c r="N184" s="408"/>
      <c r="O184" s="408"/>
      <c r="P184" s="408"/>
      <c r="Q184" s="408"/>
      <c r="R184" s="408"/>
      <c r="S184" s="408"/>
      <c r="T184" s="408"/>
      <c r="U184" s="408"/>
      <c r="V184" s="408"/>
      <c r="W184" s="408"/>
      <c r="X184" s="408"/>
      <c r="Y184" s="408"/>
      <c r="Z184" s="408"/>
    </row>
    <row r="185" ht="15.75" customHeight="1">
      <c r="A185" s="408"/>
      <c r="B185" s="416"/>
      <c r="C185" s="416"/>
      <c r="D185" s="416"/>
      <c r="E185" s="416"/>
      <c r="F185" s="408"/>
      <c r="G185" s="408"/>
      <c r="H185" s="408"/>
      <c r="I185" s="408"/>
      <c r="J185" s="408"/>
      <c r="K185" s="408"/>
      <c r="L185" s="408"/>
      <c r="M185" s="408"/>
      <c r="N185" s="408"/>
      <c r="O185" s="408"/>
      <c r="P185" s="408"/>
      <c r="Q185" s="408"/>
      <c r="R185" s="408"/>
      <c r="S185" s="408"/>
      <c r="T185" s="408"/>
      <c r="U185" s="408"/>
      <c r="V185" s="408"/>
      <c r="W185" s="408"/>
      <c r="X185" s="408"/>
      <c r="Y185" s="408"/>
      <c r="Z185" s="408"/>
    </row>
    <row r="186" ht="15.75" customHeight="1">
      <c r="A186" s="408"/>
      <c r="B186" s="416"/>
      <c r="C186" s="416"/>
      <c r="D186" s="416"/>
      <c r="E186" s="416"/>
      <c r="F186" s="408"/>
      <c r="G186" s="408"/>
      <c r="H186" s="408"/>
      <c r="I186" s="408"/>
      <c r="J186" s="408"/>
      <c r="K186" s="408"/>
      <c r="L186" s="408"/>
      <c r="M186" s="408"/>
      <c r="N186" s="408"/>
      <c r="O186" s="408"/>
      <c r="P186" s="408"/>
      <c r="Q186" s="408"/>
      <c r="R186" s="408"/>
      <c r="S186" s="408"/>
      <c r="T186" s="408"/>
      <c r="U186" s="408"/>
      <c r="V186" s="408"/>
      <c r="W186" s="408"/>
      <c r="X186" s="408"/>
      <c r="Y186" s="408"/>
      <c r="Z186" s="408"/>
    </row>
    <row r="187" ht="15.75" customHeight="1">
      <c r="A187" s="408"/>
      <c r="B187" s="416"/>
      <c r="C187" s="416"/>
      <c r="D187" s="416"/>
      <c r="E187" s="416"/>
      <c r="F187" s="408"/>
      <c r="G187" s="408"/>
      <c r="H187" s="408"/>
      <c r="I187" s="408"/>
      <c r="J187" s="408"/>
      <c r="K187" s="408"/>
      <c r="L187" s="408"/>
      <c r="M187" s="408"/>
      <c r="N187" s="408"/>
      <c r="O187" s="408"/>
      <c r="P187" s="408"/>
      <c r="Q187" s="408"/>
      <c r="R187" s="408"/>
      <c r="S187" s="408"/>
      <c r="T187" s="408"/>
      <c r="U187" s="408"/>
      <c r="V187" s="408"/>
      <c r="W187" s="408"/>
      <c r="X187" s="408"/>
      <c r="Y187" s="408"/>
      <c r="Z187" s="408"/>
    </row>
    <row r="188" ht="15.75" customHeight="1">
      <c r="A188" s="408"/>
      <c r="B188" s="416"/>
      <c r="C188" s="416"/>
      <c r="D188" s="416"/>
      <c r="E188" s="416"/>
      <c r="F188" s="408"/>
      <c r="G188" s="408"/>
      <c r="H188" s="408"/>
      <c r="I188" s="408"/>
      <c r="J188" s="408"/>
      <c r="K188" s="408"/>
      <c r="L188" s="408"/>
      <c r="M188" s="408"/>
      <c r="N188" s="408"/>
      <c r="O188" s="408"/>
      <c r="P188" s="408"/>
      <c r="Q188" s="408"/>
      <c r="R188" s="408"/>
      <c r="S188" s="408"/>
      <c r="T188" s="408"/>
      <c r="U188" s="408"/>
      <c r="V188" s="408"/>
      <c r="W188" s="408"/>
      <c r="X188" s="408"/>
      <c r="Y188" s="408"/>
      <c r="Z188" s="408"/>
    </row>
    <row r="189" ht="15.75" customHeight="1">
      <c r="A189" s="408"/>
      <c r="B189" s="416"/>
      <c r="C189" s="416"/>
      <c r="D189" s="416"/>
      <c r="E189" s="416"/>
      <c r="F189" s="408"/>
      <c r="G189" s="408"/>
      <c r="H189" s="408"/>
      <c r="I189" s="408"/>
      <c r="J189" s="408"/>
      <c r="K189" s="408"/>
      <c r="L189" s="408"/>
      <c r="M189" s="408"/>
      <c r="N189" s="408"/>
      <c r="O189" s="408"/>
      <c r="P189" s="408"/>
      <c r="Q189" s="408"/>
      <c r="R189" s="408"/>
      <c r="S189" s="408"/>
      <c r="T189" s="408"/>
      <c r="U189" s="408"/>
      <c r="V189" s="408"/>
      <c r="W189" s="408"/>
      <c r="X189" s="408"/>
      <c r="Y189" s="408"/>
      <c r="Z189" s="408"/>
    </row>
    <row r="190" ht="15.75" customHeight="1">
      <c r="A190" s="408"/>
      <c r="B190" s="416"/>
      <c r="C190" s="416"/>
      <c r="D190" s="416"/>
      <c r="E190" s="416"/>
      <c r="F190" s="408"/>
      <c r="G190" s="408"/>
      <c r="H190" s="408"/>
      <c r="I190" s="408"/>
      <c r="J190" s="408"/>
      <c r="K190" s="408"/>
      <c r="L190" s="408"/>
      <c r="M190" s="408"/>
      <c r="N190" s="408"/>
      <c r="O190" s="408"/>
      <c r="P190" s="408"/>
      <c r="Q190" s="408"/>
      <c r="R190" s="408"/>
      <c r="S190" s="408"/>
      <c r="T190" s="408"/>
      <c r="U190" s="408"/>
      <c r="V190" s="408"/>
      <c r="W190" s="408"/>
      <c r="X190" s="408"/>
      <c r="Y190" s="408"/>
      <c r="Z190" s="408"/>
    </row>
    <row r="191" ht="15.75" customHeight="1">
      <c r="A191" s="408"/>
      <c r="B191" s="416"/>
      <c r="C191" s="416"/>
      <c r="D191" s="416"/>
      <c r="E191" s="416"/>
      <c r="F191" s="408"/>
      <c r="G191" s="408"/>
      <c r="H191" s="408"/>
      <c r="I191" s="408"/>
      <c r="J191" s="408"/>
      <c r="K191" s="408"/>
      <c r="L191" s="408"/>
      <c r="M191" s="408"/>
      <c r="N191" s="408"/>
      <c r="O191" s="408"/>
      <c r="P191" s="408"/>
      <c r="Q191" s="408"/>
      <c r="R191" s="408"/>
      <c r="S191" s="408"/>
      <c r="T191" s="408"/>
      <c r="U191" s="408"/>
      <c r="V191" s="408"/>
      <c r="W191" s="408"/>
      <c r="X191" s="408"/>
      <c r="Y191" s="408"/>
      <c r="Z191" s="408"/>
    </row>
    <row r="192" ht="15.75" customHeight="1">
      <c r="A192" s="408"/>
      <c r="B192" s="416"/>
      <c r="C192" s="416"/>
      <c r="D192" s="416"/>
      <c r="E192" s="416"/>
      <c r="F192" s="408"/>
      <c r="G192" s="408"/>
      <c r="H192" s="408"/>
      <c r="I192" s="408"/>
      <c r="J192" s="408"/>
      <c r="K192" s="408"/>
      <c r="L192" s="408"/>
      <c r="M192" s="408"/>
      <c r="N192" s="408"/>
      <c r="O192" s="408"/>
      <c r="P192" s="408"/>
      <c r="Q192" s="408"/>
      <c r="R192" s="408"/>
      <c r="S192" s="408"/>
      <c r="T192" s="408"/>
      <c r="U192" s="408"/>
      <c r="V192" s="408"/>
      <c r="W192" s="408"/>
      <c r="X192" s="408"/>
      <c r="Y192" s="408"/>
      <c r="Z192" s="408"/>
    </row>
    <row r="193" ht="15.75" customHeight="1">
      <c r="A193" s="408"/>
      <c r="B193" s="416"/>
      <c r="C193" s="416"/>
      <c r="D193" s="416"/>
      <c r="E193" s="416"/>
      <c r="F193" s="408"/>
      <c r="G193" s="408"/>
      <c r="H193" s="408"/>
      <c r="I193" s="408"/>
      <c r="J193" s="408"/>
      <c r="K193" s="408"/>
      <c r="L193" s="408"/>
      <c r="M193" s="408"/>
      <c r="N193" s="408"/>
      <c r="O193" s="408"/>
      <c r="P193" s="408"/>
      <c r="Q193" s="408"/>
      <c r="R193" s="408"/>
      <c r="S193" s="408"/>
      <c r="T193" s="408"/>
      <c r="U193" s="408"/>
      <c r="V193" s="408"/>
      <c r="W193" s="408"/>
      <c r="X193" s="408"/>
      <c r="Y193" s="408"/>
      <c r="Z193" s="408"/>
    </row>
    <row r="194" ht="15.75" customHeight="1">
      <c r="A194" s="408"/>
      <c r="B194" s="416"/>
      <c r="C194" s="416"/>
      <c r="D194" s="416"/>
      <c r="E194" s="416"/>
      <c r="F194" s="408"/>
      <c r="G194" s="408"/>
      <c r="H194" s="408"/>
      <c r="I194" s="408"/>
      <c r="J194" s="408"/>
      <c r="K194" s="408"/>
      <c r="L194" s="408"/>
      <c r="M194" s="408"/>
      <c r="N194" s="408"/>
      <c r="O194" s="408"/>
      <c r="P194" s="408"/>
      <c r="Q194" s="408"/>
      <c r="R194" s="408"/>
      <c r="S194" s="408"/>
      <c r="T194" s="408"/>
      <c r="U194" s="408"/>
      <c r="V194" s="408"/>
      <c r="W194" s="408"/>
      <c r="X194" s="408"/>
      <c r="Y194" s="408"/>
      <c r="Z194" s="408"/>
    </row>
    <row r="195" ht="15.75" customHeight="1">
      <c r="A195" s="408"/>
      <c r="B195" s="416"/>
      <c r="C195" s="416"/>
      <c r="D195" s="416"/>
      <c r="E195" s="416"/>
      <c r="F195" s="408"/>
      <c r="G195" s="408"/>
      <c r="H195" s="408"/>
      <c r="I195" s="408"/>
      <c r="J195" s="408"/>
      <c r="K195" s="408"/>
      <c r="L195" s="408"/>
      <c r="M195" s="408"/>
      <c r="N195" s="408"/>
      <c r="O195" s="408"/>
      <c r="P195" s="408"/>
      <c r="Q195" s="408"/>
      <c r="R195" s="408"/>
      <c r="S195" s="408"/>
      <c r="T195" s="408"/>
      <c r="U195" s="408"/>
      <c r="V195" s="408"/>
      <c r="W195" s="408"/>
      <c r="X195" s="408"/>
      <c r="Y195" s="408"/>
      <c r="Z195" s="408"/>
    </row>
    <row r="196" ht="15.75" customHeight="1">
      <c r="A196" s="408"/>
      <c r="B196" s="416"/>
      <c r="C196" s="416"/>
      <c r="D196" s="416"/>
      <c r="E196" s="416"/>
      <c r="F196" s="408"/>
      <c r="G196" s="408"/>
      <c r="H196" s="408"/>
      <c r="I196" s="408"/>
      <c r="J196" s="408"/>
      <c r="K196" s="408"/>
      <c r="L196" s="408"/>
      <c r="M196" s="408"/>
      <c r="N196" s="408"/>
      <c r="O196" s="408"/>
      <c r="P196" s="408"/>
      <c r="Q196" s="408"/>
      <c r="R196" s="408"/>
      <c r="S196" s="408"/>
      <c r="T196" s="408"/>
      <c r="U196" s="408"/>
      <c r="V196" s="408"/>
      <c r="W196" s="408"/>
      <c r="X196" s="408"/>
      <c r="Y196" s="408"/>
      <c r="Z196" s="408"/>
    </row>
    <row r="197" ht="15.75" customHeight="1">
      <c r="A197" s="408"/>
      <c r="B197" s="416"/>
      <c r="C197" s="416"/>
      <c r="D197" s="416"/>
      <c r="E197" s="416"/>
      <c r="F197" s="408"/>
      <c r="G197" s="408"/>
      <c r="H197" s="408"/>
      <c r="I197" s="408"/>
      <c r="J197" s="408"/>
      <c r="K197" s="408"/>
      <c r="L197" s="408"/>
      <c r="M197" s="408"/>
      <c r="N197" s="408"/>
      <c r="O197" s="408"/>
      <c r="P197" s="408"/>
      <c r="Q197" s="408"/>
      <c r="R197" s="408"/>
      <c r="S197" s="408"/>
      <c r="T197" s="408"/>
      <c r="U197" s="408"/>
      <c r="V197" s="408"/>
      <c r="W197" s="408"/>
      <c r="X197" s="408"/>
      <c r="Y197" s="408"/>
      <c r="Z197" s="408"/>
    </row>
    <row r="198" ht="15.75" customHeight="1">
      <c r="A198" s="408"/>
      <c r="B198" s="416"/>
      <c r="C198" s="416"/>
      <c r="D198" s="416"/>
      <c r="E198" s="416"/>
      <c r="F198" s="408"/>
      <c r="G198" s="408"/>
      <c r="H198" s="408"/>
      <c r="I198" s="408"/>
      <c r="J198" s="408"/>
      <c r="K198" s="408"/>
      <c r="L198" s="408"/>
      <c r="M198" s="408"/>
      <c r="N198" s="408"/>
      <c r="O198" s="408"/>
      <c r="P198" s="408"/>
      <c r="Q198" s="408"/>
      <c r="R198" s="408"/>
      <c r="S198" s="408"/>
      <c r="T198" s="408"/>
      <c r="U198" s="408"/>
      <c r="V198" s="408"/>
      <c r="W198" s="408"/>
      <c r="X198" s="408"/>
      <c r="Y198" s="408"/>
      <c r="Z198" s="408"/>
    </row>
    <row r="199" ht="15.75" customHeight="1">
      <c r="A199" s="408"/>
      <c r="B199" s="416"/>
      <c r="C199" s="416"/>
      <c r="D199" s="416"/>
      <c r="E199" s="416"/>
      <c r="F199" s="408"/>
      <c r="G199" s="408"/>
      <c r="H199" s="408"/>
      <c r="I199" s="408"/>
      <c r="J199" s="408"/>
      <c r="K199" s="408"/>
      <c r="L199" s="408"/>
      <c r="M199" s="408"/>
      <c r="N199" s="408"/>
      <c r="O199" s="408"/>
      <c r="P199" s="408"/>
      <c r="Q199" s="408"/>
      <c r="R199" s="408"/>
      <c r="S199" s="408"/>
      <c r="T199" s="408"/>
      <c r="U199" s="408"/>
      <c r="V199" s="408"/>
      <c r="W199" s="408"/>
      <c r="X199" s="408"/>
      <c r="Y199" s="408"/>
      <c r="Z199" s="408"/>
    </row>
    <row r="200" ht="15.75" customHeight="1">
      <c r="A200" s="408"/>
      <c r="B200" s="416"/>
      <c r="C200" s="416"/>
      <c r="D200" s="416"/>
      <c r="E200" s="416"/>
      <c r="F200" s="408"/>
      <c r="G200" s="408"/>
      <c r="H200" s="408"/>
      <c r="I200" s="408"/>
      <c r="J200" s="408"/>
      <c r="K200" s="408"/>
      <c r="L200" s="408"/>
      <c r="M200" s="408"/>
      <c r="N200" s="408"/>
      <c r="O200" s="408"/>
      <c r="P200" s="408"/>
      <c r="Q200" s="408"/>
      <c r="R200" s="408"/>
      <c r="S200" s="408"/>
      <c r="T200" s="408"/>
      <c r="U200" s="408"/>
      <c r="V200" s="408"/>
      <c r="W200" s="408"/>
      <c r="X200" s="408"/>
      <c r="Y200" s="408"/>
      <c r="Z200" s="408"/>
    </row>
    <row r="201" ht="15.75" customHeight="1">
      <c r="A201" s="408"/>
      <c r="B201" s="416"/>
      <c r="C201" s="416"/>
      <c r="D201" s="416"/>
      <c r="E201" s="416"/>
      <c r="F201" s="408"/>
      <c r="G201" s="408"/>
      <c r="H201" s="408"/>
      <c r="I201" s="408"/>
      <c r="J201" s="408"/>
      <c r="K201" s="408"/>
      <c r="L201" s="408"/>
      <c r="M201" s="408"/>
      <c r="N201" s="408"/>
      <c r="O201" s="408"/>
      <c r="P201" s="408"/>
      <c r="Q201" s="408"/>
      <c r="R201" s="408"/>
      <c r="S201" s="408"/>
      <c r="T201" s="408"/>
      <c r="U201" s="408"/>
      <c r="V201" s="408"/>
      <c r="W201" s="408"/>
      <c r="X201" s="408"/>
      <c r="Y201" s="408"/>
      <c r="Z201" s="408"/>
    </row>
    <row r="202" ht="15.75" customHeight="1">
      <c r="A202" s="408"/>
      <c r="B202" s="416"/>
      <c r="C202" s="416"/>
      <c r="D202" s="416"/>
      <c r="E202" s="416"/>
      <c r="F202" s="408"/>
      <c r="G202" s="408"/>
      <c r="H202" s="408"/>
      <c r="I202" s="408"/>
      <c r="J202" s="408"/>
      <c r="K202" s="408"/>
      <c r="L202" s="408"/>
      <c r="M202" s="408"/>
      <c r="N202" s="408"/>
      <c r="O202" s="408"/>
      <c r="P202" s="408"/>
      <c r="Q202" s="408"/>
      <c r="R202" s="408"/>
      <c r="S202" s="408"/>
      <c r="T202" s="408"/>
      <c r="U202" s="408"/>
      <c r="V202" s="408"/>
      <c r="W202" s="408"/>
      <c r="X202" s="408"/>
      <c r="Y202" s="408"/>
      <c r="Z202" s="408"/>
    </row>
    <row r="203" ht="15.75" customHeight="1">
      <c r="A203" s="408"/>
      <c r="B203" s="416"/>
      <c r="C203" s="416"/>
      <c r="D203" s="416"/>
      <c r="E203" s="416"/>
      <c r="F203" s="408"/>
      <c r="G203" s="408"/>
      <c r="H203" s="408"/>
      <c r="I203" s="408"/>
      <c r="J203" s="408"/>
      <c r="K203" s="408"/>
      <c r="L203" s="408"/>
      <c r="M203" s="408"/>
      <c r="N203" s="408"/>
      <c r="O203" s="408"/>
      <c r="P203" s="408"/>
      <c r="Q203" s="408"/>
      <c r="R203" s="408"/>
      <c r="S203" s="408"/>
      <c r="T203" s="408"/>
      <c r="U203" s="408"/>
      <c r="V203" s="408"/>
      <c r="W203" s="408"/>
      <c r="X203" s="408"/>
      <c r="Y203" s="408"/>
      <c r="Z203" s="408"/>
    </row>
    <row r="204" ht="15.75" customHeight="1">
      <c r="A204" s="408"/>
      <c r="B204" s="416"/>
      <c r="C204" s="416"/>
      <c r="D204" s="416"/>
      <c r="E204" s="416"/>
      <c r="F204" s="408"/>
      <c r="G204" s="408"/>
      <c r="H204" s="408"/>
      <c r="I204" s="408"/>
      <c r="J204" s="408"/>
      <c r="K204" s="408"/>
      <c r="L204" s="408"/>
      <c r="M204" s="408"/>
      <c r="N204" s="408"/>
      <c r="O204" s="408"/>
      <c r="P204" s="408"/>
      <c r="Q204" s="408"/>
      <c r="R204" s="408"/>
      <c r="S204" s="408"/>
      <c r="T204" s="408"/>
      <c r="U204" s="408"/>
      <c r="V204" s="408"/>
      <c r="W204" s="408"/>
      <c r="X204" s="408"/>
      <c r="Y204" s="408"/>
      <c r="Z204" s="408"/>
    </row>
    <row r="205" ht="15.75" customHeight="1">
      <c r="A205" s="408"/>
      <c r="B205" s="416"/>
      <c r="C205" s="416"/>
      <c r="D205" s="416"/>
      <c r="E205" s="416"/>
      <c r="F205" s="408"/>
      <c r="G205" s="408"/>
      <c r="H205" s="408"/>
      <c r="I205" s="408"/>
      <c r="J205" s="408"/>
      <c r="K205" s="408"/>
      <c r="L205" s="408"/>
      <c r="M205" s="408"/>
      <c r="N205" s="408"/>
      <c r="O205" s="408"/>
      <c r="P205" s="408"/>
      <c r="Q205" s="408"/>
      <c r="R205" s="408"/>
      <c r="S205" s="408"/>
      <c r="T205" s="408"/>
      <c r="U205" s="408"/>
      <c r="V205" s="408"/>
      <c r="W205" s="408"/>
      <c r="X205" s="408"/>
      <c r="Y205" s="408"/>
      <c r="Z205" s="408"/>
    </row>
    <row r="206" ht="15.75" customHeight="1">
      <c r="A206" s="408"/>
      <c r="B206" s="416"/>
      <c r="C206" s="416"/>
      <c r="D206" s="416"/>
      <c r="E206" s="416"/>
      <c r="F206" s="408"/>
      <c r="G206" s="408"/>
      <c r="H206" s="408"/>
      <c r="I206" s="408"/>
      <c r="J206" s="408"/>
      <c r="K206" s="408"/>
      <c r="L206" s="408"/>
      <c r="M206" s="408"/>
      <c r="N206" s="408"/>
      <c r="O206" s="408"/>
      <c r="P206" s="408"/>
      <c r="Q206" s="408"/>
      <c r="R206" s="408"/>
      <c r="S206" s="408"/>
      <c r="T206" s="408"/>
      <c r="U206" s="408"/>
      <c r="V206" s="408"/>
      <c r="W206" s="408"/>
      <c r="X206" s="408"/>
      <c r="Y206" s="408"/>
      <c r="Z206" s="408"/>
    </row>
    <row r="207" ht="15.75" customHeight="1">
      <c r="A207" s="408"/>
      <c r="B207" s="416"/>
      <c r="C207" s="416"/>
      <c r="D207" s="416"/>
      <c r="E207" s="416"/>
      <c r="F207" s="408"/>
      <c r="G207" s="408"/>
      <c r="H207" s="408"/>
      <c r="I207" s="408"/>
      <c r="J207" s="408"/>
      <c r="K207" s="408"/>
      <c r="L207" s="408"/>
      <c r="M207" s="408"/>
      <c r="N207" s="408"/>
      <c r="O207" s="408"/>
      <c r="P207" s="408"/>
      <c r="Q207" s="408"/>
      <c r="R207" s="408"/>
      <c r="S207" s="408"/>
      <c r="T207" s="408"/>
      <c r="U207" s="408"/>
      <c r="V207" s="408"/>
      <c r="W207" s="408"/>
      <c r="X207" s="408"/>
      <c r="Y207" s="408"/>
      <c r="Z207" s="408"/>
    </row>
    <row r="208" ht="15.75" customHeight="1">
      <c r="A208" s="408"/>
      <c r="B208" s="416"/>
      <c r="C208" s="416"/>
      <c r="D208" s="416"/>
      <c r="E208" s="416"/>
      <c r="F208" s="408"/>
      <c r="G208" s="408"/>
      <c r="H208" s="408"/>
      <c r="I208" s="408"/>
      <c r="J208" s="408"/>
      <c r="K208" s="408"/>
      <c r="L208" s="408"/>
      <c r="M208" s="408"/>
      <c r="N208" s="408"/>
      <c r="O208" s="408"/>
      <c r="P208" s="408"/>
      <c r="Q208" s="408"/>
      <c r="R208" s="408"/>
      <c r="S208" s="408"/>
      <c r="T208" s="408"/>
      <c r="U208" s="408"/>
      <c r="V208" s="408"/>
      <c r="W208" s="408"/>
      <c r="X208" s="408"/>
      <c r="Y208" s="408"/>
      <c r="Z208" s="408"/>
    </row>
    <row r="209" ht="15.75" customHeight="1">
      <c r="A209" s="408"/>
      <c r="B209" s="416"/>
      <c r="C209" s="416"/>
      <c r="D209" s="416"/>
      <c r="E209" s="416"/>
      <c r="F209" s="408"/>
      <c r="G209" s="408"/>
      <c r="H209" s="408"/>
      <c r="I209" s="408"/>
      <c r="J209" s="408"/>
      <c r="K209" s="408"/>
      <c r="L209" s="408"/>
      <c r="M209" s="408"/>
      <c r="N209" s="408"/>
      <c r="O209" s="408"/>
      <c r="P209" s="408"/>
      <c r="Q209" s="408"/>
      <c r="R209" s="408"/>
      <c r="S209" s="408"/>
      <c r="T209" s="408"/>
      <c r="U209" s="408"/>
      <c r="V209" s="408"/>
      <c r="W209" s="408"/>
      <c r="X209" s="408"/>
      <c r="Y209" s="408"/>
      <c r="Z209" s="408"/>
    </row>
    <row r="210" ht="15.75" customHeight="1">
      <c r="A210" s="408"/>
      <c r="B210" s="416"/>
      <c r="C210" s="416"/>
      <c r="D210" s="416"/>
      <c r="E210" s="416"/>
      <c r="F210" s="408"/>
      <c r="G210" s="408"/>
      <c r="H210" s="408"/>
      <c r="I210" s="408"/>
      <c r="J210" s="408"/>
      <c r="K210" s="408"/>
      <c r="L210" s="408"/>
      <c r="M210" s="408"/>
      <c r="N210" s="408"/>
      <c r="O210" s="408"/>
      <c r="P210" s="408"/>
      <c r="Q210" s="408"/>
      <c r="R210" s="408"/>
      <c r="S210" s="408"/>
      <c r="T210" s="408"/>
      <c r="U210" s="408"/>
      <c r="V210" s="408"/>
      <c r="W210" s="408"/>
      <c r="X210" s="408"/>
      <c r="Y210" s="408"/>
      <c r="Z210" s="408"/>
    </row>
    <row r="211" ht="15.75" customHeight="1">
      <c r="A211" s="408"/>
      <c r="B211" s="416"/>
      <c r="C211" s="416"/>
      <c r="D211" s="416"/>
      <c r="E211" s="416"/>
      <c r="F211" s="408"/>
      <c r="G211" s="408"/>
      <c r="H211" s="408"/>
      <c r="I211" s="408"/>
      <c r="J211" s="408"/>
      <c r="K211" s="408"/>
      <c r="L211" s="408"/>
      <c r="M211" s="408"/>
      <c r="N211" s="408"/>
      <c r="O211" s="408"/>
      <c r="P211" s="408"/>
      <c r="Q211" s="408"/>
      <c r="R211" s="408"/>
      <c r="S211" s="408"/>
      <c r="T211" s="408"/>
      <c r="U211" s="408"/>
      <c r="V211" s="408"/>
      <c r="W211" s="408"/>
      <c r="X211" s="408"/>
      <c r="Y211" s="408"/>
      <c r="Z211" s="408"/>
    </row>
    <row r="212" ht="15.75" customHeight="1">
      <c r="A212" s="408"/>
      <c r="B212" s="416"/>
      <c r="C212" s="416"/>
      <c r="D212" s="416"/>
      <c r="E212" s="416"/>
      <c r="F212" s="408"/>
      <c r="G212" s="408"/>
      <c r="H212" s="408"/>
      <c r="I212" s="408"/>
      <c r="J212" s="408"/>
      <c r="K212" s="408"/>
      <c r="L212" s="408"/>
      <c r="M212" s="408"/>
      <c r="N212" s="408"/>
      <c r="O212" s="408"/>
      <c r="P212" s="408"/>
      <c r="Q212" s="408"/>
      <c r="R212" s="408"/>
      <c r="S212" s="408"/>
      <c r="T212" s="408"/>
      <c r="U212" s="408"/>
      <c r="V212" s="408"/>
      <c r="W212" s="408"/>
      <c r="X212" s="408"/>
      <c r="Y212" s="408"/>
      <c r="Z212" s="408"/>
    </row>
    <row r="213" ht="15.75" customHeight="1">
      <c r="A213" s="408"/>
      <c r="B213" s="416"/>
      <c r="C213" s="416"/>
      <c r="D213" s="416"/>
      <c r="E213" s="416"/>
      <c r="F213" s="408"/>
      <c r="G213" s="408"/>
      <c r="H213" s="408"/>
      <c r="I213" s="408"/>
      <c r="J213" s="408"/>
      <c r="K213" s="408"/>
      <c r="L213" s="408"/>
      <c r="M213" s="408"/>
      <c r="N213" s="408"/>
      <c r="O213" s="408"/>
      <c r="P213" s="408"/>
      <c r="Q213" s="408"/>
      <c r="R213" s="408"/>
      <c r="S213" s="408"/>
      <c r="T213" s="408"/>
      <c r="U213" s="408"/>
      <c r="V213" s="408"/>
      <c r="W213" s="408"/>
      <c r="X213" s="408"/>
      <c r="Y213" s="408"/>
      <c r="Z213" s="408"/>
    </row>
    <row r="214" ht="15.75" customHeight="1">
      <c r="A214" s="408"/>
      <c r="B214" s="416"/>
      <c r="C214" s="416"/>
      <c r="D214" s="416"/>
      <c r="E214" s="416"/>
      <c r="F214" s="408"/>
      <c r="G214" s="408"/>
      <c r="H214" s="408"/>
      <c r="I214" s="408"/>
      <c r="J214" s="408"/>
      <c r="K214" s="408"/>
      <c r="L214" s="408"/>
      <c r="M214" s="408"/>
      <c r="N214" s="408"/>
      <c r="O214" s="408"/>
      <c r="P214" s="408"/>
      <c r="Q214" s="408"/>
      <c r="R214" s="408"/>
      <c r="S214" s="408"/>
      <c r="T214" s="408"/>
      <c r="U214" s="408"/>
      <c r="V214" s="408"/>
      <c r="W214" s="408"/>
      <c r="X214" s="408"/>
      <c r="Y214" s="408"/>
      <c r="Z214" s="408"/>
    </row>
    <row r="215" ht="15.75" customHeight="1">
      <c r="A215" s="408"/>
      <c r="B215" s="416"/>
      <c r="C215" s="416"/>
      <c r="D215" s="416"/>
      <c r="E215" s="416"/>
      <c r="F215" s="408"/>
      <c r="G215" s="408"/>
      <c r="H215" s="408"/>
      <c r="I215" s="408"/>
      <c r="J215" s="408"/>
      <c r="K215" s="408"/>
      <c r="L215" s="408"/>
      <c r="M215" s="408"/>
      <c r="N215" s="408"/>
      <c r="O215" s="408"/>
      <c r="P215" s="408"/>
      <c r="Q215" s="408"/>
      <c r="R215" s="408"/>
      <c r="S215" s="408"/>
      <c r="T215" s="408"/>
      <c r="U215" s="408"/>
      <c r="V215" s="408"/>
      <c r="W215" s="408"/>
      <c r="X215" s="408"/>
      <c r="Y215" s="408"/>
      <c r="Z215" s="408"/>
    </row>
    <row r="216" ht="15.75" customHeight="1">
      <c r="A216" s="408"/>
      <c r="B216" s="416"/>
      <c r="C216" s="416"/>
      <c r="D216" s="416"/>
      <c r="E216" s="416"/>
      <c r="F216" s="408"/>
      <c r="G216" s="408"/>
      <c r="H216" s="408"/>
      <c r="I216" s="408"/>
      <c r="J216" s="408"/>
      <c r="K216" s="408"/>
      <c r="L216" s="408"/>
      <c r="M216" s="408"/>
      <c r="N216" s="408"/>
      <c r="O216" s="408"/>
      <c r="P216" s="408"/>
      <c r="Q216" s="408"/>
      <c r="R216" s="408"/>
      <c r="S216" s="408"/>
      <c r="T216" s="408"/>
      <c r="U216" s="408"/>
      <c r="V216" s="408"/>
      <c r="W216" s="408"/>
      <c r="X216" s="408"/>
      <c r="Y216" s="408"/>
      <c r="Z216" s="408"/>
    </row>
    <row r="217" ht="15.75" customHeight="1">
      <c r="A217" s="408"/>
      <c r="B217" s="416"/>
      <c r="C217" s="416"/>
      <c r="D217" s="416"/>
      <c r="E217" s="416"/>
      <c r="F217" s="408"/>
      <c r="G217" s="408"/>
      <c r="H217" s="408"/>
      <c r="I217" s="408"/>
      <c r="J217" s="408"/>
      <c r="K217" s="408"/>
      <c r="L217" s="408"/>
      <c r="M217" s="408"/>
      <c r="N217" s="408"/>
      <c r="O217" s="408"/>
      <c r="P217" s="408"/>
      <c r="Q217" s="408"/>
      <c r="R217" s="408"/>
      <c r="S217" s="408"/>
      <c r="T217" s="408"/>
      <c r="U217" s="408"/>
      <c r="V217" s="408"/>
      <c r="W217" s="408"/>
      <c r="X217" s="408"/>
      <c r="Y217" s="408"/>
      <c r="Z217" s="408"/>
    </row>
    <row r="218" ht="15.75" customHeight="1">
      <c r="A218" s="408"/>
      <c r="B218" s="416"/>
      <c r="C218" s="416"/>
      <c r="D218" s="416"/>
      <c r="E218" s="416"/>
      <c r="F218" s="408"/>
      <c r="G218" s="408"/>
      <c r="H218" s="408"/>
      <c r="I218" s="408"/>
      <c r="J218" s="408"/>
      <c r="K218" s="408"/>
      <c r="L218" s="408"/>
      <c r="M218" s="408"/>
      <c r="N218" s="408"/>
      <c r="O218" s="408"/>
      <c r="P218" s="408"/>
      <c r="Q218" s="408"/>
      <c r="R218" s="408"/>
      <c r="S218" s="408"/>
      <c r="T218" s="408"/>
      <c r="U218" s="408"/>
      <c r="V218" s="408"/>
      <c r="W218" s="408"/>
      <c r="X218" s="408"/>
      <c r="Y218" s="408"/>
      <c r="Z218" s="408"/>
    </row>
    <row r="219" ht="15.75" customHeight="1">
      <c r="A219" s="408"/>
      <c r="B219" s="416"/>
      <c r="C219" s="416"/>
      <c r="D219" s="416"/>
      <c r="E219" s="416"/>
      <c r="F219" s="408"/>
      <c r="G219" s="408"/>
      <c r="H219" s="408"/>
      <c r="I219" s="408"/>
      <c r="J219" s="408"/>
      <c r="K219" s="408"/>
      <c r="L219" s="408"/>
      <c r="M219" s="408"/>
      <c r="N219" s="408"/>
      <c r="O219" s="408"/>
      <c r="P219" s="408"/>
      <c r="Q219" s="408"/>
      <c r="R219" s="408"/>
      <c r="S219" s="408"/>
      <c r="T219" s="408"/>
      <c r="U219" s="408"/>
      <c r="V219" s="408"/>
      <c r="W219" s="408"/>
      <c r="X219" s="408"/>
      <c r="Y219" s="408"/>
      <c r="Z219" s="408"/>
    </row>
    <row r="220" ht="15.75" customHeight="1">
      <c r="A220" s="408"/>
      <c r="B220" s="416"/>
      <c r="C220" s="416"/>
      <c r="D220" s="416"/>
      <c r="E220" s="416"/>
      <c r="F220" s="408"/>
      <c r="G220" s="408"/>
      <c r="H220" s="408"/>
      <c r="I220" s="408"/>
      <c r="J220" s="408"/>
      <c r="K220" s="408"/>
      <c r="L220" s="408"/>
      <c r="M220" s="408"/>
      <c r="N220" s="408"/>
      <c r="O220" s="408"/>
      <c r="P220" s="408"/>
      <c r="Q220" s="408"/>
      <c r="R220" s="408"/>
      <c r="S220" s="408"/>
      <c r="T220" s="408"/>
      <c r="U220" s="408"/>
      <c r="V220" s="408"/>
      <c r="W220" s="408"/>
      <c r="X220" s="408"/>
      <c r="Y220" s="408"/>
      <c r="Z220" s="408"/>
    </row>
    <row r="221" ht="15.75" customHeight="1">
      <c r="A221" s="408"/>
      <c r="B221" s="416"/>
      <c r="C221" s="416"/>
      <c r="D221" s="416"/>
      <c r="E221" s="416"/>
      <c r="F221" s="408"/>
      <c r="G221" s="408"/>
      <c r="H221" s="408"/>
      <c r="I221" s="408"/>
      <c r="J221" s="408"/>
      <c r="K221" s="408"/>
      <c r="L221" s="408"/>
      <c r="M221" s="408"/>
      <c r="N221" s="408"/>
      <c r="O221" s="408"/>
      <c r="P221" s="408"/>
      <c r="Q221" s="408"/>
      <c r="R221" s="408"/>
      <c r="S221" s="408"/>
      <c r="T221" s="408"/>
      <c r="U221" s="408"/>
      <c r="V221" s="408"/>
      <c r="W221" s="408"/>
      <c r="X221" s="408"/>
      <c r="Y221" s="408"/>
      <c r="Z221" s="408"/>
    </row>
    <row r="222" ht="15.75" customHeight="1">
      <c r="A222" s="408"/>
      <c r="B222" s="416"/>
      <c r="C222" s="416"/>
      <c r="D222" s="416"/>
      <c r="E222" s="416"/>
      <c r="F222" s="408"/>
      <c r="G222" s="408"/>
      <c r="H222" s="408"/>
      <c r="I222" s="408"/>
      <c r="J222" s="408"/>
      <c r="K222" s="408"/>
      <c r="L222" s="408"/>
      <c r="M222" s="408"/>
      <c r="N222" s="408"/>
      <c r="O222" s="408"/>
      <c r="P222" s="408"/>
      <c r="Q222" s="408"/>
      <c r="R222" s="408"/>
      <c r="S222" s="408"/>
      <c r="T222" s="408"/>
      <c r="U222" s="408"/>
      <c r="V222" s="408"/>
      <c r="W222" s="408"/>
      <c r="X222" s="408"/>
      <c r="Y222" s="408"/>
      <c r="Z222" s="408"/>
    </row>
    <row r="223" ht="15.75" customHeight="1">
      <c r="A223" s="408"/>
      <c r="B223" s="416"/>
      <c r="C223" s="416"/>
      <c r="D223" s="416"/>
      <c r="E223" s="416"/>
      <c r="F223" s="408"/>
      <c r="G223" s="408"/>
      <c r="H223" s="408"/>
      <c r="I223" s="408"/>
      <c r="J223" s="408"/>
      <c r="K223" s="408"/>
      <c r="L223" s="408"/>
      <c r="M223" s="408"/>
      <c r="N223" s="408"/>
      <c r="O223" s="408"/>
      <c r="P223" s="408"/>
      <c r="Q223" s="408"/>
      <c r="R223" s="408"/>
      <c r="S223" s="408"/>
      <c r="T223" s="408"/>
      <c r="U223" s="408"/>
      <c r="V223" s="408"/>
      <c r="W223" s="408"/>
      <c r="X223" s="408"/>
      <c r="Y223" s="408"/>
      <c r="Z223" s="408"/>
    </row>
    <row r="224" ht="15.75" customHeight="1">
      <c r="A224" s="408"/>
      <c r="B224" s="416"/>
      <c r="C224" s="416"/>
      <c r="D224" s="416"/>
      <c r="E224" s="416"/>
      <c r="F224" s="408"/>
      <c r="G224" s="408"/>
      <c r="H224" s="408"/>
      <c r="I224" s="408"/>
      <c r="J224" s="408"/>
      <c r="K224" s="408"/>
      <c r="L224" s="408"/>
      <c r="M224" s="408"/>
      <c r="N224" s="408"/>
      <c r="O224" s="408"/>
      <c r="P224" s="408"/>
      <c r="Q224" s="408"/>
      <c r="R224" s="408"/>
      <c r="S224" s="408"/>
      <c r="T224" s="408"/>
      <c r="U224" s="408"/>
      <c r="V224" s="408"/>
      <c r="W224" s="408"/>
      <c r="X224" s="408"/>
      <c r="Y224" s="408"/>
      <c r="Z224" s="408"/>
    </row>
    <row r="225" ht="15.75" customHeight="1">
      <c r="A225" s="408"/>
      <c r="B225" s="416"/>
      <c r="C225" s="416"/>
      <c r="D225" s="416"/>
      <c r="E225" s="416"/>
      <c r="F225" s="408"/>
      <c r="G225" s="408"/>
      <c r="H225" s="408"/>
      <c r="I225" s="408"/>
      <c r="J225" s="408"/>
      <c r="K225" s="408"/>
      <c r="L225" s="408"/>
      <c r="M225" s="408"/>
      <c r="N225" s="408"/>
      <c r="O225" s="408"/>
      <c r="P225" s="408"/>
      <c r="Q225" s="408"/>
      <c r="R225" s="408"/>
      <c r="S225" s="408"/>
      <c r="T225" s="408"/>
      <c r="U225" s="408"/>
      <c r="V225" s="408"/>
      <c r="W225" s="408"/>
      <c r="X225" s="408"/>
      <c r="Y225" s="408"/>
      <c r="Z225" s="408"/>
    </row>
    <row r="226" ht="15.75" customHeight="1">
      <c r="A226" s="408"/>
      <c r="B226" s="416"/>
      <c r="C226" s="416"/>
      <c r="D226" s="416"/>
      <c r="E226" s="416"/>
      <c r="F226" s="408"/>
      <c r="G226" s="408"/>
      <c r="H226" s="408"/>
      <c r="I226" s="408"/>
      <c r="J226" s="408"/>
      <c r="K226" s="408"/>
      <c r="L226" s="408"/>
      <c r="M226" s="408"/>
      <c r="N226" s="408"/>
      <c r="O226" s="408"/>
      <c r="P226" s="408"/>
      <c r="Q226" s="408"/>
      <c r="R226" s="408"/>
      <c r="S226" s="408"/>
      <c r="T226" s="408"/>
      <c r="U226" s="408"/>
      <c r="V226" s="408"/>
      <c r="W226" s="408"/>
      <c r="X226" s="408"/>
      <c r="Y226" s="408"/>
      <c r="Z226" s="408"/>
    </row>
    <row r="227" ht="15.75" customHeight="1">
      <c r="A227" s="408"/>
      <c r="B227" s="416"/>
      <c r="C227" s="416"/>
      <c r="D227" s="416"/>
      <c r="E227" s="416"/>
      <c r="F227" s="408"/>
      <c r="G227" s="408"/>
      <c r="H227" s="408"/>
      <c r="I227" s="408"/>
      <c r="J227" s="408"/>
      <c r="K227" s="408"/>
      <c r="L227" s="408"/>
      <c r="M227" s="408"/>
      <c r="N227" s="408"/>
      <c r="O227" s="408"/>
      <c r="P227" s="408"/>
      <c r="Q227" s="408"/>
      <c r="R227" s="408"/>
      <c r="S227" s="408"/>
      <c r="T227" s="408"/>
      <c r="U227" s="408"/>
      <c r="V227" s="408"/>
      <c r="W227" s="408"/>
      <c r="X227" s="408"/>
      <c r="Y227" s="408"/>
      <c r="Z227" s="408"/>
    </row>
    <row r="228" ht="15.75" customHeight="1">
      <c r="A228" s="408"/>
      <c r="B228" s="416"/>
      <c r="C228" s="416"/>
      <c r="D228" s="416"/>
      <c r="E228" s="416"/>
      <c r="F228" s="408"/>
      <c r="G228" s="408"/>
      <c r="H228" s="408"/>
      <c r="I228" s="408"/>
      <c r="J228" s="408"/>
      <c r="K228" s="408"/>
      <c r="L228" s="408"/>
      <c r="M228" s="408"/>
      <c r="N228" s="408"/>
      <c r="O228" s="408"/>
      <c r="P228" s="408"/>
      <c r="Q228" s="408"/>
      <c r="R228" s="408"/>
      <c r="S228" s="408"/>
      <c r="T228" s="408"/>
      <c r="U228" s="408"/>
      <c r="V228" s="408"/>
      <c r="W228" s="408"/>
      <c r="X228" s="408"/>
      <c r="Y228" s="408"/>
      <c r="Z228" s="408"/>
    </row>
    <row r="229" ht="15.75" customHeight="1">
      <c r="A229" s="408"/>
      <c r="B229" s="416"/>
      <c r="C229" s="416"/>
      <c r="D229" s="416"/>
      <c r="E229" s="416"/>
      <c r="F229" s="408"/>
      <c r="G229" s="408"/>
      <c r="H229" s="408"/>
      <c r="I229" s="408"/>
      <c r="J229" s="408"/>
      <c r="K229" s="408"/>
      <c r="L229" s="408"/>
      <c r="M229" s="408"/>
      <c r="N229" s="408"/>
      <c r="O229" s="408"/>
      <c r="P229" s="408"/>
      <c r="Q229" s="408"/>
      <c r="R229" s="408"/>
      <c r="S229" s="408"/>
      <c r="T229" s="408"/>
      <c r="U229" s="408"/>
      <c r="V229" s="408"/>
      <c r="W229" s="408"/>
      <c r="X229" s="408"/>
      <c r="Y229" s="408"/>
      <c r="Z229" s="408"/>
    </row>
    <row r="230" ht="15.75" customHeight="1">
      <c r="A230" s="408"/>
      <c r="B230" s="416"/>
      <c r="C230" s="416"/>
      <c r="D230" s="416"/>
      <c r="E230" s="416"/>
      <c r="F230" s="408"/>
      <c r="G230" s="408"/>
      <c r="H230" s="408"/>
      <c r="I230" s="408"/>
      <c r="J230" s="408"/>
      <c r="K230" s="408"/>
      <c r="L230" s="408"/>
      <c r="M230" s="408"/>
      <c r="N230" s="408"/>
      <c r="O230" s="408"/>
      <c r="P230" s="408"/>
      <c r="Q230" s="408"/>
      <c r="R230" s="408"/>
      <c r="S230" s="408"/>
      <c r="T230" s="408"/>
      <c r="U230" s="408"/>
      <c r="V230" s="408"/>
      <c r="W230" s="408"/>
      <c r="X230" s="408"/>
      <c r="Y230" s="408"/>
      <c r="Z230" s="408"/>
    </row>
    <row r="231" ht="15.75" customHeight="1">
      <c r="A231" s="408"/>
      <c r="B231" s="416"/>
      <c r="C231" s="416"/>
      <c r="D231" s="416"/>
      <c r="E231" s="416"/>
      <c r="F231" s="408"/>
      <c r="G231" s="408"/>
      <c r="H231" s="408"/>
      <c r="I231" s="408"/>
      <c r="J231" s="408"/>
      <c r="K231" s="408"/>
      <c r="L231" s="408"/>
      <c r="M231" s="408"/>
      <c r="N231" s="408"/>
      <c r="O231" s="408"/>
      <c r="P231" s="408"/>
      <c r="Q231" s="408"/>
      <c r="R231" s="408"/>
      <c r="S231" s="408"/>
      <c r="T231" s="408"/>
      <c r="U231" s="408"/>
      <c r="V231" s="408"/>
      <c r="W231" s="408"/>
      <c r="X231" s="408"/>
      <c r="Y231" s="408"/>
      <c r="Z231" s="408"/>
    </row>
    <row r="232" ht="15.75" customHeight="1">
      <c r="A232" s="408"/>
      <c r="B232" s="416"/>
      <c r="C232" s="416"/>
      <c r="D232" s="416"/>
      <c r="E232" s="416"/>
      <c r="F232" s="408"/>
      <c r="G232" s="408"/>
      <c r="H232" s="408"/>
      <c r="I232" s="408"/>
      <c r="J232" s="408"/>
      <c r="K232" s="408"/>
      <c r="L232" s="408"/>
      <c r="M232" s="408"/>
      <c r="N232" s="408"/>
      <c r="O232" s="408"/>
      <c r="P232" s="408"/>
      <c r="Q232" s="408"/>
      <c r="R232" s="408"/>
      <c r="S232" s="408"/>
      <c r="T232" s="408"/>
      <c r="U232" s="408"/>
      <c r="V232" s="408"/>
      <c r="W232" s="408"/>
      <c r="X232" s="408"/>
      <c r="Y232" s="408"/>
      <c r="Z232" s="408"/>
    </row>
    <row r="233" ht="15.75" customHeight="1">
      <c r="A233" s="408"/>
      <c r="B233" s="416"/>
      <c r="C233" s="416"/>
      <c r="D233" s="416"/>
      <c r="E233" s="416"/>
      <c r="F233" s="408"/>
      <c r="G233" s="408"/>
      <c r="H233" s="408"/>
      <c r="I233" s="408"/>
      <c r="J233" s="408"/>
      <c r="K233" s="408"/>
      <c r="L233" s="408"/>
      <c r="M233" s="408"/>
      <c r="N233" s="408"/>
      <c r="O233" s="408"/>
      <c r="P233" s="408"/>
      <c r="Q233" s="408"/>
      <c r="R233" s="408"/>
      <c r="S233" s="408"/>
      <c r="T233" s="408"/>
      <c r="U233" s="408"/>
      <c r="V233" s="408"/>
      <c r="W233" s="408"/>
      <c r="X233" s="408"/>
      <c r="Y233" s="408"/>
      <c r="Z233" s="408"/>
    </row>
    <row r="234" ht="15.75" customHeight="1">
      <c r="A234" s="408"/>
      <c r="B234" s="416"/>
      <c r="C234" s="416"/>
      <c r="D234" s="416"/>
      <c r="E234" s="416"/>
      <c r="F234" s="408"/>
      <c r="G234" s="408"/>
      <c r="H234" s="408"/>
      <c r="I234" s="408"/>
      <c r="J234" s="408"/>
      <c r="K234" s="408"/>
      <c r="L234" s="408"/>
      <c r="M234" s="408"/>
      <c r="N234" s="408"/>
      <c r="O234" s="408"/>
      <c r="P234" s="408"/>
      <c r="Q234" s="408"/>
      <c r="R234" s="408"/>
      <c r="S234" s="408"/>
      <c r="T234" s="408"/>
      <c r="U234" s="408"/>
      <c r="V234" s="408"/>
      <c r="W234" s="408"/>
      <c r="X234" s="408"/>
      <c r="Y234" s="408"/>
      <c r="Z234" s="408"/>
    </row>
    <row r="235" ht="15.75" customHeight="1">
      <c r="A235" s="408"/>
      <c r="B235" s="416"/>
      <c r="C235" s="416"/>
      <c r="D235" s="416"/>
      <c r="E235" s="416"/>
      <c r="F235" s="408"/>
      <c r="G235" s="408"/>
      <c r="H235" s="408"/>
      <c r="I235" s="408"/>
      <c r="J235" s="408"/>
      <c r="K235" s="408"/>
      <c r="L235" s="408"/>
      <c r="M235" s="408"/>
      <c r="N235" s="408"/>
      <c r="O235" s="408"/>
      <c r="P235" s="408"/>
      <c r="Q235" s="408"/>
      <c r="R235" s="408"/>
      <c r="S235" s="408"/>
      <c r="T235" s="408"/>
      <c r="U235" s="408"/>
      <c r="V235" s="408"/>
      <c r="W235" s="408"/>
      <c r="X235" s="408"/>
      <c r="Y235" s="408"/>
      <c r="Z235" s="408"/>
    </row>
    <row r="236" ht="15.75" customHeight="1">
      <c r="A236" s="408"/>
      <c r="B236" s="416"/>
      <c r="C236" s="416"/>
      <c r="D236" s="416"/>
      <c r="E236" s="416"/>
      <c r="F236" s="408"/>
      <c r="G236" s="408"/>
      <c r="H236" s="408"/>
      <c r="I236" s="408"/>
      <c r="J236" s="408"/>
      <c r="K236" s="408"/>
      <c r="L236" s="408"/>
      <c r="M236" s="408"/>
      <c r="N236" s="408"/>
      <c r="O236" s="408"/>
      <c r="P236" s="408"/>
      <c r="Q236" s="408"/>
      <c r="R236" s="408"/>
      <c r="S236" s="408"/>
      <c r="T236" s="408"/>
      <c r="U236" s="408"/>
      <c r="V236" s="408"/>
      <c r="W236" s="408"/>
      <c r="X236" s="408"/>
      <c r="Y236" s="408"/>
      <c r="Z236" s="408"/>
    </row>
    <row r="237" ht="15.75" customHeight="1">
      <c r="A237" s="408"/>
      <c r="B237" s="416"/>
      <c r="C237" s="416"/>
      <c r="D237" s="416"/>
      <c r="E237" s="416"/>
      <c r="F237" s="408"/>
      <c r="G237" s="408"/>
      <c r="H237" s="408"/>
      <c r="I237" s="408"/>
      <c r="J237" s="408"/>
      <c r="K237" s="408"/>
      <c r="L237" s="408"/>
      <c r="M237" s="408"/>
      <c r="N237" s="408"/>
      <c r="O237" s="408"/>
      <c r="P237" s="408"/>
      <c r="Q237" s="408"/>
      <c r="R237" s="408"/>
      <c r="S237" s="408"/>
      <c r="T237" s="408"/>
      <c r="U237" s="408"/>
      <c r="V237" s="408"/>
      <c r="W237" s="408"/>
      <c r="X237" s="408"/>
      <c r="Y237" s="408"/>
      <c r="Z237" s="408"/>
    </row>
    <row r="238" ht="15.75" customHeight="1">
      <c r="A238" s="408"/>
      <c r="B238" s="416"/>
      <c r="C238" s="416"/>
      <c r="D238" s="416"/>
      <c r="E238" s="416"/>
      <c r="F238" s="408"/>
      <c r="G238" s="408"/>
      <c r="H238" s="408"/>
      <c r="I238" s="408"/>
      <c r="J238" s="408"/>
      <c r="K238" s="408"/>
      <c r="L238" s="408"/>
      <c r="M238" s="408"/>
      <c r="N238" s="408"/>
      <c r="O238" s="408"/>
      <c r="P238" s="408"/>
      <c r="Q238" s="408"/>
      <c r="R238" s="408"/>
      <c r="S238" s="408"/>
      <c r="T238" s="408"/>
      <c r="U238" s="408"/>
      <c r="V238" s="408"/>
      <c r="W238" s="408"/>
      <c r="X238" s="408"/>
      <c r="Y238" s="408"/>
      <c r="Z238" s="408"/>
    </row>
    <row r="239" ht="15.75" customHeight="1">
      <c r="A239" s="408"/>
      <c r="B239" s="416"/>
      <c r="C239" s="416"/>
      <c r="D239" s="416"/>
      <c r="E239" s="416"/>
      <c r="F239" s="408"/>
      <c r="G239" s="408"/>
      <c r="H239" s="408"/>
      <c r="I239" s="408"/>
      <c r="J239" s="408"/>
      <c r="K239" s="408"/>
      <c r="L239" s="408"/>
      <c r="M239" s="408"/>
      <c r="N239" s="408"/>
      <c r="O239" s="408"/>
      <c r="P239" s="408"/>
      <c r="Q239" s="408"/>
      <c r="R239" s="408"/>
      <c r="S239" s="408"/>
      <c r="T239" s="408"/>
      <c r="U239" s="408"/>
      <c r="V239" s="408"/>
      <c r="W239" s="408"/>
      <c r="X239" s="408"/>
      <c r="Y239" s="408"/>
      <c r="Z239" s="408"/>
    </row>
    <row r="240" ht="15.75" customHeight="1">
      <c r="A240" s="408"/>
      <c r="B240" s="416"/>
      <c r="C240" s="416"/>
      <c r="D240" s="416"/>
      <c r="E240" s="416"/>
      <c r="F240" s="408"/>
      <c r="G240" s="408"/>
      <c r="H240" s="408"/>
      <c r="I240" s="408"/>
      <c r="J240" s="408"/>
      <c r="K240" s="408"/>
      <c r="L240" s="408"/>
      <c r="M240" s="408"/>
      <c r="N240" s="408"/>
      <c r="O240" s="408"/>
      <c r="P240" s="408"/>
      <c r="Q240" s="408"/>
      <c r="R240" s="408"/>
      <c r="S240" s="408"/>
      <c r="T240" s="408"/>
      <c r="U240" s="408"/>
      <c r="V240" s="408"/>
      <c r="W240" s="408"/>
      <c r="X240" s="408"/>
      <c r="Y240" s="408"/>
      <c r="Z240" s="408"/>
    </row>
    <row r="241" ht="15.75" customHeight="1">
      <c r="A241" s="408"/>
      <c r="B241" s="416"/>
      <c r="C241" s="416"/>
      <c r="D241" s="416"/>
      <c r="E241" s="416"/>
      <c r="F241" s="408"/>
      <c r="G241" s="408"/>
      <c r="H241" s="408"/>
      <c r="I241" s="408"/>
      <c r="J241" s="408"/>
      <c r="K241" s="408"/>
      <c r="L241" s="408"/>
      <c r="M241" s="408"/>
      <c r="N241" s="408"/>
      <c r="O241" s="408"/>
      <c r="P241" s="408"/>
      <c r="Q241" s="408"/>
      <c r="R241" s="408"/>
      <c r="S241" s="408"/>
      <c r="T241" s="408"/>
      <c r="U241" s="408"/>
      <c r="V241" s="408"/>
      <c r="W241" s="408"/>
      <c r="X241" s="408"/>
      <c r="Y241" s="408"/>
      <c r="Z241" s="408"/>
    </row>
    <row r="242" ht="15.75" customHeight="1">
      <c r="A242" s="408"/>
      <c r="B242" s="416"/>
      <c r="C242" s="416"/>
      <c r="D242" s="416"/>
      <c r="E242" s="416"/>
      <c r="F242" s="408"/>
      <c r="G242" s="408"/>
      <c r="H242" s="408"/>
      <c r="I242" s="408"/>
      <c r="J242" s="408"/>
      <c r="K242" s="408"/>
      <c r="L242" s="408"/>
      <c r="M242" s="408"/>
      <c r="N242" s="408"/>
      <c r="O242" s="408"/>
      <c r="P242" s="408"/>
      <c r="Q242" s="408"/>
      <c r="R242" s="408"/>
      <c r="S242" s="408"/>
      <c r="T242" s="408"/>
      <c r="U242" s="408"/>
      <c r="V242" s="408"/>
      <c r="W242" s="408"/>
      <c r="X242" s="408"/>
      <c r="Y242" s="408"/>
      <c r="Z242" s="408"/>
    </row>
    <row r="243" ht="15.75" customHeight="1">
      <c r="A243" s="408"/>
      <c r="B243" s="416"/>
      <c r="C243" s="416"/>
      <c r="D243" s="416"/>
      <c r="E243" s="416"/>
      <c r="F243" s="408"/>
      <c r="G243" s="408"/>
      <c r="H243" s="408"/>
      <c r="I243" s="408"/>
      <c r="J243" s="408"/>
      <c r="K243" s="408"/>
      <c r="L243" s="408"/>
      <c r="M243" s="408"/>
      <c r="N243" s="408"/>
      <c r="O243" s="408"/>
      <c r="P243" s="408"/>
      <c r="Q243" s="408"/>
      <c r="R243" s="408"/>
      <c r="S243" s="408"/>
      <c r="T243" s="408"/>
      <c r="U243" s="408"/>
      <c r="V243" s="408"/>
      <c r="W243" s="408"/>
      <c r="X243" s="408"/>
      <c r="Y243" s="408"/>
      <c r="Z243" s="408"/>
    </row>
    <row r="244" ht="15.75" customHeight="1">
      <c r="A244" s="408"/>
      <c r="B244" s="416"/>
      <c r="C244" s="416"/>
      <c r="D244" s="416"/>
      <c r="E244" s="416"/>
      <c r="F244" s="408"/>
      <c r="G244" s="408"/>
      <c r="H244" s="408"/>
      <c r="I244" s="408"/>
      <c r="J244" s="408"/>
      <c r="K244" s="408"/>
      <c r="L244" s="408"/>
      <c r="M244" s="408"/>
      <c r="N244" s="408"/>
      <c r="O244" s="408"/>
      <c r="P244" s="408"/>
      <c r="Q244" s="408"/>
      <c r="R244" s="408"/>
      <c r="S244" s="408"/>
      <c r="T244" s="408"/>
      <c r="U244" s="408"/>
      <c r="V244" s="408"/>
      <c r="W244" s="408"/>
      <c r="X244" s="408"/>
      <c r="Y244" s="408"/>
      <c r="Z244" s="408"/>
    </row>
    <row r="245" ht="15.75" customHeight="1">
      <c r="A245" s="408"/>
      <c r="B245" s="416"/>
      <c r="C245" s="416"/>
      <c r="D245" s="416"/>
      <c r="E245" s="416"/>
      <c r="F245" s="408"/>
      <c r="G245" s="408"/>
      <c r="H245" s="408"/>
      <c r="I245" s="408"/>
      <c r="J245" s="408"/>
      <c r="K245" s="408"/>
      <c r="L245" s="408"/>
      <c r="M245" s="408"/>
      <c r="N245" s="408"/>
      <c r="O245" s="408"/>
      <c r="P245" s="408"/>
      <c r="Q245" s="408"/>
      <c r="R245" s="408"/>
      <c r="S245" s="408"/>
      <c r="T245" s="408"/>
      <c r="U245" s="408"/>
      <c r="V245" s="408"/>
      <c r="W245" s="408"/>
      <c r="X245" s="408"/>
      <c r="Y245" s="408"/>
      <c r="Z245" s="408"/>
    </row>
    <row r="246" ht="15.75" customHeight="1">
      <c r="A246" s="408"/>
      <c r="B246" s="416"/>
      <c r="C246" s="416"/>
      <c r="D246" s="416"/>
      <c r="E246" s="416"/>
      <c r="F246" s="408"/>
      <c r="G246" s="408"/>
      <c r="H246" s="408"/>
      <c r="I246" s="408"/>
      <c r="J246" s="408"/>
      <c r="K246" s="408"/>
      <c r="L246" s="408"/>
      <c r="M246" s="408"/>
      <c r="N246" s="408"/>
      <c r="O246" s="408"/>
      <c r="P246" s="408"/>
      <c r="Q246" s="408"/>
      <c r="R246" s="408"/>
      <c r="S246" s="408"/>
      <c r="T246" s="408"/>
      <c r="U246" s="408"/>
      <c r="V246" s="408"/>
      <c r="W246" s="408"/>
      <c r="X246" s="408"/>
      <c r="Y246" s="408"/>
      <c r="Z246" s="408"/>
    </row>
    <row r="247" ht="15.75" customHeight="1">
      <c r="A247" s="408"/>
      <c r="B247" s="416"/>
      <c r="C247" s="416"/>
      <c r="D247" s="416"/>
      <c r="E247" s="416"/>
      <c r="F247" s="408"/>
      <c r="G247" s="408"/>
      <c r="H247" s="408"/>
      <c r="I247" s="408"/>
      <c r="J247" s="408"/>
      <c r="K247" s="408"/>
      <c r="L247" s="408"/>
      <c r="M247" s="408"/>
      <c r="N247" s="408"/>
      <c r="O247" s="408"/>
      <c r="P247" s="408"/>
      <c r="Q247" s="408"/>
      <c r="R247" s="408"/>
      <c r="S247" s="408"/>
      <c r="T247" s="408"/>
      <c r="U247" s="408"/>
      <c r="V247" s="408"/>
      <c r="W247" s="408"/>
      <c r="X247" s="408"/>
      <c r="Y247" s="408"/>
      <c r="Z247" s="408"/>
    </row>
    <row r="248" ht="15.75" customHeight="1">
      <c r="A248" s="408"/>
      <c r="B248" s="416"/>
      <c r="C248" s="416"/>
      <c r="D248" s="416"/>
      <c r="E248" s="416"/>
      <c r="F248" s="408"/>
      <c r="G248" s="408"/>
      <c r="H248" s="408"/>
      <c r="I248" s="408"/>
      <c r="J248" s="408"/>
      <c r="K248" s="408"/>
      <c r="L248" s="408"/>
      <c r="M248" s="408"/>
      <c r="N248" s="408"/>
      <c r="O248" s="408"/>
      <c r="P248" s="408"/>
      <c r="Q248" s="408"/>
      <c r="R248" s="408"/>
      <c r="S248" s="408"/>
      <c r="T248" s="408"/>
      <c r="U248" s="408"/>
      <c r="V248" s="408"/>
      <c r="W248" s="408"/>
      <c r="X248" s="408"/>
      <c r="Y248" s="408"/>
      <c r="Z248" s="408"/>
    </row>
    <row r="249" ht="15.75" customHeight="1">
      <c r="A249" s="408"/>
      <c r="B249" s="416"/>
      <c r="C249" s="416"/>
      <c r="D249" s="416"/>
      <c r="E249" s="416"/>
      <c r="F249" s="408"/>
      <c r="G249" s="408"/>
      <c r="H249" s="408"/>
      <c r="I249" s="408"/>
      <c r="J249" s="408"/>
      <c r="K249" s="408"/>
      <c r="L249" s="408"/>
      <c r="M249" s="408"/>
      <c r="N249" s="408"/>
      <c r="O249" s="408"/>
      <c r="P249" s="408"/>
      <c r="Q249" s="408"/>
      <c r="R249" s="408"/>
      <c r="S249" s="408"/>
      <c r="T249" s="408"/>
      <c r="U249" s="408"/>
      <c r="V249" s="408"/>
      <c r="W249" s="408"/>
      <c r="X249" s="408"/>
      <c r="Y249" s="408"/>
      <c r="Z249" s="408"/>
    </row>
    <row r="250" ht="15.75" customHeight="1">
      <c r="A250" s="408"/>
      <c r="B250" s="416"/>
      <c r="C250" s="416"/>
      <c r="D250" s="416"/>
      <c r="E250" s="416"/>
      <c r="F250" s="408"/>
      <c r="G250" s="408"/>
      <c r="H250" s="408"/>
      <c r="I250" s="408"/>
      <c r="J250" s="408"/>
      <c r="K250" s="408"/>
      <c r="L250" s="408"/>
      <c r="M250" s="408"/>
      <c r="N250" s="408"/>
      <c r="O250" s="408"/>
      <c r="P250" s="408"/>
      <c r="Q250" s="408"/>
      <c r="R250" s="408"/>
      <c r="S250" s="408"/>
      <c r="T250" s="408"/>
      <c r="U250" s="408"/>
      <c r="V250" s="408"/>
      <c r="W250" s="408"/>
      <c r="X250" s="408"/>
      <c r="Y250" s="408"/>
      <c r="Z250" s="408"/>
    </row>
    <row r="251" ht="15.75" customHeight="1">
      <c r="A251" s="408"/>
      <c r="B251" s="416"/>
      <c r="C251" s="416"/>
      <c r="D251" s="416"/>
      <c r="E251" s="416"/>
      <c r="F251" s="408"/>
      <c r="G251" s="408"/>
      <c r="H251" s="408"/>
      <c r="I251" s="408"/>
      <c r="J251" s="408"/>
      <c r="K251" s="408"/>
      <c r="L251" s="408"/>
      <c r="M251" s="408"/>
      <c r="N251" s="408"/>
      <c r="O251" s="408"/>
      <c r="P251" s="408"/>
      <c r="Q251" s="408"/>
      <c r="R251" s="408"/>
      <c r="S251" s="408"/>
      <c r="T251" s="408"/>
      <c r="U251" s="408"/>
      <c r="V251" s="408"/>
      <c r="W251" s="408"/>
      <c r="X251" s="408"/>
      <c r="Y251" s="408"/>
      <c r="Z251" s="408"/>
    </row>
    <row r="252" ht="15.75" customHeight="1">
      <c r="A252" s="408"/>
      <c r="B252" s="416"/>
      <c r="C252" s="416"/>
      <c r="D252" s="416"/>
      <c r="E252" s="416"/>
      <c r="F252" s="408"/>
      <c r="G252" s="408"/>
      <c r="H252" s="408"/>
      <c r="I252" s="408"/>
      <c r="J252" s="408"/>
      <c r="K252" s="408"/>
      <c r="L252" s="408"/>
      <c r="M252" s="408"/>
      <c r="N252" s="408"/>
      <c r="O252" s="408"/>
      <c r="P252" s="408"/>
      <c r="Q252" s="408"/>
      <c r="R252" s="408"/>
      <c r="S252" s="408"/>
      <c r="T252" s="408"/>
      <c r="U252" s="408"/>
      <c r="V252" s="408"/>
      <c r="W252" s="408"/>
      <c r="X252" s="408"/>
      <c r="Y252" s="408"/>
      <c r="Z252" s="408"/>
    </row>
    <row r="253" ht="15.75" customHeight="1">
      <c r="A253" s="408"/>
      <c r="B253" s="416"/>
      <c r="C253" s="416"/>
      <c r="D253" s="416"/>
      <c r="E253" s="416"/>
      <c r="F253" s="408"/>
      <c r="G253" s="408"/>
      <c r="H253" s="408"/>
      <c r="I253" s="408"/>
      <c r="J253" s="408"/>
      <c r="K253" s="408"/>
      <c r="L253" s="408"/>
      <c r="M253" s="408"/>
      <c r="N253" s="408"/>
      <c r="O253" s="408"/>
      <c r="P253" s="408"/>
      <c r="Q253" s="408"/>
      <c r="R253" s="408"/>
      <c r="S253" s="408"/>
      <c r="T253" s="408"/>
      <c r="U253" s="408"/>
      <c r="V253" s="408"/>
      <c r="W253" s="408"/>
      <c r="X253" s="408"/>
      <c r="Y253" s="408"/>
      <c r="Z253" s="408"/>
    </row>
    <row r="254" ht="15.75" customHeight="1">
      <c r="A254" s="408"/>
      <c r="B254" s="416"/>
      <c r="C254" s="416"/>
      <c r="D254" s="416"/>
      <c r="E254" s="416"/>
      <c r="F254" s="408"/>
      <c r="G254" s="408"/>
      <c r="H254" s="408"/>
      <c r="I254" s="408"/>
      <c r="J254" s="408"/>
      <c r="K254" s="408"/>
      <c r="L254" s="408"/>
      <c r="M254" s="408"/>
      <c r="N254" s="408"/>
      <c r="O254" s="408"/>
      <c r="P254" s="408"/>
      <c r="Q254" s="408"/>
      <c r="R254" s="408"/>
      <c r="S254" s="408"/>
      <c r="T254" s="408"/>
      <c r="U254" s="408"/>
      <c r="V254" s="408"/>
      <c r="W254" s="408"/>
      <c r="X254" s="408"/>
      <c r="Y254" s="408"/>
      <c r="Z254" s="408"/>
    </row>
    <row r="255" ht="15.75" customHeight="1">
      <c r="A255" s="408"/>
      <c r="B255" s="416"/>
      <c r="C255" s="416"/>
      <c r="D255" s="416"/>
      <c r="E255" s="416"/>
      <c r="F255" s="408"/>
      <c r="G255" s="408"/>
      <c r="H255" s="408"/>
      <c r="I255" s="408"/>
      <c r="J255" s="408"/>
      <c r="K255" s="408"/>
      <c r="L255" s="408"/>
      <c r="M255" s="408"/>
      <c r="N255" s="408"/>
      <c r="O255" s="408"/>
      <c r="P255" s="408"/>
      <c r="Q255" s="408"/>
      <c r="R255" s="408"/>
      <c r="S255" s="408"/>
      <c r="T255" s="408"/>
      <c r="U255" s="408"/>
      <c r="V255" s="408"/>
      <c r="W255" s="408"/>
      <c r="X255" s="408"/>
      <c r="Y255" s="408"/>
      <c r="Z255" s="408"/>
    </row>
    <row r="256" ht="15.75" customHeight="1">
      <c r="A256" s="408"/>
      <c r="B256" s="416"/>
      <c r="C256" s="416"/>
      <c r="D256" s="416"/>
      <c r="E256" s="416"/>
      <c r="F256" s="408"/>
      <c r="G256" s="408"/>
      <c r="H256" s="408"/>
      <c r="I256" s="408"/>
      <c r="J256" s="408"/>
      <c r="K256" s="408"/>
      <c r="L256" s="408"/>
      <c r="M256" s="408"/>
      <c r="N256" s="408"/>
      <c r="O256" s="408"/>
      <c r="P256" s="408"/>
      <c r="Q256" s="408"/>
      <c r="R256" s="408"/>
      <c r="S256" s="408"/>
      <c r="T256" s="408"/>
      <c r="U256" s="408"/>
      <c r="V256" s="408"/>
      <c r="W256" s="408"/>
      <c r="X256" s="408"/>
      <c r="Y256" s="408"/>
      <c r="Z256" s="408"/>
    </row>
    <row r="257" ht="15.75" customHeight="1">
      <c r="A257" s="408"/>
      <c r="B257" s="416"/>
      <c r="C257" s="416"/>
      <c r="D257" s="416"/>
      <c r="E257" s="416"/>
      <c r="F257" s="408"/>
      <c r="G257" s="408"/>
      <c r="H257" s="408"/>
      <c r="I257" s="408"/>
      <c r="J257" s="408"/>
      <c r="K257" s="408"/>
      <c r="L257" s="408"/>
      <c r="M257" s="408"/>
      <c r="N257" s="408"/>
      <c r="O257" s="408"/>
      <c r="P257" s="408"/>
      <c r="Q257" s="408"/>
      <c r="R257" s="408"/>
      <c r="S257" s="408"/>
      <c r="T257" s="408"/>
      <c r="U257" s="408"/>
      <c r="V257" s="408"/>
      <c r="W257" s="408"/>
      <c r="X257" s="408"/>
      <c r="Y257" s="408"/>
      <c r="Z257" s="408"/>
    </row>
    <row r="258" ht="15.75" customHeight="1">
      <c r="A258" s="408"/>
      <c r="B258" s="416"/>
      <c r="C258" s="416"/>
      <c r="D258" s="416"/>
      <c r="E258" s="416"/>
      <c r="F258" s="408"/>
      <c r="G258" s="408"/>
      <c r="H258" s="408"/>
      <c r="I258" s="408"/>
      <c r="J258" s="408"/>
      <c r="K258" s="408"/>
      <c r="L258" s="408"/>
      <c r="M258" s="408"/>
      <c r="N258" s="408"/>
      <c r="O258" s="408"/>
      <c r="P258" s="408"/>
      <c r="Q258" s="408"/>
      <c r="R258" s="408"/>
      <c r="S258" s="408"/>
      <c r="T258" s="408"/>
      <c r="U258" s="408"/>
      <c r="V258" s="408"/>
      <c r="W258" s="408"/>
      <c r="X258" s="408"/>
      <c r="Y258" s="408"/>
      <c r="Z258" s="408"/>
    </row>
    <row r="259" ht="15.75" customHeight="1">
      <c r="A259" s="408"/>
      <c r="B259" s="416"/>
      <c r="C259" s="416"/>
      <c r="D259" s="416"/>
      <c r="E259" s="416"/>
      <c r="F259" s="408"/>
      <c r="G259" s="408"/>
      <c r="H259" s="408"/>
      <c r="I259" s="408"/>
      <c r="J259" s="408"/>
      <c r="K259" s="408"/>
      <c r="L259" s="408"/>
      <c r="M259" s="408"/>
      <c r="N259" s="408"/>
      <c r="O259" s="408"/>
      <c r="P259" s="408"/>
      <c r="Q259" s="408"/>
      <c r="R259" s="408"/>
      <c r="S259" s="408"/>
      <c r="T259" s="408"/>
      <c r="U259" s="408"/>
      <c r="V259" s="408"/>
      <c r="W259" s="408"/>
      <c r="X259" s="408"/>
      <c r="Y259" s="408"/>
      <c r="Z259" s="408"/>
    </row>
    <row r="260" ht="15.75" customHeight="1">
      <c r="A260" s="408"/>
      <c r="B260" s="416"/>
      <c r="C260" s="416"/>
      <c r="D260" s="416"/>
      <c r="E260" s="416"/>
      <c r="F260" s="408"/>
      <c r="G260" s="408"/>
      <c r="H260" s="408"/>
      <c r="I260" s="408"/>
      <c r="J260" s="408"/>
      <c r="K260" s="408"/>
      <c r="L260" s="408"/>
      <c r="M260" s="408"/>
      <c r="N260" s="408"/>
      <c r="O260" s="408"/>
      <c r="P260" s="408"/>
      <c r="Q260" s="408"/>
      <c r="R260" s="408"/>
      <c r="S260" s="408"/>
      <c r="T260" s="408"/>
      <c r="U260" s="408"/>
      <c r="V260" s="408"/>
      <c r="W260" s="408"/>
      <c r="X260" s="408"/>
      <c r="Y260" s="408"/>
      <c r="Z260" s="408"/>
    </row>
    <row r="261" ht="15.75" customHeight="1">
      <c r="A261" s="408"/>
      <c r="B261" s="416"/>
      <c r="C261" s="416"/>
      <c r="D261" s="416"/>
      <c r="E261" s="416"/>
      <c r="F261" s="408"/>
      <c r="G261" s="408"/>
      <c r="H261" s="408"/>
      <c r="I261" s="408"/>
      <c r="J261" s="408"/>
      <c r="K261" s="408"/>
      <c r="L261" s="408"/>
      <c r="M261" s="408"/>
      <c r="N261" s="408"/>
      <c r="O261" s="408"/>
      <c r="P261" s="408"/>
      <c r="Q261" s="408"/>
      <c r="R261" s="408"/>
      <c r="S261" s="408"/>
      <c r="T261" s="408"/>
      <c r="U261" s="408"/>
      <c r="V261" s="408"/>
      <c r="W261" s="408"/>
      <c r="X261" s="408"/>
      <c r="Y261" s="408"/>
      <c r="Z261" s="408"/>
    </row>
    <row r="262" ht="15.75" customHeight="1">
      <c r="A262" s="408"/>
      <c r="B262" s="416"/>
      <c r="C262" s="416"/>
      <c r="D262" s="416"/>
      <c r="E262" s="416"/>
      <c r="F262" s="408"/>
      <c r="G262" s="408"/>
      <c r="H262" s="408"/>
      <c r="I262" s="408"/>
      <c r="J262" s="408"/>
      <c r="K262" s="408"/>
      <c r="L262" s="408"/>
      <c r="M262" s="408"/>
      <c r="N262" s="408"/>
      <c r="O262" s="408"/>
      <c r="P262" s="408"/>
      <c r="Q262" s="408"/>
      <c r="R262" s="408"/>
      <c r="S262" s="408"/>
      <c r="T262" s="408"/>
      <c r="U262" s="408"/>
      <c r="V262" s="408"/>
      <c r="W262" s="408"/>
      <c r="X262" s="408"/>
      <c r="Y262" s="408"/>
      <c r="Z262" s="408"/>
    </row>
    <row r="263" ht="15.75" customHeight="1">
      <c r="A263" s="408"/>
      <c r="B263" s="416"/>
      <c r="C263" s="416"/>
      <c r="D263" s="416"/>
      <c r="E263" s="416"/>
      <c r="F263" s="408"/>
      <c r="G263" s="408"/>
      <c r="H263" s="408"/>
      <c r="I263" s="408"/>
      <c r="J263" s="408"/>
      <c r="K263" s="408"/>
      <c r="L263" s="408"/>
      <c r="M263" s="408"/>
      <c r="N263" s="408"/>
      <c r="O263" s="408"/>
      <c r="P263" s="408"/>
      <c r="Q263" s="408"/>
      <c r="R263" s="408"/>
      <c r="S263" s="408"/>
      <c r="T263" s="408"/>
      <c r="U263" s="408"/>
      <c r="V263" s="408"/>
      <c r="W263" s="408"/>
      <c r="X263" s="408"/>
      <c r="Y263" s="408"/>
      <c r="Z263" s="408"/>
    </row>
    <row r="264" ht="15.75" customHeight="1">
      <c r="A264" s="408"/>
      <c r="B264" s="416"/>
      <c r="C264" s="416"/>
      <c r="D264" s="416"/>
      <c r="E264" s="416"/>
      <c r="F264" s="408"/>
      <c r="G264" s="408"/>
      <c r="H264" s="408"/>
      <c r="I264" s="408"/>
      <c r="J264" s="408"/>
      <c r="K264" s="408"/>
      <c r="L264" s="408"/>
      <c r="M264" s="408"/>
      <c r="N264" s="408"/>
      <c r="O264" s="408"/>
      <c r="P264" s="408"/>
      <c r="Q264" s="408"/>
      <c r="R264" s="408"/>
      <c r="S264" s="408"/>
      <c r="T264" s="408"/>
      <c r="U264" s="408"/>
      <c r="V264" s="408"/>
      <c r="W264" s="408"/>
      <c r="X264" s="408"/>
      <c r="Y264" s="408"/>
      <c r="Z264" s="408"/>
    </row>
    <row r="265" ht="15.75" customHeight="1">
      <c r="A265" s="408"/>
      <c r="B265" s="416"/>
      <c r="C265" s="416"/>
      <c r="D265" s="416"/>
      <c r="E265" s="416"/>
      <c r="F265" s="408"/>
      <c r="G265" s="408"/>
      <c r="H265" s="408"/>
      <c r="I265" s="408"/>
      <c r="J265" s="408"/>
      <c r="K265" s="408"/>
      <c r="L265" s="408"/>
      <c r="M265" s="408"/>
      <c r="N265" s="408"/>
      <c r="O265" s="408"/>
      <c r="P265" s="408"/>
      <c r="Q265" s="408"/>
      <c r="R265" s="408"/>
      <c r="S265" s="408"/>
      <c r="T265" s="408"/>
      <c r="U265" s="408"/>
      <c r="V265" s="408"/>
      <c r="W265" s="408"/>
      <c r="X265" s="408"/>
      <c r="Y265" s="408"/>
      <c r="Z265" s="408"/>
    </row>
    <row r="266" ht="15.75" customHeight="1">
      <c r="A266" s="408"/>
      <c r="B266" s="416"/>
      <c r="C266" s="416"/>
      <c r="D266" s="416"/>
      <c r="E266" s="416"/>
      <c r="F266" s="408"/>
      <c r="G266" s="408"/>
      <c r="H266" s="408"/>
      <c r="I266" s="408"/>
      <c r="J266" s="408"/>
      <c r="K266" s="408"/>
      <c r="L266" s="408"/>
      <c r="M266" s="408"/>
      <c r="N266" s="408"/>
      <c r="O266" s="408"/>
      <c r="P266" s="408"/>
      <c r="Q266" s="408"/>
      <c r="R266" s="408"/>
      <c r="S266" s="408"/>
      <c r="T266" s="408"/>
      <c r="U266" s="408"/>
      <c r="V266" s="408"/>
      <c r="W266" s="408"/>
      <c r="X266" s="408"/>
      <c r="Y266" s="408"/>
      <c r="Z266" s="408"/>
    </row>
    <row r="267" ht="15.75" customHeight="1">
      <c r="A267" s="408"/>
      <c r="B267" s="416"/>
      <c r="C267" s="416"/>
      <c r="D267" s="416"/>
      <c r="E267" s="416"/>
      <c r="F267" s="408"/>
      <c r="G267" s="408"/>
      <c r="H267" s="408"/>
      <c r="I267" s="408"/>
      <c r="J267" s="408"/>
      <c r="K267" s="408"/>
      <c r="L267" s="408"/>
      <c r="M267" s="408"/>
      <c r="N267" s="408"/>
      <c r="O267" s="408"/>
      <c r="P267" s="408"/>
      <c r="Q267" s="408"/>
      <c r="R267" s="408"/>
      <c r="S267" s="408"/>
      <c r="T267" s="408"/>
      <c r="U267" s="408"/>
      <c r="V267" s="408"/>
      <c r="W267" s="408"/>
      <c r="X267" s="408"/>
      <c r="Y267" s="408"/>
      <c r="Z267" s="408"/>
    </row>
    <row r="268" ht="15.75" customHeight="1">
      <c r="A268" s="408"/>
      <c r="B268" s="416"/>
      <c r="C268" s="416"/>
      <c r="D268" s="416"/>
      <c r="E268" s="416"/>
      <c r="F268" s="408"/>
      <c r="G268" s="408"/>
      <c r="H268" s="408"/>
      <c r="I268" s="408"/>
      <c r="J268" s="408"/>
      <c r="K268" s="408"/>
      <c r="L268" s="408"/>
      <c r="M268" s="408"/>
      <c r="N268" s="408"/>
      <c r="O268" s="408"/>
      <c r="P268" s="408"/>
      <c r="Q268" s="408"/>
      <c r="R268" s="408"/>
      <c r="S268" s="408"/>
      <c r="T268" s="408"/>
      <c r="U268" s="408"/>
      <c r="V268" s="408"/>
      <c r="W268" s="408"/>
      <c r="X268" s="408"/>
      <c r="Y268" s="408"/>
      <c r="Z268" s="408"/>
    </row>
    <row r="269" ht="15.75" customHeight="1">
      <c r="A269" s="408"/>
      <c r="B269" s="416"/>
      <c r="C269" s="416"/>
      <c r="D269" s="416"/>
      <c r="E269" s="416"/>
      <c r="F269" s="408"/>
      <c r="G269" s="408"/>
      <c r="H269" s="408"/>
      <c r="I269" s="408"/>
      <c r="J269" s="408"/>
      <c r="K269" s="408"/>
      <c r="L269" s="408"/>
      <c r="M269" s="408"/>
      <c r="N269" s="408"/>
      <c r="O269" s="408"/>
      <c r="P269" s="408"/>
      <c r="Q269" s="408"/>
      <c r="R269" s="408"/>
      <c r="S269" s="408"/>
      <c r="T269" s="408"/>
      <c r="U269" s="408"/>
      <c r="V269" s="408"/>
      <c r="W269" s="408"/>
      <c r="X269" s="408"/>
      <c r="Y269" s="408"/>
      <c r="Z269" s="408"/>
    </row>
    <row r="270" ht="15.75" customHeight="1">
      <c r="A270" s="408"/>
      <c r="B270" s="416"/>
      <c r="C270" s="416"/>
      <c r="D270" s="416"/>
      <c r="E270" s="416"/>
      <c r="F270" s="408"/>
      <c r="G270" s="408"/>
      <c r="H270" s="408"/>
      <c r="I270" s="408"/>
      <c r="J270" s="408"/>
      <c r="K270" s="408"/>
      <c r="L270" s="408"/>
      <c r="M270" s="408"/>
      <c r="N270" s="408"/>
      <c r="O270" s="408"/>
      <c r="P270" s="408"/>
      <c r="Q270" s="408"/>
      <c r="R270" s="408"/>
      <c r="S270" s="408"/>
      <c r="T270" s="408"/>
      <c r="U270" s="408"/>
      <c r="V270" s="408"/>
      <c r="W270" s="408"/>
      <c r="X270" s="408"/>
      <c r="Y270" s="408"/>
      <c r="Z270" s="408"/>
    </row>
    <row r="271" ht="15.75" customHeight="1">
      <c r="A271" s="408"/>
      <c r="B271" s="416"/>
      <c r="C271" s="416"/>
      <c r="D271" s="416"/>
      <c r="E271" s="416"/>
      <c r="F271" s="408"/>
      <c r="G271" s="408"/>
      <c r="H271" s="408"/>
      <c r="I271" s="408"/>
      <c r="J271" s="408"/>
      <c r="K271" s="408"/>
      <c r="L271" s="408"/>
      <c r="M271" s="408"/>
      <c r="N271" s="408"/>
      <c r="O271" s="408"/>
      <c r="P271" s="408"/>
      <c r="Q271" s="408"/>
      <c r="R271" s="408"/>
      <c r="S271" s="408"/>
      <c r="T271" s="408"/>
      <c r="U271" s="408"/>
      <c r="V271" s="408"/>
      <c r="W271" s="408"/>
      <c r="X271" s="408"/>
      <c r="Y271" s="408"/>
      <c r="Z271" s="408"/>
    </row>
    <row r="272" ht="15.75" customHeight="1">
      <c r="A272" s="408"/>
      <c r="B272" s="416"/>
      <c r="C272" s="416"/>
      <c r="D272" s="416"/>
      <c r="E272" s="416"/>
      <c r="F272" s="408"/>
      <c r="G272" s="408"/>
      <c r="H272" s="408"/>
      <c r="I272" s="408"/>
      <c r="J272" s="408"/>
      <c r="K272" s="408"/>
      <c r="L272" s="408"/>
      <c r="M272" s="408"/>
      <c r="N272" s="408"/>
      <c r="O272" s="408"/>
      <c r="P272" s="408"/>
      <c r="Q272" s="408"/>
      <c r="R272" s="408"/>
      <c r="S272" s="408"/>
      <c r="T272" s="408"/>
      <c r="U272" s="408"/>
      <c r="V272" s="408"/>
      <c r="W272" s="408"/>
      <c r="X272" s="408"/>
      <c r="Y272" s="408"/>
      <c r="Z272" s="408"/>
    </row>
    <row r="273" ht="15.75" customHeight="1">
      <c r="A273" s="408"/>
      <c r="B273" s="416"/>
      <c r="C273" s="416"/>
      <c r="D273" s="416"/>
      <c r="E273" s="416"/>
      <c r="F273" s="408"/>
      <c r="G273" s="408"/>
      <c r="H273" s="408"/>
      <c r="I273" s="408"/>
      <c r="J273" s="408"/>
      <c r="K273" s="408"/>
      <c r="L273" s="408"/>
      <c r="M273" s="408"/>
      <c r="N273" s="408"/>
      <c r="O273" s="408"/>
      <c r="P273" s="408"/>
      <c r="Q273" s="408"/>
      <c r="R273" s="408"/>
      <c r="S273" s="408"/>
      <c r="T273" s="408"/>
      <c r="U273" s="408"/>
      <c r="V273" s="408"/>
      <c r="W273" s="408"/>
      <c r="X273" s="408"/>
      <c r="Y273" s="408"/>
      <c r="Z273" s="408"/>
    </row>
    <row r="274" ht="15.75" customHeight="1">
      <c r="A274" s="408"/>
      <c r="B274" s="416"/>
      <c r="C274" s="416"/>
      <c r="D274" s="416"/>
      <c r="E274" s="416"/>
      <c r="F274" s="408"/>
      <c r="G274" s="408"/>
      <c r="H274" s="408"/>
      <c r="I274" s="408"/>
      <c r="J274" s="408"/>
      <c r="K274" s="408"/>
      <c r="L274" s="408"/>
      <c r="M274" s="408"/>
      <c r="N274" s="408"/>
      <c r="O274" s="408"/>
      <c r="P274" s="408"/>
      <c r="Q274" s="408"/>
      <c r="R274" s="408"/>
      <c r="S274" s="408"/>
      <c r="T274" s="408"/>
      <c r="U274" s="408"/>
      <c r="V274" s="408"/>
      <c r="W274" s="408"/>
      <c r="X274" s="408"/>
      <c r="Y274" s="408"/>
      <c r="Z274" s="408"/>
    </row>
    <row r="275" ht="15.75" customHeight="1">
      <c r="A275" s="408"/>
      <c r="B275" s="416"/>
      <c r="C275" s="416"/>
      <c r="D275" s="416"/>
      <c r="E275" s="416"/>
      <c r="F275" s="408"/>
      <c r="G275" s="408"/>
      <c r="H275" s="408"/>
      <c r="I275" s="408"/>
      <c r="J275" s="408"/>
      <c r="K275" s="408"/>
      <c r="L275" s="408"/>
      <c r="M275" s="408"/>
      <c r="N275" s="408"/>
      <c r="O275" s="408"/>
      <c r="P275" s="408"/>
      <c r="Q275" s="408"/>
      <c r="R275" s="408"/>
      <c r="S275" s="408"/>
      <c r="T275" s="408"/>
      <c r="U275" s="408"/>
      <c r="V275" s="408"/>
      <c r="W275" s="408"/>
      <c r="X275" s="408"/>
      <c r="Y275" s="408"/>
      <c r="Z275" s="408"/>
    </row>
    <row r="276" ht="15.75" customHeight="1">
      <c r="A276" s="408"/>
      <c r="B276" s="416"/>
      <c r="C276" s="416"/>
      <c r="D276" s="416"/>
      <c r="E276" s="416"/>
      <c r="F276" s="408"/>
      <c r="G276" s="408"/>
      <c r="H276" s="408"/>
      <c r="I276" s="408"/>
      <c r="J276" s="408"/>
      <c r="K276" s="408"/>
      <c r="L276" s="408"/>
      <c r="M276" s="408"/>
      <c r="N276" s="408"/>
      <c r="O276" s="408"/>
      <c r="P276" s="408"/>
      <c r="Q276" s="408"/>
      <c r="R276" s="408"/>
      <c r="S276" s="408"/>
      <c r="T276" s="408"/>
      <c r="U276" s="408"/>
      <c r="V276" s="408"/>
      <c r="W276" s="408"/>
      <c r="X276" s="408"/>
      <c r="Y276" s="408"/>
      <c r="Z276" s="408"/>
    </row>
    <row r="277" ht="15.75" customHeight="1">
      <c r="A277" s="408"/>
      <c r="B277" s="416"/>
      <c r="C277" s="416"/>
      <c r="D277" s="416"/>
      <c r="E277" s="416"/>
      <c r="F277" s="408"/>
      <c r="G277" s="408"/>
      <c r="H277" s="408"/>
      <c r="I277" s="408"/>
      <c r="J277" s="408"/>
      <c r="K277" s="408"/>
      <c r="L277" s="408"/>
      <c r="M277" s="408"/>
      <c r="N277" s="408"/>
      <c r="O277" s="408"/>
      <c r="P277" s="408"/>
      <c r="Q277" s="408"/>
      <c r="R277" s="408"/>
      <c r="S277" s="408"/>
      <c r="T277" s="408"/>
      <c r="U277" s="408"/>
      <c r="V277" s="408"/>
      <c r="W277" s="408"/>
      <c r="X277" s="408"/>
      <c r="Y277" s="408"/>
      <c r="Z277" s="408"/>
    </row>
    <row r="278" ht="15.75" customHeight="1">
      <c r="A278" s="408"/>
      <c r="B278" s="416"/>
      <c r="C278" s="416"/>
      <c r="D278" s="416"/>
      <c r="E278" s="416"/>
      <c r="F278" s="408"/>
      <c r="G278" s="408"/>
      <c r="H278" s="408"/>
      <c r="I278" s="408"/>
      <c r="J278" s="408"/>
      <c r="K278" s="408"/>
      <c r="L278" s="408"/>
      <c r="M278" s="408"/>
      <c r="N278" s="408"/>
      <c r="O278" s="408"/>
      <c r="P278" s="408"/>
      <c r="Q278" s="408"/>
      <c r="R278" s="408"/>
      <c r="S278" s="408"/>
      <c r="T278" s="408"/>
      <c r="U278" s="408"/>
      <c r="V278" s="408"/>
      <c r="W278" s="408"/>
      <c r="X278" s="408"/>
      <c r="Y278" s="408"/>
      <c r="Z278" s="408"/>
    </row>
    <row r="279" ht="15.75" customHeight="1">
      <c r="A279" s="408"/>
      <c r="B279" s="416"/>
      <c r="C279" s="416"/>
      <c r="D279" s="416"/>
      <c r="E279" s="416"/>
      <c r="F279" s="408"/>
      <c r="G279" s="408"/>
      <c r="H279" s="408"/>
      <c r="I279" s="408"/>
      <c r="J279" s="408"/>
      <c r="K279" s="408"/>
      <c r="L279" s="408"/>
      <c r="M279" s="408"/>
      <c r="N279" s="408"/>
      <c r="O279" s="408"/>
      <c r="P279" s="408"/>
      <c r="Q279" s="408"/>
      <c r="R279" s="408"/>
      <c r="S279" s="408"/>
      <c r="T279" s="408"/>
      <c r="U279" s="408"/>
      <c r="V279" s="408"/>
      <c r="W279" s="408"/>
      <c r="X279" s="408"/>
      <c r="Y279" s="408"/>
      <c r="Z279" s="408"/>
    </row>
    <row r="280" ht="15.75" customHeight="1">
      <c r="A280" s="408"/>
      <c r="B280" s="416"/>
      <c r="C280" s="416"/>
      <c r="D280" s="416"/>
      <c r="E280" s="416"/>
      <c r="F280" s="408"/>
      <c r="G280" s="408"/>
      <c r="H280" s="408"/>
      <c r="I280" s="408"/>
      <c r="J280" s="408"/>
      <c r="K280" s="408"/>
      <c r="L280" s="408"/>
      <c r="M280" s="408"/>
      <c r="N280" s="408"/>
      <c r="O280" s="408"/>
      <c r="P280" s="408"/>
      <c r="Q280" s="408"/>
      <c r="R280" s="408"/>
      <c r="S280" s="408"/>
      <c r="T280" s="408"/>
      <c r="U280" s="408"/>
      <c r="V280" s="408"/>
      <c r="W280" s="408"/>
      <c r="X280" s="408"/>
      <c r="Y280" s="408"/>
      <c r="Z280" s="408"/>
    </row>
    <row r="281" ht="15.75" customHeight="1">
      <c r="A281" s="408"/>
      <c r="B281" s="416"/>
      <c r="C281" s="416"/>
      <c r="D281" s="416"/>
      <c r="E281" s="416"/>
      <c r="F281" s="408"/>
      <c r="G281" s="408"/>
      <c r="H281" s="408"/>
      <c r="I281" s="408"/>
      <c r="J281" s="408"/>
      <c r="K281" s="408"/>
      <c r="L281" s="408"/>
      <c r="M281" s="408"/>
      <c r="N281" s="408"/>
      <c r="O281" s="408"/>
      <c r="P281" s="408"/>
      <c r="Q281" s="408"/>
      <c r="R281" s="408"/>
      <c r="S281" s="408"/>
      <c r="T281" s="408"/>
      <c r="U281" s="408"/>
      <c r="V281" s="408"/>
      <c r="W281" s="408"/>
      <c r="X281" s="408"/>
      <c r="Y281" s="408"/>
      <c r="Z281" s="408"/>
    </row>
    <row r="282" ht="15.75" customHeight="1">
      <c r="A282" s="408"/>
      <c r="B282" s="416"/>
      <c r="C282" s="416"/>
      <c r="D282" s="416"/>
      <c r="E282" s="416"/>
      <c r="F282" s="408"/>
      <c r="G282" s="408"/>
      <c r="H282" s="408"/>
      <c r="I282" s="408"/>
      <c r="J282" s="408"/>
      <c r="K282" s="408"/>
      <c r="L282" s="408"/>
      <c r="M282" s="408"/>
      <c r="N282" s="408"/>
      <c r="O282" s="408"/>
      <c r="P282" s="408"/>
      <c r="Q282" s="408"/>
      <c r="R282" s="408"/>
      <c r="S282" s="408"/>
      <c r="T282" s="408"/>
      <c r="U282" s="408"/>
      <c r="V282" s="408"/>
      <c r="W282" s="408"/>
      <c r="X282" s="408"/>
      <c r="Y282" s="408"/>
      <c r="Z282" s="408"/>
    </row>
    <row r="283" ht="15.75" customHeight="1">
      <c r="A283" s="408"/>
      <c r="B283" s="416"/>
      <c r="C283" s="416"/>
      <c r="D283" s="416"/>
      <c r="E283" s="416"/>
      <c r="F283" s="408"/>
      <c r="G283" s="408"/>
      <c r="H283" s="408"/>
      <c r="I283" s="408"/>
      <c r="J283" s="408"/>
      <c r="K283" s="408"/>
      <c r="L283" s="408"/>
      <c r="M283" s="408"/>
      <c r="N283" s="408"/>
      <c r="O283" s="408"/>
      <c r="P283" s="408"/>
      <c r="Q283" s="408"/>
      <c r="R283" s="408"/>
      <c r="S283" s="408"/>
      <c r="T283" s="408"/>
      <c r="U283" s="408"/>
      <c r="V283" s="408"/>
      <c r="W283" s="408"/>
      <c r="X283" s="408"/>
      <c r="Y283" s="408"/>
      <c r="Z283" s="408"/>
    </row>
    <row r="284" ht="15.75" customHeight="1">
      <c r="A284" s="408"/>
      <c r="B284" s="416"/>
      <c r="C284" s="416"/>
      <c r="D284" s="416"/>
      <c r="E284" s="416"/>
      <c r="F284" s="408"/>
      <c r="G284" s="408"/>
      <c r="H284" s="408"/>
      <c r="I284" s="408"/>
      <c r="J284" s="408"/>
      <c r="K284" s="408"/>
      <c r="L284" s="408"/>
      <c r="M284" s="408"/>
      <c r="N284" s="408"/>
      <c r="O284" s="408"/>
      <c r="P284" s="408"/>
      <c r="Q284" s="408"/>
      <c r="R284" s="408"/>
      <c r="S284" s="408"/>
      <c r="T284" s="408"/>
      <c r="U284" s="408"/>
      <c r="V284" s="408"/>
      <c r="W284" s="408"/>
      <c r="X284" s="408"/>
      <c r="Y284" s="408"/>
      <c r="Z284" s="408"/>
    </row>
    <row r="285" ht="15.75" customHeight="1">
      <c r="A285" s="408"/>
      <c r="B285" s="416"/>
      <c r="C285" s="416"/>
      <c r="D285" s="416"/>
      <c r="E285" s="416"/>
      <c r="F285" s="408"/>
      <c r="G285" s="408"/>
      <c r="H285" s="408"/>
      <c r="I285" s="408"/>
      <c r="J285" s="408"/>
      <c r="K285" s="408"/>
      <c r="L285" s="408"/>
      <c r="M285" s="408"/>
      <c r="N285" s="408"/>
      <c r="O285" s="408"/>
      <c r="P285" s="408"/>
      <c r="Q285" s="408"/>
      <c r="R285" s="408"/>
      <c r="S285" s="408"/>
      <c r="T285" s="408"/>
      <c r="U285" s="408"/>
      <c r="V285" s="408"/>
      <c r="W285" s="408"/>
      <c r="X285" s="408"/>
      <c r="Y285" s="408"/>
      <c r="Z285" s="408"/>
    </row>
    <row r="286" ht="15.75" customHeight="1">
      <c r="A286" s="408"/>
      <c r="B286" s="416"/>
      <c r="C286" s="416"/>
      <c r="D286" s="416"/>
      <c r="E286" s="416"/>
      <c r="F286" s="408"/>
      <c r="G286" s="408"/>
      <c r="H286" s="408"/>
      <c r="I286" s="408"/>
      <c r="J286" s="408"/>
      <c r="K286" s="408"/>
      <c r="L286" s="408"/>
      <c r="M286" s="408"/>
      <c r="N286" s="408"/>
      <c r="O286" s="408"/>
      <c r="P286" s="408"/>
      <c r="Q286" s="408"/>
      <c r="R286" s="408"/>
      <c r="S286" s="408"/>
      <c r="T286" s="408"/>
      <c r="U286" s="408"/>
      <c r="V286" s="408"/>
      <c r="W286" s="408"/>
      <c r="X286" s="408"/>
      <c r="Y286" s="408"/>
      <c r="Z286" s="408"/>
    </row>
    <row r="287" ht="15.75" customHeight="1">
      <c r="A287" s="408"/>
      <c r="B287" s="416"/>
      <c r="C287" s="416"/>
      <c r="D287" s="416"/>
      <c r="E287" s="416"/>
      <c r="F287" s="408"/>
      <c r="G287" s="408"/>
      <c r="H287" s="408"/>
      <c r="I287" s="408"/>
      <c r="J287" s="408"/>
      <c r="K287" s="408"/>
      <c r="L287" s="408"/>
      <c r="M287" s="408"/>
      <c r="N287" s="408"/>
      <c r="O287" s="408"/>
      <c r="P287" s="408"/>
      <c r="Q287" s="408"/>
      <c r="R287" s="408"/>
      <c r="S287" s="408"/>
      <c r="T287" s="408"/>
      <c r="U287" s="408"/>
      <c r="V287" s="408"/>
      <c r="W287" s="408"/>
      <c r="X287" s="408"/>
      <c r="Y287" s="408"/>
      <c r="Z287" s="408"/>
    </row>
    <row r="288" ht="15.75" customHeight="1">
      <c r="A288" s="408"/>
      <c r="B288" s="416"/>
      <c r="C288" s="416"/>
      <c r="D288" s="416"/>
      <c r="E288" s="416"/>
      <c r="F288" s="408"/>
      <c r="G288" s="408"/>
      <c r="H288" s="408"/>
      <c r="I288" s="408"/>
      <c r="J288" s="408"/>
      <c r="K288" s="408"/>
      <c r="L288" s="408"/>
      <c r="M288" s="408"/>
      <c r="N288" s="408"/>
      <c r="O288" s="408"/>
      <c r="P288" s="408"/>
      <c r="Q288" s="408"/>
      <c r="R288" s="408"/>
      <c r="S288" s="408"/>
      <c r="T288" s="408"/>
      <c r="U288" s="408"/>
      <c r="V288" s="408"/>
      <c r="W288" s="408"/>
      <c r="X288" s="408"/>
      <c r="Y288" s="408"/>
      <c r="Z288" s="408"/>
    </row>
    <row r="289" ht="15.75" customHeight="1">
      <c r="A289" s="408"/>
      <c r="B289" s="416"/>
      <c r="C289" s="416"/>
      <c r="D289" s="416"/>
      <c r="E289" s="416"/>
      <c r="F289" s="408"/>
      <c r="G289" s="408"/>
      <c r="H289" s="408"/>
      <c r="I289" s="408"/>
      <c r="J289" s="408"/>
      <c r="K289" s="408"/>
      <c r="L289" s="408"/>
      <c r="M289" s="408"/>
      <c r="N289" s="408"/>
      <c r="O289" s="408"/>
      <c r="P289" s="408"/>
      <c r="Q289" s="408"/>
      <c r="R289" s="408"/>
      <c r="S289" s="408"/>
      <c r="T289" s="408"/>
      <c r="U289" s="408"/>
      <c r="V289" s="408"/>
      <c r="W289" s="408"/>
      <c r="X289" s="408"/>
      <c r="Y289" s="408"/>
      <c r="Z289" s="408"/>
    </row>
    <row r="290" ht="15.75" customHeight="1">
      <c r="A290" s="408"/>
      <c r="B290" s="416"/>
      <c r="C290" s="416"/>
      <c r="D290" s="416"/>
      <c r="E290" s="416"/>
      <c r="F290" s="408"/>
      <c r="G290" s="408"/>
      <c r="H290" s="408"/>
      <c r="I290" s="408"/>
      <c r="J290" s="408"/>
      <c r="K290" s="408"/>
      <c r="L290" s="408"/>
      <c r="M290" s="408"/>
      <c r="N290" s="408"/>
      <c r="O290" s="408"/>
      <c r="P290" s="408"/>
      <c r="Q290" s="408"/>
      <c r="R290" s="408"/>
      <c r="S290" s="408"/>
      <c r="T290" s="408"/>
      <c r="U290" s="408"/>
      <c r="V290" s="408"/>
      <c r="W290" s="408"/>
      <c r="X290" s="408"/>
      <c r="Y290" s="408"/>
      <c r="Z290" s="408"/>
    </row>
    <row r="291" ht="15.75" customHeight="1">
      <c r="A291" s="408"/>
      <c r="B291" s="416"/>
      <c r="C291" s="416"/>
      <c r="D291" s="416"/>
      <c r="E291" s="416"/>
      <c r="F291" s="408"/>
      <c r="G291" s="408"/>
      <c r="H291" s="408"/>
      <c r="I291" s="408"/>
      <c r="J291" s="408"/>
      <c r="K291" s="408"/>
      <c r="L291" s="408"/>
      <c r="M291" s="408"/>
      <c r="N291" s="408"/>
      <c r="O291" s="408"/>
      <c r="P291" s="408"/>
      <c r="Q291" s="408"/>
      <c r="R291" s="408"/>
      <c r="S291" s="408"/>
      <c r="T291" s="408"/>
      <c r="U291" s="408"/>
      <c r="V291" s="408"/>
      <c r="W291" s="408"/>
      <c r="X291" s="408"/>
      <c r="Y291" s="408"/>
      <c r="Z291" s="408"/>
    </row>
    <row r="292" ht="15.75" customHeight="1">
      <c r="A292" s="408"/>
      <c r="B292" s="416"/>
      <c r="C292" s="416"/>
      <c r="D292" s="416"/>
      <c r="E292" s="416"/>
      <c r="F292" s="408"/>
      <c r="G292" s="408"/>
      <c r="H292" s="408"/>
      <c r="I292" s="408"/>
      <c r="J292" s="408"/>
      <c r="K292" s="408"/>
      <c r="L292" s="408"/>
      <c r="M292" s="408"/>
      <c r="N292" s="408"/>
      <c r="O292" s="408"/>
      <c r="P292" s="408"/>
      <c r="Q292" s="408"/>
      <c r="R292" s="408"/>
      <c r="S292" s="408"/>
      <c r="T292" s="408"/>
      <c r="U292" s="408"/>
      <c r="V292" s="408"/>
      <c r="W292" s="408"/>
      <c r="X292" s="408"/>
      <c r="Y292" s="408"/>
      <c r="Z292" s="408"/>
    </row>
    <row r="293" ht="15.75" customHeight="1">
      <c r="A293" s="408"/>
      <c r="B293" s="416"/>
      <c r="C293" s="416"/>
      <c r="D293" s="416"/>
      <c r="E293" s="416"/>
      <c r="F293" s="408"/>
      <c r="G293" s="408"/>
      <c r="H293" s="408"/>
      <c r="I293" s="408"/>
      <c r="J293" s="408"/>
      <c r="K293" s="408"/>
      <c r="L293" s="408"/>
      <c r="M293" s="408"/>
      <c r="N293" s="408"/>
      <c r="O293" s="408"/>
      <c r="P293" s="408"/>
      <c r="Q293" s="408"/>
      <c r="R293" s="408"/>
      <c r="S293" s="408"/>
      <c r="T293" s="408"/>
      <c r="U293" s="408"/>
      <c r="V293" s="408"/>
      <c r="W293" s="408"/>
      <c r="X293" s="408"/>
      <c r="Y293" s="408"/>
      <c r="Z293" s="408"/>
    </row>
    <row r="294" ht="15.75" customHeight="1">
      <c r="A294" s="408"/>
      <c r="B294" s="416"/>
      <c r="C294" s="416"/>
      <c r="D294" s="416"/>
      <c r="E294" s="416"/>
      <c r="F294" s="408"/>
      <c r="G294" s="408"/>
      <c r="H294" s="408"/>
      <c r="I294" s="408"/>
      <c r="J294" s="408"/>
      <c r="K294" s="408"/>
      <c r="L294" s="408"/>
      <c r="M294" s="408"/>
      <c r="N294" s="408"/>
      <c r="O294" s="408"/>
      <c r="P294" s="408"/>
      <c r="Q294" s="408"/>
      <c r="R294" s="408"/>
      <c r="S294" s="408"/>
      <c r="T294" s="408"/>
      <c r="U294" s="408"/>
      <c r="V294" s="408"/>
      <c r="W294" s="408"/>
      <c r="X294" s="408"/>
      <c r="Y294" s="408"/>
      <c r="Z294" s="408"/>
    </row>
    <row r="295" ht="15.75" customHeight="1">
      <c r="A295" s="408"/>
      <c r="B295" s="416"/>
      <c r="C295" s="416"/>
      <c r="D295" s="416"/>
      <c r="E295" s="416"/>
      <c r="F295" s="408"/>
      <c r="G295" s="408"/>
      <c r="H295" s="408"/>
      <c r="I295" s="408"/>
      <c r="J295" s="408"/>
      <c r="K295" s="408"/>
      <c r="L295" s="408"/>
      <c r="M295" s="408"/>
      <c r="N295" s="408"/>
      <c r="O295" s="408"/>
      <c r="P295" s="408"/>
      <c r="Q295" s="408"/>
      <c r="R295" s="408"/>
      <c r="S295" s="408"/>
      <c r="T295" s="408"/>
      <c r="U295" s="408"/>
      <c r="V295" s="408"/>
      <c r="W295" s="408"/>
      <c r="X295" s="408"/>
      <c r="Y295" s="408"/>
      <c r="Z295" s="408"/>
    </row>
    <row r="296" ht="15.75" customHeight="1">
      <c r="A296" s="408"/>
      <c r="B296" s="416"/>
      <c r="C296" s="416"/>
      <c r="D296" s="416"/>
      <c r="E296" s="416"/>
      <c r="F296" s="408"/>
      <c r="G296" s="408"/>
      <c r="H296" s="408"/>
      <c r="I296" s="408"/>
      <c r="J296" s="408"/>
      <c r="K296" s="408"/>
      <c r="L296" s="408"/>
      <c r="M296" s="408"/>
      <c r="N296" s="408"/>
      <c r="O296" s="408"/>
      <c r="P296" s="408"/>
      <c r="Q296" s="408"/>
      <c r="R296" s="408"/>
      <c r="S296" s="408"/>
      <c r="T296" s="408"/>
      <c r="U296" s="408"/>
      <c r="V296" s="408"/>
      <c r="W296" s="408"/>
      <c r="X296" s="408"/>
      <c r="Y296" s="408"/>
      <c r="Z296" s="408"/>
    </row>
    <row r="297" ht="15.75" customHeight="1">
      <c r="A297" s="408"/>
      <c r="B297" s="416"/>
      <c r="C297" s="416"/>
      <c r="D297" s="416"/>
      <c r="E297" s="416"/>
      <c r="F297" s="408"/>
      <c r="G297" s="408"/>
      <c r="H297" s="408"/>
      <c r="I297" s="408"/>
      <c r="J297" s="408"/>
      <c r="K297" s="408"/>
      <c r="L297" s="408"/>
      <c r="M297" s="408"/>
      <c r="N297" s="408"/>
      <c r="O297" s="408"/>
      <c r="P297" s="408"/>
      <c r="Q297" s="408"/>
      <c r="R297" s="408"/>
      <c r="S297" s="408"/>
      <c r="T297" s="408"/>
      <c r="U297" s="408"/>
      <c r="V297" s="408"/>
      <c r="W297" s="408"/>
      <c r="X297" s="408"/>
      <c r="Y297" s="408"/>
      <c r="Z297" s="408"/>
    </row>
    <row r="298" ht="15.75" customHeight="1">
      <c r="A298" s="408"/>
      <c r="B298" s="416"/>
      <c r="C298" s="416"/>
      <c r="D298" s="416"/>
      <c r="E298" s="416"/>
      <c r="F298" s="408"/>
      <c r="G298" s="408"/>
      <c r="H298" s="408"/>
      <c r="I298" s="408"/>
      <c r="J298" s="408"/>
      <c r="K298" s="408"/>
      <c r="L298" s="408"/>
      <c r="M298" s="408"/>
      <c r="N298" s="408"/>
      <c r="O298" s="408"/>
      <c r="P298" s="408"/>
      <c r="Q298" s="408"/>
      <c r="R298" s="408"/>
      <c r="S298" s="408"/>
      <c r="T298" s="408"/>
      <c r="U298" s="408"/>
      <c r="V298" s="408"/>
      <c r="W298" s="408"/>
      <c r="X298" s="408"/>
      <c r="Y298" s="408"/>
      <c r="Z298" s="408"/>
    </row>
    <row r="299" ht="15.75" customHeight="1">
      <c r="A299" s="408"/>
      <c r="B299" s="416"/>
      <c r="C299" s="416"/>
      <c r="D299" s="416"/>
      <c r="E299" s="416"/>
      <c r="F299" s="408"/>
      <c r="G299" s="408"/>
      <c r="H299" s="408"/>
      <c r="I299" s="408"/>
      <c r="J299" s="408"/>
      <c r="K299" s="408"/>
      <c r="L299" s="408"/>
      <c r="M299" s="408"/>
      <c r="N299" s="408"/>
      <c r="O299" s="408"/>
      <c r="P299" s="408"/>
      <c r="Q299" s="408"/>
      <c r="R299" s="408"/>
      <c r="S299" s="408"/>
      <c r="T299" s="408"/>
      <c r="U299" s="408"/>
      <c r="V299" s="408"/>
      <c r="W299" s="408"/>
      <c r="X299" s="408"/>
      <c r="Y299" s="408"/>
      <c r="Z299" s="408"/>
    </row>
    <row r="300" ht="15.75" customHeight="1">
      <c r="A300" s="408"/>
      <c r="B300" s="416"/>
      <c r="C300" s="416"/>
      <c r="D300" s="416"/>
      <c r="E300" s="416"/>
      <c r="F300" s="408"/>
      <c r="G300" s="408"/>
      <c r="H300" s="408"/>
      <c r="I300" s="408"/>
      <c r="J300" s="408"/>
      <c r="K300" s="408"/>
      <c r="L300" s="408"/>
      <c r="M300" s="408"/>
      <c r="N300" s="408"/>
      <c r="O300" s="408"/>
      <c r="P300" s="408"/>
      <c r="Q300" s="408"/>
      <c r="R300" s="408"/>
      <c r="S300" s="408"/>
      <c r="T300" s="408"/>
      <c r="U300" s="408"/>
      <c r="V300" s="408"/>
      <c r="W300" s="408"/>
      <c r="X300" s="408"/>
      <c r="Y300" s="408"/>
      <c r="Z300" s="408"/>
    </row>
    <row r="301" ht="15.75" customHeight="1">
      <c r="A301" s="408"/>
      <c r="B301" s="416"/>
      <c r="C301" s="416"/>
      <c r="D301" s="416"/>
      <c r="E301" s="416"/>
      <c r="F301" s="408"/>
      <c r="G301" s="408"/>
      <c r="H301" s="408"/>
      <c r="I301" s="408"/>
      <c r="J301" s="408"/>
      <c r="K301" s="408"/>
      <c r="L301" s="408"/>
      <c r="M301" s="408"/>
      <c r="N301" s="408"/>
      <c r="O301" s="408"/>
      <c r="P301" s="408"/>
      <c r="Q301" s="408"/>
      <c r="R301" s="408"/>
      <c r="S301" s="408"/>
      <c r="T301" s="408"/>
      <c r="U301" s="408"/>
      <c r="V301" s="408"/>
      <c r="W301" s="408"/>
      <c r="X301" s="408"/>
      <c r="Y301" s="408"/>
      <c r="Z301" s="408"/>
    </row>
    <row r="302" ht="15.75" customHeight="1">
      <c r="A302" s="408"/>
      <c r="B302" s="416"/>
      <c r="C302" s="416"/>
      <c r="D302" s="416"/>
      <c r="E302" s="416"/>
      <c r="F302" s="408"/>
      <c r="G302" s="408"/>
      <c r="H302" s="408"/>
      <c r="I302" s="408"/>
      <c r="J302" s="408"/>
      <c r="K302" s="408"/>
      <c r="L302" s="408"/>
      <c r="M302" s="408"/>
      <c r="N302" s="408"/>
      <c r="O302" s="408"/>
      <c r="P302" s="408"/>
      <c r="Q302" s="408"/>
      <c r="R302" s="408"/>
      <c r="S302" s="408"/>
      <c r="T302" s="408"/>
      <c r="U302" s="408"/>
      <c r="V302" s="408"/>
      <c r="W302" s="408"/>
      <c r="X302" s="408"/>
      <c r="Y302" s="408"/>
      <c r="Z302" s="408"/>
    </row>
    <row r="303" ht="15.75" customHeight="1">
      <c r="A303" s="408"/>
      <c r="B303" s="416"/>
      <c r="C303" s="416"/>
      <c r="D303" s="416"/>
      <c r="E303" s="416"/>
      <c r="F303" s="408"/>
      <c r="G303" s="408"/>
      <c r="H303" s="408"/>
      <c r="I303" s="408"/>
      <c r="J303" s="408"/>
      <c r="K303" s="408"/>
      <c r="L303" s="408"/>
      <c r="M303" s="408"/>
      <c r="N303" s="408"/>
      <c r="O303" s="408"/>
      <c r="P303" s="408"/>
      <c r="Q303" s="408"/>
      <c r="R303" s="408"/>
      <c r="S303" s="408"/>
      <c r="T303" s="408"/>
      <c r="U303" s="408"/>
      <c r="V303" s="408"/>
      <c r="W303" s="408"/>
      <c r="X303" s="408"/>
      <c r="Y303" s="408"/>
      <c r="Z303" s="408"/>
    </row>
    <row r="304" ht="15.75" customHeight="1">
      <c r="A304" s="408"/>
      <c r="B304" s="416"/>
      <c r="C304" s="416"/>
      <c r="D304" s="416"/>
      <c r="E304" s="416"/>
      <c r="F304" s="408"/>
      <c r="G304" s="408"/>
      <c r="H304" s="408"/>
      <c r="I304" s="408"/>
      <c r="J304" s="408"/>
      <c r="K304" s="408"/>
      <c r="L304" s="408"/>
      <c r="M304" s="408"/>
      <c r="N304" s="408"/>
      <c r="O304" s="408"/>
      <c r="P304" s="408"/>
      <c r="Q304" s="408"/>
      <c r="R304" s="408"/>
      <c r="S304" s="408"/>
      <c r="T304" s="408"/>
      <c r="U304" s="408"/>
      <c r="V304" s="408"/>
      <c r="W304" s="408"/>
      <c r="X304" s="408"/>
      <c r="Y304" s="408"/>
      <c r="Z304" s="408"/>
    </row>
    <row r="305" ht="15.75" customHeight="1">
      <c r="A305" s="408"/>
      <c r="B305" s="416"/>
      <c r="C305" s="416"/>
      <c r="D305" s="416"/>
      <c r="E305" s="416"/>
      <c r="F305" s="408"/>
      <c r="G305" s="408"/>
      <c r="H305" s="408"/>
      <c r="I305" s="408"/>
      <c r="J305" s="408"/>
      <c r="K305" s="408"/>
      <c r="L305" s="408"/>
      <c r="M305" s="408"/>
      <c r="N305" s="408"/>
      <c r="O305" s="408"/>
      <c r="P305" s="408"/>
      <c r="Q305" s="408"/>
      <c r="R305" s="408"/>
      <c r="S305" s="408"/>
      <c r="T305" s="408"/>
      <c r="U305" s="408"/>
      <c r="V305" s="408"/>
      <c r="W305" s="408"/>
      <c r="X305" s="408"/>
      <c r="Y305" s="408"/>
      <c r="Z305" s="408"/>
    </row>
    <row r="306" ht="15.75" customHeight="1">
      <c r="A306" s="408"/>
      <c r="B306" s="416"/>
      <c r="C306" s="416"/>
      <c r="D306" s="416"/>
      <c r="E306" s="416"/>
      <c r="F306" s="408"/>
      <c r="G306" s="408"/>
      <c r="H306" s="408"/>
      <c r="I306" s="408"/>
      <c r="J306" s="408"/>
      <c r="K306" s="408"/>
      <c r="L306" s="408"/>
      <c r="M306" s="408"/>
      <c r="N306" s="408"/>
      <c r="O306" s="408"/>
      <c r="P306" s="408"/>
      <c r="Q306" s="408"/>
      <c r="R306" s="408"/>
      <c r="S306" s="408"/>
      <c r="T306" s="408"/>
      <c r="U306" s="408"/>
      <c r="V306" s="408"/>
      <c r="W306" s="408"/>
      <c r="X306" s="408"/>
      <c r="Y306" s="408"/>
      <c r="Z306" s="408"/>
    </row>
    <row r="307" ht="15.75" customHeight="1">
      <c r="A307" s="408"/>
      <c r="B307" s="416"/>
      <c r="C307" s="416"/>
      <c r="D307" s="416"/>
      <c r="E307" s="416"/>
      <c r="F307" s="408"/>
      <c r="G307" s="408"/>
      <c r="H307" s="408"/>
      <c r="I307" s="408"/>
      <c r="J307" s="408"/>
      <c r="K307" s="408"/>
      <c r="L307" s="408"/>
      <c r="M307" s="408"/>
      <c r="N307" s="408"/>
      <c r="O307" s="408"/>
      <c r="P307" s="408"/>
      <c r="Q307" s="408"/>
      <c r="R307" s="408"/>
      <c r="S307" s="408"/>
      <c r="T307" s="408"/>
      <c r="U307" s="408"/>
      <c r="V307" s="408"/>
      <c r="W307" s="408"/>
      <c r="X307" s="408"/>
      <c r="Y307" s="408"/>
      <c r="Z307" s="408"/>
    </row>
    <row r="308" ht="15.75" customHeight="1">
      <c r="A308" s="408"/>
      <c r="B308" s="416"/>
      <c r="C308" s="416"/>
      <c r="D308" s="416"/>
      <c r="E308" s="416"/>
      <c r="F308" s="408"/>
      <c r="G308" s="408"/>
      <c r="H308" s="408"/>
      <c r="I308" s="408"/>
      <c r="J308" s="408"/>
      <c r="K308" s="408"/>
      <c r="L308" s="408"/>
      <c r="M308" s="408"/>
      <c r="N308" s="408"/>
      <c r="O308" s="408"/>
      <c r="P308" s="408"/>
      <c r="Q308" s="408"/>
      <c r="R308" s="408"/>
      <c r="S308" s="408"/>
      <c r="T308" s="408"/>
      <c r="U308" s="408"/>
      <c r="V308" s="408"/>
      <c r="W308" s="408"/>
      <c r="X308" s="408"/>
      <c r="Y308" s="408"/>
      <c r="Z308" s="408"/>
    </row>
    <row r="309" ht="15.75" customHeight="1">
      <c r="A309" s="408"/>
      <c r="B309" s="416"/>
      <c r="C309" s="416"/>
      <c r="D309" s="416"/>
      <c r="E309" s="416"/>
      <c r="F309" s="408"/>
      <c r="G309" s="408"/>
      <c r="H309" s="408"/>
      <c r="I309" s="408"/>
      <c r="J309" s="408"/>
      <c r="K309" s="408"/>
      <c r="L309" s="408"/>
      <c r="M309" s="408"/>
      <c r="N309" s="408"/>
      <c r="O309" s="408"/>
      <c r="P309" s="408"/>
      <c r="Q309" s="408"/>
      <c r="R309" s="408"/>
      <c r="S309" s="408"/>
      <c r="T309" s="408"/>
      <c r="U309" s="408"/>
      <c r="V309" s="408"/>
      <c r="W309" s="408"/>
      <c r="X309" s="408"/>
      <c r="Y309" s="408"/>
      <c r="Z309" s="408"/>
    </row>
    <row r="310" ht="15.75" customHeight="1">
      <c r="A310" s="408"/>
      <c r="B310" s="416"/>
      <c r="C310" s="416"/>
      <c r="D310" s="416"/>
      <c r="E310" s="416"/>
      <c r="F310" s="408"/>
      <c r="G310" s="408"/>
      <c r="H310" s="408"/>
      <c r="I310" s="408"/>
      <c r="J310" s="408"/>
      <c r="K310" s="408"/>
      <c r="L310" s="408"/>
      <c r="M310" s="408"/>
      <c r="N310" s="408"/>
      <c r="O310" s="408"/>
      <c r="P310" s="408"/>
      <c r="Q310" s="408"/>
      <c r="R310" s="408"/>
      <c r="S310" s="408"/>
      <c r="T310" s="408"/>
      <c r="U310" s="408"/>
      <c r="V310" s="408"/>
      <c r="W310" s="408"/>
      <c r="X310" s="408"/>
      <c r="Y310" s="408"/>
      <c r="Z310" s="408"/>
    </row>
    <row r="311" ht="15.75" customHeight="1">
      <c r="A311" s="408"/>
      <c r="B311" s="416"/>
      <c r="C311" s="416"/>
      <c r="D311" s="416"/>
      <c r="E311" s="416"/>
      <c r="F311" s="408"/>
      <c r="G311" s="408"/>
      <c r="H311" s="408"/>
      <c r="I311" s="408"/>
      <c r="J311" s="408"/>
      <c r="K311" s="408"/>
      <c r="L311" s="408"/>
      <c r="M311" s="408"/>
      <c r="N311" s="408"/>
      <c r="O311" s="408"/>
      <c r="P311" s="408"/>
      <c r="Q311" s="408"/>
      <c r="R311" s="408"/>
      <c r="S311" s="408"/>
      <c r="T311" s="408"/>
      <c r="U311" s="408"/>
      <c r="V311" s="408"/>
      <c r="W311" s="408"/>
      <c r="X311" s="408"/>
      <c r="Y311" s="408"/>
      <c r="Z311" s="408"/>
    </row>
    <row r="312" ht="15.75" customHeight="1">
      <c r="A312" s="408"/>
      <c r="B312" s="416"/>
      <c r="C312" s="416"/>
      <c r="D312" s="416"/>
      <c r="E312" s="416"/>
      <c r="F312" s="408"/>
      <c r="G312" s="408"/>
      <c r="H312" s="408"/>
      <c r="I312" s="408"/>
      <c r="J312" s="408"/>
      <c r="K312" s="408"/>
      <c r="L312" s="408"/>
      <c r="M312" s="408"/>
      <c r="N312" s="408"/>
      <c r="O312" s="408"/>
      <c r="P312" s="408"/>
      <c r="Q312" s="408"/>
      <c r="R312" s="408"/>
      <c r="S312" s="408"/>
      <c r="T312" s="408"/>
      <c r="U312" s="408"/>
      <c r="V312" s="408"/>
      <c r="W312" s="408"/>
      <c r="X312" s="408"/>
      <c r="Y312" s="408"/>
      <c r="Z312" s="408"/>
    </row>
    <row r="313" ht="15.75" customHeight="1">
      <c r="A313" s="408"/>
      <c r="B313" s="416"/>
      <c r="C313" s="416"/>
      <c r="D313" s="416"/>
      <c r="E313" s="416"/>
      <c r="F313" s="408"/>
      <c r="G313" s="408"/>
      <c r="H313" s="408"/>
      <c r="I313" s="408"/>
      <c r="J313" s="408"/>
      <c r="K313" s="408"/>
      <c r="L313" s="408"/>
      <c r="M313" s="408"/>
      <c r="N313" s="408"/>
      <c r="O313" s="408"/>
      <c r="P313" s="408"/>
      <c r="Q313" s="408"/>
      <c r="R313" s="408"/>
      <c r="S313" s="408"/>
      <c r="T313" s="408"/>
      <c r="U313" s="408"/>
      <c r="V313" s="408"/>
      <c r="W313" s="408"/>
      <c r="X313" s="408"/>
      <c r="Y313" s="408"/>
      <c r="Z313" s="408"/>
    </row>
    <row r="314" ht="15.75" customHeight="1">
      <c r="A314" s="408"/>
      <c r="B314" s="416"/>
      <c r="C314" s="416"/>
      <c r="D314" s="416"/>
      <c r="E314" s="416"/>
      <c r="F314" s="408"/>
      <c r="G314" s="408"/>
      <c r="H314" s="408"/>
      <c r="I314" s="408"/>
      <c r="J314" s="408"/>
      <c r="K314" s="408"/>
      <c r="L314" s="408"/>
      <c r="M314" s="408"/>
      <c r="N314" s="408"/>
      <c r="O314" s="408"/>
      <c r="P314" s="408"/>
      <c r="Q314" s="408"/>
      <c r="R314" s="408"/>
      <c r="S314" s="408"/>
      <c r="T314" s="408"/>
      <c r="U314" s="408"/>
      <c r="V314" s="408"/>
      <c r="W314" s="408"/>
      <c r="X314" s="408"/>
      <c r="Y314" s="408"/>
      <c r="Z314" s="408"/>
    </row>
    <row r="315" ht="15.75" customHeight="1">
      <c r="A315" s="408"/>
      <c r="B315" s="416"/>
      <c r="C315" s="416"/>
      <c r="D315" s="416"/>
      <c r="E315" s="416"/>
      <c r="F315" s="408"/>
      <c r="G315" s="408"/>
      <c r="H315" s="408"/>
      <c r="I315" s="408"/>
      <c r="J315" s="408"/>
      <c r="K315" s="408"/>
      <c r="L315" s="408"/>
      <c r="M315" s="408"/>
      <c r="N315" s="408"/>
      <c r="O315" s="408"/>
      <c r="P315" s="408"/>
      <c r="Q315" s="408"/>
      <c r="R315" s="408"/>
      <c r="S315" s="408"/>
      <c r="T315" s="408"/>
      <c r="U315" s="408"/>
      <c r="V315" s="408"/>
      <c r="W315" s="408"/>
      <c r="X315" s="408"/>
      <c r="Y315" s="408"/>
      <c r="Z315" s="408"/>
    </row>
    <row r="316" ht="15.75" customHeight="1">
      <c r="A316" s="408"/>
      <c r="B316" s="416"/>
      <c r="C316" s="416"/>
      <c r="D316" s="416"/>
      <c r="E316" s="416"/>
      <c r="F316" s="408"/>
      <c r="G316" s="408"/>
      <c r="H316" s="408"/>
      <c r="I316" s="408"/>
      <c r="J316" s="408"/>
      <c r="K316" s="408"/>
      <c r="L316" s="408"/>
      <c r="M316" s="408"/>
      <c r="N316" s="408"/>
      <c r="O316" s="408"/>
      <c r="P316" s="408"/>
      <c r="Q316" s="408"/>
      <c r="R316" s="408"/>
      <c r="S316" s="408"/>
      <c r="T316" s="408"/>
      <c r="U316" s="408"/>
      <c r="V316" s="408"/>
      <c r="W316" s="408"/>
      <c r="X316" s="408"/>
      <c r="Y316" s="408"/>
      <c r="Z316" s="408"/>
    </row>
    <row r="317" ht="15.75" customHeight="1">
      <c r="A317" s="408"/>
      <c r="B317" s="416"/>
      <c r="C317" s="416"/>
      <c r="D317" s="416"/>
      <c r="E317" s="416"/>
      <c r="F317" s="408"/>
      <c r="G317" s="408"/>
      <c r="H317" s="408"/>
      <c r="I317" s="408"/>
      <c r="J317" s="408"/>
      <c r="K317" s="408"/>
      <c r="L317" s="408"/>
      <c r="M317" s="408"/>
      <c r="N317" s="408"/>
      <c r="O317" s="408"/>
      <c r="P317" s="408"/>
      <c r="Q317" s="408"/>
      <c r="R317" s="408"/>
      <c r="S317" s="408"/>
      <c r="T317" s="408"/>
      <c r="U317" s="408"/>
      <c r="V317" s="408"/>
      <c r="W317" s="408"/>
      <c r="X317" s="408"/>
      <c r="Y317" s="408"/>
      <c r="Z317" s="408"/>
    </row>
    <row r="318" ht="15.75" customHeight="1">
      <c r="A318" s="408"/>
      <c r="B318" s="416"/>
      <c r="C318" s="416"/>
      <c r="D318" s="416"/>
      <c r="E318" s="416"/>
      <c r="F318" s="408"/>
      <c r="G318" s="408"/>
      <c r="H318" s="408"/>
      <c r="I318" s="408"/>
      <c r="J318" s="408"/>
      <c r="K318" s="408"/>
      <c r="L318" s="408"/>
      <c r="M318" s="408"/>
      <c r="N318" s="408"/>
      <c r="O318" s="408"/>
      <c r="P318" s="408"/>
      <c r="Q318" s="408"/>
      <c r="R318" s="408"/>
      <c r="S318" s="408"/>
      <c r="T318" s="408"/>
      <c r="U318" s="408"/>
      <c r="V318" s="408"/>
      <c r="W318" s="408"/>
      <c r="X318" s="408"/>
      <c r="Y318" s="408"/>
      <c r="Z318" s="408"/>
    </row>
    <row r="319" ht="15.75" customHeight="1">
      <c r="A319" s="408"/>
      <c r="B319" s="416"/>
      <c r="C319" s="416"/>
      <c r="D319" s="416"/>
      <c r="E319" s="416"/>
      <c r="F319" s="408"/>
      <c r="G319" s="408"/>
      <c r="H319" s="408"/>
      <c r="I319" s="408"/>
      <c r="J319" s="408"/>
      <c r="K319" s="408"/>
      <c r="L319" s="408"/>
      <c r="M319" s="408"/>
      <c r="N319" s="408"/>
      <c r="O319" s="408"/>
      <c r="P319" s="408"/>
      <c r="Q319" s="408"/>
      <c r="R319" s="408"/>
      <c r="S319" s="408"/>
      <c r="T319" s="408"/>
      <c r="U319" s="408"/>
      <c r="V319" s="408"/>
      <c r="W319" s="408"/>
      <c r="X319" s="408"/>
      <c r="Y319" s="408"/>
      <c r="Z319" s="408"/>
    </row>
    <row r="320" ht="15.75" customHeight="1">
      <c r="A320" s="408"/>
      <c r="B320" s="416"/>
      <c r="C320" s="416"/>
      <c r="D320" s="416"/>
      <c r="E320" s="416"/>
      <c r="F320" s="408"/>
      <c r="G320" s="408"/>
      <c r="H320" s="408"/>
      <c r="I320" s="408"/>
      <c r="J320" s="408"/>
      <c r="K320" s="408"/>
      <c r="L320" s="408"/>
      <c r="M320" s="408"/>
      <c r="N320" s="408"/>
      <c r="O320" s="408"/>
      <c r="P320" s="408"/>
      <c r="Q320" s="408"/>
      <c r="R320" s="408"/>
      <c r="S320" s="408"/>
      <c r="T320" s="408"/>
      <c r="U320" s="408"/>
      <c r="V320" s="408"/>
      <c r="W320" s="408"/>
      <c r="X320" s="408"/>
      <c r="Y320" s="408"/>
      <c r="Z320" s="408"/>
    </row>
    <row r="321" ht="15.75" customHeight="1">
      <c r="A321" s="408"/>
      <c r="B321" s="416"/>
      <c r="C321" s="416"/>
      <c r="D321" s="416"/>
      <c r="E321" s="416"/>
      <c r="F321" s="408"/>
      <c r="G321" s="408"/>
      <c r="H321" s="408"/>
      <c r="I321" s="408"/>
      <c r="J321" s="408"/>
      <c r="K321" s="408"/>
      <c r="L321" s="408"/>
      <c r="M321" s="408"/>
      <c r="N321" s="408"/>
      <c r="O321" s="408"/>
      <c r="P321" s="408"/>
      <c r="Q321" s="408"/>
      <c r="R321" s="408"/>
      <c r="S321" s="408"/>
      <c r="T321" s="408"/>
      <c r="U321" s="408"/>
      <c r="V321" s="408"/>
      <c r="W321" s="408"/>
      <c r="X321" s="408"/>
      <c r="Y321" s="408"/>
      <c r="Z321" s="408"/>
    </row>
    <row r="322" ht="15.75" customHeight="1">
      <c r="A322" s="408"/>
      <c r="B322" s="416"/>
      <c r="C322" s="416"/>
      <c r="D322" s="416"/>
      <c r="E322" s="416"/>
      <c r="F322" s="408"/>
      <c r="G322" s="408"/>
      <c r="H322" s="408"/>
      <c r="I322" s="408"/>
      <c r="J322" s="408"/>
      <c r="K322" s="408"/>
      <c r="L322" s="408"/>
      <c r="M322" s="408"/>
      <c r="N322" s="408"/>
      <c r="O322" s="408"/>
      <c r="P322" s="408"/>
      <c r="Q322" s="408"/>
      <c r="R322" s="408"/>
      <c r="S322" s="408"/>
      <c r="T322" s="408"/>
      <c r="U322" s="408"/>
      <c r="V322" s="408"/>
      <c r="W322" s="408"/>
      <c r="X322" s="408"/>
      <c r="Y322" s="408"/>
      <c r="Z322" s="408"/>
    </row>
    <row r="323" ht="15.75" customHeight="1">
      <c r="A323" s="408"/>
      <c r="B323" s="416"/>
      <c r="C323" s="416"/>
      <c r="D323" s="416"/>
      <c r="E323" s="416"/>
      <c r="F323" s="408"/>
      <c r="G323" s="408"/>
      <c r="H323" s="408"/>
      <c r="I323" s="408"/>
      <c r="J323" s="408"/>
      <c r="K323" s="408"/>
      <c r="L323" s="408"/>
      <c r="M323" s="408"/>
      <c r="N323" s="408"/>
      <c r="O323" s="408"/>
      <c r="P323" s="408"/>
      <c r="Q323" s="408"/>
      <c r="R323" s="408"/>
      <c r="S323" s="408"/>
      <c r="T323" s="408"/>
      <c r="U323" s="408"/>
      <c r="V323" s="408"/>
      <c r="W323" s="408"/>
      <c r="X323" s="408"/>
      <c r="Y323" s="408"/>
      <c r="Z323" s="408"/>
    </row>
    <row r="324" ht="15.75" customHeight="1">
      <c r="A324" s="408"/>
      <c r="B324" s="416"/>
      <c r="C324" s="416"/>
      <c r="D324" s="416"/>
      <c r="E324" s="416"/>
      <c r="F324" s="408"/>
      <c r="G324" s="408"/>
      <c r="H324" s="408"/>
      <c r="I324" s="408"/>
      <c r="J324" s="408"/>
      <c r="K324" s="408"/>
      <c r="L324" s="408"/>
      <c r="M324" s="408"/>
      <c r="N324" s="408"/>
      <c r="O324" s="408"/>
      <c r="P324" s="408"/>
      <c r="Q324" s="408"/>
      <c r="R324" s="408"/>
      <c r="S324" s="408"/>
      <c r="T324" s="408"/>
      <c r="U324" s="408"/>
      <c r="V324" s="408"/>
      <c r="W324" s="408"/>
      <c r="X324" s="408"/>
      <c r="Y324" s="408"/>
      <c r="Z324" s="408"/>
    </row>
    <row r="325" ht="15.75" customHeight="1">
      <c r="A325" s="408"/>
      <c r="B325" s="416"/>
      <c r="C325" s="416"/>
      <c r="D325" s="416"/>
      <c r="E325" s="416"/>
      <c r="F325" s="408"/>
      <c r="G325" s="408"/>
      <c r="H325" s="408"/>
      <c r="I325" s="408"/>
      <c r="J325" s="408"/>
      <c r="K325" s="408"/>
      <c r="L325" s="408"/>
      <c r="M325" s="408"/>
      <c r="N325" s="408"/>
      <c r="O325" s="408"/>
      <c r="P325" s="408"/>
      <c r="Q325" s="408"/>
      <c r="R325" s="408"/>
      <c r="S325" s="408"/>
      <c r="T325" s="408"/>
      <c r="U325" s="408"/>
      <c r="V325" s="408"/>
      <c r="W325" s="408"/>
      <c r="X325" s="408"/>
      <c r="Y325" s="408"/>
      <c r="Z325" s="408"/>
    </row>
    <row r="326" ht="15.75" customHeight="1">
      <c r="A326" s="408"/>
      <c r="B326" s="416"/>
      <c r="C326" s="416"/>
      <c r="D326" s="416"/>
      <c r="E326" s="416"/>
      <c r="F326" s="408"/>
      <c r="G326" s="408"/>
      <c r="H326" s="408"/>
      <c r="I326" s="408"/>
      <c r="J326" s="408"/>
      <c r="K326" s="408"/>
      <c r="L326" s="408"/>
      <c r="M326" s="408"/>
      <c r="N326" s="408"/>
      <c r="O326" s="408"/>
      <c r="P326" s="408"/>
      <c r="Q326" s="408"/>
      <c r="R326" s="408"/>
      <c r="S326" s="408"/>
      <c r="T326" s="408"/>
      <c r="U326" s="408"/>
      <c r="V326" s="408"/>
      <c r="W326" s="408"/>
      <c r="X326" s="408"/>
      <c r="Y326" s="408"/>
      <c r="Z326" s="408"/>
    </row>
    <row r="327" ht="15.75" customHeight="1">
      <c r="A327" s="408"/>
      <c r="B327" s="416"/>
      <c r="C327" s="416"/>
      <c r="D327" s="416"/>
      <c r="E327" s="416"/>
      <c r="F327" s="408"/>
      <c r="G327" s="408"/>
      <c r="H327" s="408"/>
      <c r="I327" s="408"/>
      <c r="J327" s="408"/>
      <c r="K327" s="408"/>
      <c r="L327" s="408"/>
      <c r="M327" s="408"/>
      <c r="N327" s="408"/>
      <c r="O327" s="408"/>
      <c r="P327" s="408"/>
      <c r="Q327" s="408"/>
      <c r="R327" s="408"/>
      <c r="S327" s="408"/>
      <c r="T327" s="408"/>
      <c r="U327" s="408"/>
      <c r="V327" s="408"/>
      <c r="W327" s="408"/>
      <c r="X327" s="408"/>
      <c r="Y327" s="408"/>
      <c r="Z327" s="408"/>
    </row>
    <row r="328" ht="15.75" customHeight="1">
      <c r="A328" s="408"/>
      <c r="B328" s="416"/>
      <c r="C328" s="416"/>
      <c r="D328" s="416"/>
      <c r="E328" s="416"/>
      <c r="F328" s="408"/>
      <c r="G328" s="408"/>
      <c r="H328" s="408"/>
      <c r="I328" s="408"/>
      <c r="J328" s="408"/>
      <c r="K328" s="408"/>
      <c r="L328" s="408"/>
      <c r="M328" s="408"/>
      <c r="N328" s="408"/>
      <c r="O328" s="408"/>
      <c r="P328" s="408"/>
      <c r="Q328" s="408"/>
      <c r="R328" s="408"/>
      <c r="S328" s="408"/>
      <c r="T328" s="408"/>
      <c r="U328" s="408"/>
      <c r="V328" s="408"/>
      <c r="W328" s="408"/>
      <c r="X328" s="408"/>
      <c r="Y328" s="408"/>
      <c r="Z328" s="408"/>
    </row>
    <row r="329" ht="15.75" customHeight="1">
      <c r="A329" s="408"/>
      <c r="B329" s="416"/>
      <c r="C329" s="416"/>
      <c r="D329" s="416"/>
      <c r="E329" s="416"/>
      <c r="F329" s="408"/>
      <c r="G329" s="408"/>
      <c r="H329" s="408"/>
      <c r="I329" s="408"/>
      <c r="J329" s="408"/>
      <c r="K329" s="408"/>
      <c r="L329" s="408"/>
      <c r="M329" s="408"/>
      <c r="N329" s="408"/>
      <c r="O329" s="408"/>
      <c r="P329" s="408"/>
      <c r="Q329" s="408"/>
      <c r="R329" s="408"/>
      <c r="S329" s="408"/>
      <c r="T329" s="408"/>
      <c r="U329" s="408"/>
      <c r="V329" s="408"/>
      <c r="W329" s="408"/>
      <c r="X329" s="408"/>
      <c r="Y329" s="408"/>
      <c r="Z329" s="408"/>
    </row>
    <row r="330" ht="15.75" customHeight="1">
      <c r="A330" s="408"/>
      <c r="B330" s="416"/>
      <c r="C330" s="416"/>
      <c r="D330" s="416"/>
      <c r="E330" s="416"/>
      <c r="F330" s="408"/>
      <c r="G330" s="408"/>
      <c r="H330" s="408"/>
      <c r="I330" s="408"/>
      <c r="J330" s="408"/>
      <c r="K330" s="408"/>
      <c r="L330" s="408"/>
      <c r="M330" s="408"/>
      <c r="N330" s="408"/>
      <c r="O330" s="408"/>
      <c r="P330" s="408"/>
      <c r="Q330" s="408"/>
      <c r="R330" s="408"/>
      <c r="S330" s="408"/>
      <c r="T330" s="408"/>
      <c r="U330" s="408"/>
      <c r="V330" s="408"/>
      <c r="W330" s="408"/>
      <c r="X330" s="408"/>
      <c r="Y330" s="408"/>
      <c r="Z330" s="408"/>
    </row>
    <row r="331" ht="15.75" customHeight="1">
      <c r="A331" s="408"/>
      <c r="B331" s="416"/>
      <c r="C331" s="416"/>
      <c r="D331" s="416"/>
      <c r="E331" s="416"/>
      <c r="F331" s="408"/>
      <c r="G331" s="408"/>
      <c r="H331" s="408"/>
      <c r="I331" s="408"/>
      <c r="J331" s="408"/>
      <c r="K331" s="408"/>
      <c r="L331" s="408"/>
      <c r="M331" s="408"/>
      <c r="N331" s="408"/>
      <c r="O331" s="408"/>
      <c r="P331" s="408"/>
      <c r="Q331" s="408"/>
      <c r="R331" s="408"/>
      <c r="S331" s="408"/>
      <c r="T331" s="408"/>
      <c r="U331" s="408"/>
      <c r="V331" s="408"/>
      <c r="W331" s="408"/>
      <c r="X331" s="408"/>
      <c r="Y331" s="408"/>
      <c r="Z331" s="408"/>
    </row>
    <row r="332" ht="15.75" customHeight="1">
      <c r="A332" s="408"/>
      <c r="B332" s="416"/>
      <c r="C332" s="416"/>
      <c r="D332" s="416"/>
      <c r="E332" s="416"/>
      <c r="F332" s="408"/>
      <c r="G332" s="408"/>
      <c r="H332" s="408"/>
      <c r="I332" s="408"/>
      <c r="J332" s="408"/>
      <c r="K332" s="408"/>
      <c r="L332" s="408"/>
      <c r="M332" s="408"/>
      <c r="N332" s="408"/>
      <c r="O332" s="408"/>
      <c r="P332" s="408"/>
      <c r="Q332" s="408"/>
      <c r="R332" s="408"/>
      <c r="S332" s="408"/>
      <c r="T332" s="408"/>
      <c r="U332" s="408"/>
      <c r="V332" s="408"/>
      <c r="W332" s="408"/>
      <c r="X332" s="408"/>
      <c r="Y332" s="408"/>
      <c r="Z332" s="408"/>
    </row>
    <row r="333" ht="15.75" customHeight="1">
      <c r="A333" s="408"/>
      <c r="B333" s="416"/>
      <c r="C333" s="416"/>
      <c r="D333" s="416"/>
      <c r="E333" s="416"/>
      <c r="F333" s="408"/>
      <c r="G333" s="408"/>
      <c r="H333" s="408"/>
      <c r="I333" s="408"/>
      <c r="J333" s="408"/>
      <c r="K333" s="408"/>
      <c r="L333" s="408"/>
      <c r="M333" s="408"/>
      <c r="N333" s="408"/>
      <c r="O333" s="408"/>
      <c r="P333" s="408"/>
      <c r="Q333" s="408"/>
      <c r="R333" s="408"/>
      <c r="S333" s="408"/>
      <c r="T333" s="408"/>
      <c r="U333" s="408"/>
      <c r="V333" s="408"/>
      <c r="W333" s="408"/>
      <c r="X333" s="408"/>
      <c r="Y333" s="408"/>
      <c r="Z333" s="408"/>
    </row>
    <row r="334" ht="15.75" customHeight="1">
      <c r="A334" s="408"/>
      <c r="B334" s="416"/>
      <c r="C334" s="416"/>
      <c r="D334" s="416"/>
      <c r="E334" s="416"/>
      <c r="F334" s="408"/>
      <c r="G334" s="408"/>
      <c r="H334" s="408"/>
      <c r="I334" s="408"/>
      <c r="J334" s="408"/>
      <c r="K334" s="408"/>
      <c r="L334" s="408"/>
      <c r="M334" s="408"/>
      <c r="N334" s="408"/>
      <c r="O334" s="408"/>
      <c r="P334" s="408"/>
      <c r="Q334" s="408"/>
      <c r="R334" s="408"/>
      <c r="S334" s="408"/>
      <c r="T334" s="408"/>
      <c r="U334" s="408"/>
      <c r="V334" s="408"/>
      <c r="W334" s="408"/>
      <c r="X334" s="408"/>
      <c r="Y334" s="408"/>
      <c r="Z334" s="408"/>
    </row>
    <row r="335" ht="15.75" customHeight="1">
      <c r="A335" s="408"/>
      <c r="B335" s="416"/>
      <c r="C335" s="416"/>
      <c r="D335" s="416"/>
      <c r="E335" s="416"/>
      <c r="F335" s="408"/>
      <c r="G335" s="408"/>
      <c r="H335" s="408"/>
      <c r="I335" s="408"/>
      <c r="J335" s="408"/>
      <c r="K335" s="408"/>
      <c r="L335" s="408"/>
      <c r="M335" s="408"/>
      <c r="N335" s="408"/>
      <c r="O335" s="408"/>
      <c r="P335" s="408"/>
      <c r="Q335" s="408"/>
      <c r="R335" s="408"/>
      <c r="S335" s="408"/>
      <c r="T335" s="408"/>
      <c r="U335" s="408"/>
      <c r="V335" s="408"/>
      <c r="W335" s="408"/>
      <c r="X335" s="408"/>
      <c r="Y335" s="408"/>
      <c r="Z335" s="408"/>
    </row>
    <row r="336" ht="15.75" customHeight="1">
      <c r="A336" s="408"/>
      <c r="B336" s="416"/>
      <c r="C336" s="416"/>
      <c r="D336" s="416"/>
      <c r="E336" s="416"/>
      <c r="F336" s="408"/>
      <c r="G336" s="408"/>
      <c r="H336" s="408"/>
      <c r="I336" s="408"/>
      <c r="J336" s="408"/>
      <c r="K336" s="408"/>
      <c r="L336" s="408"/>
      <c r="M336" s="408"/>
      <c r="N336" s="408"/>
      <c r="O336" s="408"/>
      <c r="P336" s="408"/>
      <c r="Q336" s="408"/>
      <c r="R336" s="408"/>
      <c r="S336" s="408"/>
      <c r="T336" s="408"/>
      <c r="U336" s="408"/>
      <c r="V336" s="408"/>
      <c r="W336" s="408"/>
      <c r="X336" s="408"/>
      <c r="Y336" s="408"/>
      <c r="Z336" s="408"/>
    </row>
    <row r="337" ht="15.75" customHeight="1">
      <c r="A337" s="408"/>
      <c r="B337" s="416"/>
      <c r="C337" s="416"/>
      <c r="D337" s="416"/>
      <c r="E337" s="416"/>
      <c r="F337" s="408"/>
      <c r="G337" s="408"/>
      <c r="H337" s="408"/>
      <c r="I337" s="408"/>
      <c r="J337" s="408"/>
      <c r="K337" s="408"/>
      <c r="L337" s="408"/>
      <c r="M337" s="408"/>
      <c r="N337" s="408"/>
      <c r="O337" s="408"/>
      <c r="P337" s="408"/>
      <c r="Q337" s="408"/>
      <c r="R337" s="408"/>
      <c r="S337" s="408"/>
      <c r="T337" s="408"/>
      <c r="U337" s="408"/>
      <c r="V337" s="408"/>
      <c r="W337" s="408"/>
      <c r="X337" s="408"/>
      <c r="Y337" s="408"/>
      <c r="Z337" s="408"/>
    </row>
    <row r="338" ht="15.75" customHeight="1">
      <c r="A338" s="408"/>
      <c r="B338" s="416"/>
      <c r="C338" s="416"/>
      <c r="D338" s="416"/>
      <c r="E338" s="416"/>
      <c r="F338" s="408"/>
      <c r="G338" s="408"/>
      <c r="H338" s="408"/>
      <c r="I338" s="408"/>
      <c r="J338" s="408"/>
      <c r="K338" s="408"/>
      <c r="L338" s="408"/>
      <c r="M338" s="408"/>
      <c r="N338" s="408"/>
      <c r="O338" s="408"/>
      <c r="P338" s="408"/>
      <c r="Q338" s="408"/>
      <c r="R338" s="408"/>
      <c r="S338" s="408"/>
      <c r="T338" s="408"/>
      <c r="U338" s="408"/>
      <c r="V338" s="408"/>
      <c r="W338" s="408"/>
      <c r="X338" s="408"/>
      <c r="Y338" s="408"/>
      <c r="Z338" s="408"/>
    </row>
    <row r="339" ht="15.75" customHeight="1">
      <c r="A339" s="408"/>
      <c r="B339" s="416"/>
      <c r="C339" s="416"/>
      <c r="D339" s="416"/>
      <c r="E339" s="416"/>
      <c r="F339" s="408"/>
      <c r="G339" s="408"/>
      <c r="H339" s="408"/>
      <c r="I339" s="408"/>
      <c r="J339" s="408"/>
      <c r="K339" s="408"/>
      <c r="L339" s="408"/>
      <c r="M339" s="408"/>
      <c r="N339" s="408"/>
      <c r="O339" s="408"/>
      <c r="P339" s="408"/>
      <c r="Q339" s="408"/>
      <c r="R339" s="408"/>
      <c r="S339" s="408"/>
      <c r="T339" s="408"/>
      <c r="U339" s="408"/>
      <c r="V339" s="408"/>
      <c r="W339" s="408"/>
      <c r="X339" s="408"/>
      <c r="Y339" s="408"/>
      <c r="Z339" s="408"/>
    </row>
    <row r="340" ht="15.75" customHeight="1">
      <c r="A340" s="408"/>
      <c r="B340" s="416"/>
      <c r="C340" s="416"/>
      <c r="D340" s="416"/>
      <c r="E340" s="416"/>
      <c r="F340" s="408"/>
      <c r="G340" s="408"/>
      <c r="H340" s="408"/>
      <c r="I340" s="408"/>
      <c r="J340" s="408"/>
      <c r="K340" s="408"/>
      <c r="L340" s="408"/>
      <c r="M340" s="408"/>
      <c r="N340" s="408"/>
      <c r="O340" s="408"/>
      <c r="P340" s="408"/>
      <c r="Q340" s="408"/>
      <c r="R340" s="408"/>
      <c r="S340" s="408"/>
      <c r="T340" s="408"/>
      <c r="U340" s="408"/>
      <c r="V340" s="408"/>
      <c r="W340" s="408"/>
      <c r="X340" s="408"/>
      <c r="Y340" s="408"/>
      <c r="Z340" s="408"/>
    </row>
    <row r="341" ht="15.75" customHeight="1">
      <c r="A341" s="408"/>
      <c r="B341" s="416"/>
      <c r="C341" s="416"/>
      <c r="D341" s="416"/>
      <c r="E341" s="416"/>
      <c r="F341" s="408"/>
      <c r="G341" s="408"/>
      <c r="H341" s="408"/>
      <c r="I341" s="408"/>
      <c r="J341" s="408"/>
      <c r="K341" s="408"/>
      <c r="L341" s="408"/>
      <c r="M341" s="408"/>
      <c r="N341" s="408"/>
      <c r="O341" s="408"/>
      <c r="P341" s="408"/>
      <c r="Q341" s="408"/>
      <c r="R341" s="408"/>
      <c r="S341" s="408"/>
      <c r="T341" s="408"/>
      <c r="U341" s="408"/>
      <c r="V341" s="408"/>
      <c r="W341" s="408"/>
      <c r="X341" s="408"/>
      <c r="Y341" s="408"/>
      <c r="Z341" s="408"/>
    </row>
    <row r="342" ht="15.75" customHeight="1">
      <c r="A342" s="408"/>
      <c r="B342" s="416"/>
      <c r="C342" s="416"/>
      <c r="D342" s="416"/>
      <c r="E342" s="416"/>
      <c r="F342" s="408"/>
      <c r="G342" s="408"/>
      <c r="H342" s="408"/>
      <c r="I342" s="408"/>
      <c r="J342" s="408"/>
      <c r="K342" s="408"/>
      <c r="L342" s="408"/>
      <c r="M342" s="408"/>
      <c r="N342" s="408"/>
      <c r="O342" s="408"/>
      <c r="P342" s="408"/>
      <c r="Q342" s="408"/>
      <c r="R342" s="408"/>
      <c r="S342" s="408"/>
      <c r="T342" s="408"/>
      <c r="U342" s="408"/>
      <c r="V342" s="408"/>
      <c r="W342" s="408"/>
      <c r="X342" s="408"/>
      <c r="Y342" s="408"/>
      <c r="Z342" s="408"/>
    </row>
    <row r="343" ht="15.75" customHeight="1">
      <c r="A343" s="408"/>
      <c r="B343" s="416"/>
      <c r="C343" s="416"/>
      <c r="D343" s="416"/>
      <c r="E343" s="416"/>
      <c r="F343" s="408"/>
      <c r="G343" s="408"/>
      <c r="H343" s="408"/>
      <c r="I343" s="408"/>
      <c r="J343" s="408"/>
      <c r="K343" s="408"/>
      <c r="L343" s="408"/>
      <c r="M343" s="408"/>
      <c r="N343" s="408"/>
      <c r="O343" s="408"/>
      <c r="P343" s="408"/>
      <c r="Q343" s="408"/>
      <c r="R343" s="408"/>
      <c r="S343" s="408"/>
      <c r="T343" s="408"/>
      <c r="U343" s="408"/>
      <c r="V343" s="408"/>
      <c r="W343" s="408"/>
      <c r="X343" s="408"/>
      <c r="Y343" s="408"/>
      <c r="Z343" s="408"/>
    </row>
    <row r="344" ht="15.75" customHeight="1">
      <c r="A344" s="408"/>
      <c r="B344" s="416"/>
      <c r="C344" s="416"/>
      <c r="D344" s="416"/>
      <c r="E344" s="416"/>
      <c r="F344" s="408"/>
      <c r="G344" s="408"/>
      <c r="H344" s="408"/>
      <c r="I344" s="408"/>
      <c r="J344" s="408"/>
      <c r="K344" s="408"/>
      <c r="L344" s="408"/>
      <c r="M344" s="408"/>
      <c r="N344" s="408"/>
      <c r="O344" s="408"/>
      <c r="P344" s="408"/>
      <c r="Q344" s="408"/>
      <c r="R344" s="408"/>
      <c r="S344" s="408"/>
      <c r="T344" s="408"/>
      <c r="U344" s="408"/>
      <c r="V344" s="408"/>
      <c r="W344" s="408"/>
      <c r="X344" s="408"/>
      <c r="Y344" s="408"/>
      <c r="Z344" s="408"/>
    </row>
    <row r="345" ht="15.75" customHeight="1">
      <c r="A345" s="408"/>
      <c r="B345" s="416"/>
      <c r="C345" s="416"/>
      <c r="D345" s="416"/>
      <c r="E345" s="416"/>
      <c r="F345" s="408"/>
      <c r="G345" s="408"/>
      <c r="H345" s="408"/>
      <c r="I345" s="408"/>
      <c r="J345" s="408"/>
      <c r="K345" s="408"/>
      <c r="L345" s="408"/>
      <c r="M345" s="408"/>
      <c r="N345" s="408"/>
      <c r="O345" s="408"/>
      <c r="P345" s="408"/>
      <c r="Q345" s="408"/>
      <c r="R345" s="408"/>
      <c r="S345" s="408"/>
      <c r="T345" s="408"/>
      <c r="U345" s="408"/>
      <c r="V345" s="408"/>
      <c r="W345" s="408"/>
      <c r="X345" s="408"/>
      <c r="Y345" s="408"/>
      <c r="Z345" s="408"/>
    </row>
    <row r="346" ht="15.75" customHeight="1">
      <c r="A346" s="408"/>
      <c r="B346" s="416"/>
      <c r="C346" s="416"/>
      <c r="D346" s="416"/>
      <c r="E346" s="416"/>
      <c r="F346" s="408"/>
      <c r="G346" s="408"/>
      <c r="H346" s="408"/>
      <c r="I346" s="408"/>
      <c r="J346" s="408"/>
      <c r="K346" s="408"/>
      <c r="L346" s="408"/>
      <c r="M346" s="408"/>
      <c r="N346" s="408"/>
      <c r="O346" s="408"/>
      <c r="P346" s="408"/>
      <c r="Q346" s="408"/>
      <c r="R346" s="408"/>
      <c r="S346" s="408"/>
      <c r="T346" s="408"/>
      <c r="U346" s="408"/>
      <c r="V346" s="408"/>
      <c r="W346" s="408"/>
      <c r="X346" s="408"/>
      <c r="Y346" s="408"/>
      <c r="Z346" s="408"/>
    </row>
    <row r="347" ht="15.75" customHeight="1">
      <c r="A347" s="408"/>
      <c r="B347" s="416"/>
      <c r="C347" s="416"/>
      <c r="D347" s="416"/>
      <c r="E347" s="416"/>
      <c r="F347" s="408"/>
      <c r="G347" s="408"/>
      <c r="H347" s="408"/>
      <c r="I347" s="408"/>
      <c r="J347" s="408"/>
      <c r="K347" s="408"/>
      <c r="L347" s="408"/>
      <c r="M347" s="408"/>
      <c r="N347" s="408"/>
      <c r="O347" s="408"/>
      <c r="P347" s="408"/>
      <c r="Q347" s="408"/>
      <c r="R347" s="408"/>
      <c r="S347" s="408"/>
      <c r="T347" s="408"/>
      <c r="U347" s="408"/>
      <c r="V347" s="408"/>
      <c r="W347" s="408"/>
      <c r="X347" s="408"/>
      <c r="Y347" s="408"/>
      <c r="Z347" s="408"/>
    </row>
    <row r="348" ht="15.75" customHeight="1">
      <c r="A348" s="408"/>
      <c r="B348" s="416"/>
      <c r="C348" s="416"/>
      <c r="D348" s="416"/>
      <c r="E348" s="416"/>
      <c r="F348" s="408"/>
      <c r="G348" s="408"/>
      <c r="H348" s="408"/>
      <c r="I348" s="408"/>
      <c r="J348" s="408"/>
      <c r="K348" s="408"/>
      <c r="L348" s="408"/>
      <c r="M348" s="408"/>
      <c r="N348" s="408"/>
      <c r="O348" s="408"/>
      <c r="P348" s="408"/>
      <c r="Q348" s="408"/>
      <c r="R348" s="408"/>
      <c r="S348" s="408"/>
      <c r="T348" s="408"/>
      <c r="U348" s="408"/>
      <c r="V348" s="408"/>
      <c r="W348" s="408"/>
      <c r="X348" s="408"/>
      <c r="Y348" s="408"/>
      <c r="Z348" s="408"/>
    </row>
    <row r="349" ht="15.75" customHeight="1">
      <c r="A349" s="408"/>
      <c r="B349" s="416"/>
      <c r="C349" s="416"/>
      <c r="D349" s="416"/>
      <c r="E349" s="416"/>
      <c r="F349" s="408"/>
      <c r="G349" s="408"/>
      <c r="H349" s="408"/>
      <c r="I349" s="408"/>
      <c r="J349" s="408"/>
      <c r="K349" s="408"/>
      <c r="L349" s="408"/>
      <c r="M349" s="408"/>
      <c r="N349" s="408"/>
      <c r="O349" s="408"/>
      <c r="P349" s="408"/>
      <c r="Q349" s="408"/>
      <c r="R349" s="408"/>
      <c r="S349" s="408"/>
      <c r="T349" s="408"/>
      <c r="U349" s="408"/>
      <c r="V349" s="408"/>
      <c r="W349" s="408"/>
      <c r="X349" s="408"/>
      <c r="Y349" s="408"/>
      <c r="Z349" s="408"/>
    </row>
    <row r="350" ht="15.75" customHeight="1">
      <c r="A350" s="408"/>
      <c r="B350" s="416"/>
      <c r="C350" s="416"/>
      <c r="D350" s="416"/>
      <c r="E350" s="416"/>
      <c r="F350" s="408"/>
      <c r="G350" s="408"/>
      <c r="H350" s="408"/>
      <c r="I350" s="408"/>
      <c r="J350" s="408"/>
      <c r="K350" s="408"/>
      <c r="L350" s="408"/>
      <c r="M350" s="408"/>
      <c r="N350" s="408"/>
      <c r="O350" s="408"/>
      <c r="P350" s="408"/>
      <c r="Q350" s="408"/>
      <c r="R350" s="408"/>
      <c r="S350" s="408"/>
      <c r="T350" s="408"/>
      <c r="U350" s="408"/>
      <c r="V350" s="408"/>
      <c r="W350" s="408"/>
      <c r="X350" s="408"/>
      <c r="Y350" s="408"/>
      <c r="Z350" s="408"/>
    </row>
    <row r="351" ht="15.75" customHeight="1">
      <c r="A351" s="408"/>
      <c r="B351" s="416"/>
      <c r="C351" s="416"/>
      <c r="D351" s="416"/>
      <c r="E351" s="416"/>
      <c r="F351" s="408"/>
      <c r="G351" s="408"/>
      <c r="H351" s="408"/>
      <c r="I351" s="408"/>
      <c r="J351" s="408"/>
      <c r="K351" s="408"/>
      <c r="L351" s="408"/>
      <c r="M351" s="408"/>
      <c r="N351" s="408"/>
      <c r="O351" s="408"/>
      <c r="P351" s="408"/>
      <c r="Q351" s="408"/>
      <c r="R351" s="408"/>
      <c r="S351" s="408"/>
      <c r="T351" s="408"/>
      <c r="U351" s="408"/>
      <c r="V351" s="408"/>
      <c r="W351" s="408"/>
      <c r="X351" s="408"/>
      <c r="Y351" s="408"/>
      <c r="Z351" s="408"/>
    </row>
    <row r="352" ht="15.75" customHeight="1">
      <c r="A352" s="408"/>
      <c r="B352" s="416"/>
      <c r="C352" s="416"/>
      <c r="D352" s="416"/>
      <c r="E352" s="416"/>
      <c r="F352" s="408"/>
      <c r="G352" s="408"/>
      <c r="H352" s="408"/>
      <c r="I352" s="408"/>
      <c r="J352" s="408"/>
      <c r="K352" s="408"/>
      <c r="L352" s="408"/>
      <c r="M352" s="408"/>
      <c r="N352" s="408"/>
      <c r="O352" s="408"/>
      <c r="P352" s="408"/>
      <c r="Q352" s="408"/>
      <c r="R352" s="408"/>
      <c r="S352" s="408"/>
      <c r="T352" s="408"/>
      <c r="U352" s="408"/>
      <c r="V352" s="408"/>
      <c r="W352" s="408"/>
      <c r="X352" s="408"/>
      <c r="Y352" s="408"/>
      <c r="Z352" s="408"/>
    </row>
    <row r="353" ht="15.75" customHeight="1">
      <c r="A353" s="408"/>
      <c r="B353" s="416"/>
      <c r="C353" s="416"/>
      <c r="D353" s="416"/>
      <c r="E353" s="416"/>
      <c r="F353" s="408"/>
      <c r="G353" s="408"/>
      <c r="H353" s="408"/>
      <c r="I353" s="408"/>
      <c r="J353" s="408"/>
      <c r="K353" s="408"/>
      <c r="L353" s="408"/>
      <c r="M353" s="408"/>
      <c r="N353" s="408"/>
      <c r="O353" s="408"/>
      <c r="P353" s="408"/>
      <c r="Q353" s="408"/>
      <c r="R353" s="408"/>
      <c r="S353" s="408"/>
      <c r="T353" s="408"/>
      <c r="U353" s="408"/>
      <c r="V353" s="408"/>
      <c r="W353" s="408"/>
      <c r="X353" s="408"/>
      <c r="Y353" s="408"/>
      <c r="Z353" s="408"/>
    </row>
    <row r="354" ht="15.75" customHeight="1">
      <c r="A354" s="408"/>
      <c r="B354" s="416"/>
      <c r="C354" s="416"/>
      <c r="D354" s="416"/>
      <c r="E354" s="416"/>
      <c r="F354" s="408"/>
      <c r="G354" s="408"/>
      <c r="H354" s="408"/>
      <c r="I354" s="408"/>
      <c r="J354" s="408"/>
      <c r="K354" s="408"/>
      <c r="L354" s="408"/>
      <c r="M354" s="408"/>
      <c r="N354" s="408"/>
      <c r="O354" s="408"/>
      <c r="P354" s="408"/>
      <c r="Q354" s="408"/>
      <c r="R354" s="408"/>
      <c r="S354" s="408"/>
      <c r="T354" s="408"/>
      <c r="U354" s="408"/>
      <c r="V354" s="408"/>
      <c r="W354" s="408"/>
      <c r="X354" s="408"/>
      <c r="Y354" s="408"/>
      <c r="Z354" s="408"/>
    </row>
    <row r="355" ht="15.75" customHeight="1">
      <c r="A355" s="408"/>
      <c r="B355" s="416"/>
      <c r="C355" s="416"/>
      <c r="D355" s="416"/>
      <c r="E355" s="416"/>
      <c r="F355" s="408"/>
      <c r="G355" s="408"/>
      <c r="H355" s="408"/>
      <c r="I355" s="408"/>
      <c r="J355" s="408"/>
      <c r="K355" s="408"/>
      <c r="L355" s="408"/>
      <c r="M355" s="408"/>
      <c r="N355" s="408"/>
      <c r="O355" s="408"/>
      <c r="P355" s="408"/>
      <c r="Q355" s="408"/>
      <c r="R355" s="408"/>
      <c r="S355" s="408"/>
      <c r="T355" s="408"/>
      <c r="U355" s="408"/>
      <c r="V355" s="408"/>
      <c r="W355" s="408"/>
      <c r="X355" s="408"/>
      <c r="Y355" s="408"/>
      <c r="Z355" s="408"/>
    </row>
    <row r="356" ht="15.75" customHeight="1">
      <c r="A356" s="408"/>
      <c r="B356" s="416"/>
      <c r="C356" s="416"/>
      <c r="D356" s="416"/>
      <c r="E356" s="416"/>
      <c r="F356" s="408"/>
      <c r="G356" s="408"/>
      <c r="H356" s="408"/>
      <c r="I356" s="408"/>
      <c r="J356" s="408"/>
      <c r="K356" s="408"/>
      <c r="L356" s="408"/>
      <c r="M356" s="408"/>
      <c r="N356" s="408"/>
      <c r="O356" s="408"/>
      <c r="P356" s="408"/>
      <c r="Q356" s="408"/>
      <c r="R356" s="408"/>
      <c r="S356" s="408"/>
      <c r="T356" s="408"/>
      <c r="U356" s="408"/>
      <c r="V356" s="408"/>
      <c r="W356" s="408"/>
      <c r="X356" s="408"/>
      <c r="Y356" s="408"/>
      <c r="Z356" s="408"/>
    </row>
    <row r="357" ht="15.75" customHeight="1">
      <c r="A357" s="408"/>
      <c r="B357" s="416"/>
      <c r="C357" s="416"/>
      <c r="D357" s="416"/>
      <c r="E357" s="416"/>
      <c r="F357" s="408"/>
      <c r="G357" s="408"/>
      <c r="H357" s="408"/>
      <c r="I357" s="408"/>
      <c r="J357" s="408"/>
      <c r="K357" s="408"/>
      <c r="L357" s="408"/>
      <c r="M357" s="408"/>
      <c r="N357" s="408"/>
      <c r="O357" s="408"/>
      <c r="P357" s="408"/>
      <c r="Q357" s="408"/>
      <c r="R357" s="408"/>
      <c r="S357" s="408"/>
      <c r="T357" s="408"/>
      <c r="U357" s="408"/>
      <c r="V357" s="408"/>
      <c r="W357" s="408"/>
      <c r="X357" s="408"/>
      <c r="Y357" s="408"/>
      <c r="Z357" s="408"/>
    </row>
    <row r="358" ht="15.75" customHeight="1">
      <c r="A358" s="408"/>
      <c r="B358" s="416"/>
      <c r="C358" s="416"/>
      <c r="D358" s="416"/>
      <c r="E358" s="416"/>
      <c r="F358" s="408"/>
      <c r="G358" s="408"/>
      <c r="H358" s="408"/>
      <c r="I358" s="408"/>
      <c r="J358" s="408"/>
      <c r="K358" s="408"/>
      <c r="L358" s="408"/>
      <c r="M358" s="408"/>
      <c r="N358" s="408"/>
      <c r="O358" s="408"/>
      <c r="P358" s="408"/>
      <c r="Q358" s="408"/>
      <c r="R358" s="408"/>
      <c r="S358" s="408"/>
      <c r="T358" s="408"/>
      <c r="U358" s="408"/>
      <c r="V358" s="408"/>
      <c r="W358" s="408"/>
      <c r="X358" s="408"/>
      <c r="Y358" s="408"/>
      <c r="Z358" s="408"/>
    </row>
    <row r="359" ht="15.75" customHeight="1">
      <c r="A359" s="408"/>
      <c r="B359" s="416"/>
      <c r="C359" s="416"/>
      <c r="D359" s="416"/>
      <c r="E359" s="416"/>
      <c r="F359" s="408"/>
      <c r="G359" s="408"/>
      <c r="H359" s="408"/>
      <c r="I359" s="408"/>
      <c r="J359" s="408"/>
      <c r="K359" s="408"/>
      <c r="L359" s="408"/>
      <c r="M359" s="408"/>
      <c r="N359" s="408"/>
      <c r="O359" s="408"/>
      <c r="P359" s="408"/>
      <c r="Q359" s="408"/>
      <c r="R359" s="408"/>
      <c r="S359" s="408"/>
      <c r="T359" s="408"/>
      <c r="U359" s="408"/>
      <c r="V359" s="408"/>
      <c r="W359" s="408"/>
      <c r="X359" s="408"/>
      <c r="Y359" s="408"/>
      <c r="Z359" s="408"/>
    </row>
    <row r="360" ht="15.75" customHeight="1">
      <c r="A360" s="408"/>
      <c r="B360" s="416"/>
      <c r="C360" s="416"/>
      <c r="D360" s="416"/>
      <c r="E360" s="416"/>
      <c r="F360" s="408"/>
      <c r="G360" s="408"/>
      <c r="H360" s="408"/>
      <c r="I360" s="408"/>
      <c r="J360" s="408"/>
      <c r="K360" s="408"/>
      <c r="L360" s="408"/>
      <c r="M360" s="408"/>
      <c r="N360" s="408"/>
      <c r="O360" s="408"/>
      <c r="P360" s="408"/>
      <c r="Q360" s="408"/>
      <c r="R360" s="408"/>
      <c r="S360" s="408"/>
      <c r="T360" s="408"/>
      <c r="U360" s="408"/>
      <c r="V360" s="408"/>
      <c r="W360" s="408"/>
      <c r="X360" s="408"/>
      <c r="Y360" s="408"/>
      <c r="Z360" s="408"/>
    </row>
    <row r="361" ht="15.75" customHeight="1">
      <c r="A361" s="408"/>
      <c r="B361" s="416"/>
      <c r="C361" s="416"/>
      <c r="D361" s="416"/>
      <c r="E361" s="416"/>
      <c r="F361" s="408"/>
      <c r="G361" s="408"/>
      <c r="H361" s="408"/>
      <c r="I361" s="408"/>
      <c r="J361" s="408"/>
      <c r="K361" s="408"/>
      <c r="L361" s="408"/>
      <c r="M361" s="408"/>
      <c r="N361" s="408"/>
      <c r="O361" s="408"/>
      <c r="P361" s="408"/>
      <c r="Q361" s="408"/>
      <c r="R361" s="408"/>
      <c r="S361" s="408"/>
      <c r="T361" s="408"/>
      <c r="U361" s="408"/>
      <c r="V361" s="408"/>
      <c r="W361" s="408"/>
      <c r="X361" s="408"/>
      <c r="Y361" s="408"/>
      <c r="Z361" s="408"/>
    </row>
    <row r="362" ht="15.75" customHeight="1">
      <c r="A362" s="408"/>
      <c r="B362" s="416"/>
      <c r="C362" s="416"/>
      <c r="D362" s="416"/>
      <c r="E362" s="416"/>
      <c r="F362" s="408"/>
      <c r="G362" s="408"/>
      <c r="H362" s="408"/>
      <c r="I362" s="408"/>
      <c r="J362" s="408"/>
      <c r="K362" s="408"/>
      <c r="L362" s="408"/>
      <c r="M362" s="408"/>
      <c r="N362" s="408"/>
      <c r="O362" s="408"/>
      <c r="P362" s="408"/>
      <c r="Q362" s="408"/>
      <c r="R362" s="408"/>
      <c r="S362" s="408"/>
      <c r="T362" s="408"/>
      <c r="U362" s="408"/>
      <c r="V362" s="408"/>
      <c r="W362" s="408"/>
      <c r="X362" s="408"/>
      <c r="Y362" s="408"/>
      <c r="Z362" s="408"/>
    </row>
    <row r="363" ht="15.75" customHeight="1">
      <c r="A363" s="408"/>
      <c r="B363" s="416"/>
      <c r="C363" s="416"/>
      <c r="D363" s="416"/>
      <c r="E363" s="416"/>
      <c r="F363" s="408"/>
      <c r="G363" s="408"/>
      <c r="H363" s="408"/>
      <c r="I363" s="408"/>
      <c r="J363" s="408"/>
      <c r="K363" s="408"/>
      <c r="L363" s="408"/>
      <c r="M363" s="408"/>
      <c r="N363" s="408"/>
      <c r="O363" s="408"/>
      <c r="P363" s="408"/>
      <c r="Q363" s="408"/>
      <c r="R363" s="408"/>
      <c r="S363" s="408"/>
      <c r="T363" s="408"/>
      <c r="U363" s="408"/>
      <c r="V363" s="408"/>
      <c r="W363" s="408"/>
      <c r="X363" s="408"/>
      <c r="Y363" s="408"/>
      <c r="Z363" s="408"/>
    </row>
    <row r="364" ht="15.75" customHeight="1">
      <c r="A364" s="408"/>
      <c r="B364" s="416"/>
      <c r="C364" s="416"/>
      <c r="D364" s="416"/>
      <c r="E364" s="416"/>
      <c r="F364" s="408"/>
      <c r="G364" s="408"/>
      <c r="H364" s="408"/>
      <c r="I364" s="408"/>
      <c r="J364" s="408"/>
      <c r="K364" s="408"/>
      <c r="L364" s="408"/>
      <c r="M364" s="408"/>
      <c r="N364" s="408"/>
      <c r="O364" s="408"/>
      <c r="P364" s="408"/>
      <c r="Q364" s="408"/>
      <c r="R364" s="408"/>
      <c r="S364" s="408"/>
      <c r="T364" s="408"/>
      <c r="U364" s="408"/>
      <c r="V364" s="408"/>
      <c r="W364" s="408"/>
      <c r="X364" s="408"/>
      <c r="Y364" s="408"/>
      <c r="Z364" s="408"/>
    </row>
    <row r="365" ht="15.75" customHeight="1">
      <c r="A365" s="408"/>
      <c r="B365" s="416"/>
      <c r="C365" s="416"/>
      <c r="D365" s="416"/>
      <c r="E365" s="416"/>
      <c r="F365" s="408"/>
      <c r="G365" s="408"/>
      <c r="H365" s="408"/>
      <c r="I365" s="408"/>
      <c r="J365" s="408"/>
      <c r="K365" s="408"/>
      <c r="L365" s="408"/>
      <c r="M365" s="408"/>
      <c r="N365" s="408"/>
      <c r="O365" s="408"/>
      <c r="P365" s="408"/>
      <c r="Q365" s="408"/>
      <c r="R365" s="408"/>
      <c r="S365" s="408"/>
      <c r="T365" s="408"/>
      <c r="U365" s="408"/>
      <c r="V365" s="408"/>
      <c r="W365" s="408"/>
      <c r="X365" s="408"/>
      <c r="Y365" s="408"/>
      <c r="Z365" s="408"/>
    </row>
    <row r="366" ht="15.75" customHeight="1">
      <c r="A366" s="408"/>
      <c r="B366" s="416"/>
      <c r="C366" s="416"/>
      <c r="D366" s="416"/>
      <c r="E366" s="416"/>
      <c r="F366" s="408"/>
      <c r="G366" s="408"/>
      <c r="H366" s="408"/>
      <c r="I366" s="408"/>
      <c r="J366" s="408"/>
      <c r="K366" s="408"/>
      <c r="L366" s="408"/>
      <c r="M366" s="408"/>
      <c r="N366" s="408"/>
      <c r="O366" s="408"/>
      <c r="P366" s="408"/>
      <c r="Q366" s="408"/>
      <c r="R366" s="408"/>
      <c r="S366" s="408"/>
      <c r="T366" s="408"/>
      <c r="U366" s="408"/>
      <c r="V366" s="408"/>
      <c r="W366" s="408"/>
      <c r="X366" s="408"/>
      <c r="Y366" s="408"/>
      <c r="Z366" s="408"/>
    </row>
    <row r="367" ht="15.75" customHeight="1">
      <c r="A367" s="408"/>
      <c r="B367" s="416"/>
      <c r="C367" s="416"/>
      <c r="D367" s="416"/>
      <c r="E367" s="416"/>
      <c r="F367" s="408"/>
      <c r="G367" s="408"/>
      <c r="H367" s="408"/>
      <c r="I367" s="408"/>
      <c r="J367" s="408"/>
      <c r="K367" s="408"/>
      <c r="L367" s="408"/>
      <c r="M367" s="408"/>
      <c r="N367" s="408"/>
      <c r="O367" s="408"/>
      <c r="P367" s="408"/>
      <c r="Q367" s="408"/>
      <c r="R367" s="408"/>
      <c r="S367" s="408"/>
      <c r="T367" s="408"/>
      <c r="U367" s="408"/>
      <c r="V367" s="408"/>
      <c r="W367" s="408"/>
      <c r="X367" s="408"/>
      <c r="Y367" s="408"/>
      <c r="Z367" s="408"/>
    </row>
    <row r="368" ht="15.75" customHeight="1">
      <c r="A368" s="408"/>
      <c r="B368" s="416"/>
      <c r="C368" s="416"/>
      <c r="D368" s="416"/>
      <c r="E368" s="416"/>
      <c r="F368" s="408"/>
      <c r="G368" s="408"/>
      <c r="H368" s="408"/>
      <c r="I368" s="408"/>
      <c r="J368" s="408"/>
      <c r="K368" s="408"/>
      <c r="L368" s="408"/>
      <c r="M368" s="408"/>
      <c r="N368" s="408"/>
      <c r="O368" s="408"/>
      <c r="P368" s="408"/>
      <c r="Q368" s="408"/>
      <c r="R368" s="408"/>
      <c r="S368" s="408"/>
      <c r="T368" s="408"/>
      <c r="U368" s="408"/>
      <c r="V368" s="408"/>
      <c r="W368" s="408"/>
      <c r="X368" s="408"/>
      <c r="Y368" s="408"/>
      <c r="Z368" s="408"/>
    </row>
    <row r="369" ht="15.75" customHeight="1">
      <c r="A369" s="408"/>
      <c r="B369" s="416"/>
      <c r="C369" s="416"/>
      <c r="D369" s="416"/>
      <c r="E369" s="416"/>
      <c r="F369" s="408"/>
      <c r="G369" s="408"/>
      <c r="H369" s="408"/>
      <c r="I369" s="408"/>
      <c r="J369" s="408"/>
      <c r="K369" s="408"/>
      <c r="L369" s="408"/>
      <c r="M369" s="408"/>
      <c r="N369" s="408"/>
      <c r="O369" s="408"/>
      <c r="P369" s="408"/>
      <c r="Q369" s="408"/>
      <c r="R369" s="408"/>
      <c r="S369" s="408"/>
      <c r="T369" s="408"/>
      <c r="U369" s="408"/>
      <c r="V369" s="408"/>
      <c r="W369" s="408"/>
      <c r="X369" s="408"/>
      <c r="Y369" s="408"/>
      <c r="Z369" s="408"/>
    </row>
    <row r="370" ht="15.75" customHeight="1">
      <c r="A370" s="408"/>
      <c r="B370" s="416"/>
      <c r="C370" s="416"/>
      <c r="D370" s="416"/>
      <c r="E370" s="416"/>
      <c r="F370" s="408"/>
      <c r="G370" s="408"/>
      <c r="H370" s="408"/>
      <c r="I370" s="408"/>
      <c r="J370" s="408"/>
      <c r="K370" s="408"/>
      <c r="L370" s="408"/>
      <c r="M370" s="408"/>
      <c r="N370" s="408"/>
      <c r="O370" s="408"/>
      <c r="P370" s="408"/>
      <c r="Q370" s="408"/>
      <c r="R370" s="408"/>
      <c r="S370" s="408"/>
      <c r="T370" s="408"/>
      <c r="U370" s="408"/>
      <c r="V370" s="408"/>
      <c r="W370" s="408"/>
      <c r="X370" s="408"/>
      <c r="Y370" s="408"/>
      <c r="Z370" s="408"/>
    </row>
    <row r="371" ht="15.75" customHeight="1">
      <c r="A371" s="408"/>
      <c r="B371" s="416"/>
      <c r="C371" s="416"/>
      <c r="D371" s="416"/>
      <c r="E371" s="416"/>
      <c r="F371" s="408"/>
      <c r="G371" s="408"/>
      <c r="H371" s="408"/>
      <c r="I371" s="408"/>
      <c r="J371" s="408"/>
      <c r="K371" s="408"/>
      <c r="L371" s="408"/>
      <c r="M371" s="408"/>
      <c r="N371" s="408"/>
      <c r="O371" s="408"/>
      <c r="P371" s="408"/>
      <c r="Q371" s="408"/>
      <c r="R371" s="408"/>
      <c r="S371" s="408"/>
      <c r="T371" s="408"/>
      <c r="U371" s="408"/>
      <c r="V371" s="408"/>
      <c r="W371" s="408"/>
      <c r="X371" s="408"/>
      <c r="Y371" s="408"/>
      <c r="Z371" s="408"/>
    </row>
    <row r="372" ht="15.75" customHeight="1">
      <c r="A372" s="408"/>
      <c r="B372" s="416"/>
      <c r="C372" s="416"/>
      <c r="D372" s="416"/>
      <c r="E372" s="416"/>
      <c r="F372" s="408"/>
      <c r="G372" s="408"/>
      <c r="H372" s="408"/>
      <c r="I372" s="408"/>
      <c r="J372" s="408"/>
      <c r="K372" s="408"/>
      <c r="L372" s="408"/>
      <c r="M372" s="408"/>
      <c r="N372" s="408"/>
      <c r="O372" s="408"/>
      <c r="P372" s="408"/>
      <c r="Q372" s="408"/>
      <c r="R372" s="408"/>
      <c r="S372" s="408"/>
      <c r="T372" s="408"/>
      <c r="U372" s="408"/>
      <c r="V372" s="408"/>
      <c r="W372" s="408"/>
      <c r="X372" s="408"/>
      <c r="Y372" s="408"/>
      <c r="Z372" s="408"/>
    </row>
    <row r="373" ht="15.75" customHeight="1">
      <c r="A373" s="408"/>
      <c r="B373" s="416"/>
      <c r="C373" s="416"/>
      <c r="D373" s="416"/>
      <c r="E373" s="416"/>
      <c r="F373" s="408"/>
      <c r="G373" s="408"/>
      <c r="H373" s="408"/>
      <c r="I373" s="408"/>
      <c r="J373" s="408"/>
      <c r="K373" s="408"/>
      <c r="L373" s="408"/>
      <c r="M373" s="408"/>
      <c r="N373" s="408"/>
      <c r="O373" s="408"/>
      <c r="P373" s="408"/>
      <c r="Q373" s="408"/>
      <c r="R373" s="408"/>
      <c r="S373" s="408"/>
      <c r="T373" s="408"/>
      <c r="U373" s="408"/>
      <c r="V373" s="408"/>
      <c r="W373" s="408"/>
      <c r="X373" s="408"/>
      <c r="Y373" s="408"/>
      <c r="Z373" s="408"/>
    </row>
    <row r="374" ht="15.75" customHeight="1">
      <c r="A374" s="408"/>
      <c r="B374" s="416"/>
      <c r="C374" s="416"/>
      <c r="D374" s="416"/>
      <c r="E374" s="416"/>
      <c r="F374" s="408"/>
      <c r="G374" s="408"/>
      <c r="H374" s="408"/>
      <c r="I374" s="408"/>
      <c r="J374" s="408"/>
      <c r="K374" s="408"/>
      <c r="L374" s="408"/>
      <c r="M374" s="408"/>
      <c r="N374" s="408"/>
      <c r="O374" s="408"/>
      <c r="P374" s="408"/>
      <c r="Q374" s="408"/>
      <c r="R374" s="408"/>
      <c r="S374" s="408"/>
      <c r="T374" s="408"/>
      <c r="U374" s="408"/>
      <c r="V374" s="408"/>
      <c r="W374" s="408"/>
      <c r="X374" s="408"/>
      <c r="Y374" s="408"/>
      <c r="Z374" s="408"/>
    </row>
    <row r="375" ht="15.75" customHeight="1">
      <c r="A375" s="408"/>
      <c r="B375" s="416"/>
      <c r="C375" s="416"/>
      <c r="D375" s="416"/>
      <c r="E375" s="416"/>
      <c r="F375" s="408"/>
      <c r="G375" s="408"/>
      <c r="H375" s="408"/>
      <c r="I375" s="408"/>
      <c r="J375" s="408"/>
      <c r="K375" s="408"/>
      <c r="L375" s="408"/>
      <c r="M375" s="408"/>
      <c r="N375" s="408"/>
      <c r="O375" s="408"/>
      <c r="P375" s="408"/>
      <c r="Q375" s="408"/>
      <c r="R375" s="408"/>
      <c r="S375" s="408"/>
      <c r="T375" s="408"/>
      <c r="U375" s="408"/>
      <c r="V375" s="408"/>
      <c r="W375" s="408"/>
      <c r="X375" s="408"/>
      <c r="Y375" s="408"/>
      <c r="Z375" s="408"/>
    </row>
    <row r="376" ht="15.75" customHeight="1">
      <c r="A376" s="408"/>
      <c r="B376" s="416"/>
      <c r="C376" s="416"/>
      <c r="D376" s="416"/>
      <c r="E376" s="416"/>
      <c r="F376" s="408"/>
      <c r="G376" s="408"/>
      <c r="H376" s="408"/>
      <c r="I376" s="408"/>
      <c r="J376" s="408"/>
      <c r="K376" s="408"/>
      <c r="L376" s="408"/>
      <c r="M376" s="408"/>
      <c r="N376" s="408"/>
      <c r="O376" s="408"/>
      <c r="P376" s="408"/>
      <c r="Q376" s="408"/>
      <c r="R376" s="408"/>
      <c r="S376" s="408"/>
      <c r="T376" s="408"/>
      <c r="U376" s="408"/>
      <c r="V376" s="408"/>
      <c r="W376" s="408"/>
      <c r="X376" s="408"/>
      <c r="Y376" s="408"/>
      <c r="Z376" s="408"/>
    </row>
    <row r="377" ht="15.75" customHeight="1">
      <c r="A377" s="408"/>
      <c r="B377" s="416"/>
      <c r="C377" s="416"/>
      <c r="D377" s="416"/>
      <c r="E377" s="416"/>
      <c r="F377" s="408"/>
      <c r="G377" s="408"/>
      <c r="H377" s="408"/>
      <c r="I377" s="408"/>
      <c r="J377" s="408"/>
      <c r="K377" s="408"/>
      <c r="L377" s="408"/>
      <c r="M377" s="408"/>
      <c r="N377" s="408"/>
      <c r="O377" s="408"/>
      <c r="P377" s="408"/>
      <c r="Q377" s="408"/>
      <c r="R377" s="408"/>
      <c r="S377" s="408"/>
      <c r="T377" s="408"/>
      <c r="U377" s="408"/>
      <c r="V377" s="408"/>
      <c r="W377" s="408"/>
      <c r="X377" s="408"/>
      <c r="Y377" s="408"/>
      <c r="Z377" s="408"/>
    </row>
    <row r="378" ht="15.75" customHeight="1">
      <c r="A378" s="408"/>
      <c r="B378" s="416"/>
      <c r="C378" s="416"/>
      <c r="D378" s="416"/>
      <c r="E378" s="416"/>
      <c r="F378" s="408"/>
      <c r="G378" s="408"/>
      <c r="H378" s="408"/>
      <c r="I378" s="408"/>
      <c r="J378" s="408"/>
      <c r="K378" s="408"/>
      <c r="L378" s="408"/>
      <c r="M378" s="408"/>
      <c r="N378" s="408"/>
      <c r="O378" s="408"/>
      <c r="P378" s="408"/>
      <c r="Q378" s="408"/>
      <c r="R378" s="408"/>
      <c r="S378" s="408"/>
      <c r="T378" s="408"/>
      <c r="U378" s="408"/>
      <c r="V378" s="408"/>
      <c r="W378" s="408"/>
      <c r="X378" s="408"/>
      <c r="Y378" s="408"/>
      <c r="Z378" s="408"/>
    </row>
    <row r="379" ht="15.75" customHeight="1">
      <c r="A379" s="408"/>
      <c r="B379" s="416"/>
      <c r="C379" s="416"/>
      <c r="D379" s="416"/>
      <c r="E379" s="416"/>
      <c r="F379" s="408"/>
      <c r="G379" s="408"/>
      <c r="H379" s="408"/>
      <c r="I379" s="408"/>
      <c r="J379" s="408"/>
      <c r="K379" s="408"/>
      <c r="L379" s="408"/>
      <c r="M379" s="408"/>
      <c r="N379" s="408"/>
      <c r="O379" s="408"/>
      <c r="P379" s="408"/>
      <c r="Q379" s="408"/>
      <c r="R379" s="408"/>
      <c r="S379" s="408"/>
      <c r="T379" s="408"/>
      <c r="U379" s="408"/>
      <c r="V379" s="408"/>
      <c r="W379" s="408"/>
      <c r="X379" s="408"/>
      <c r="Y379" s="408"/>
      <c r="Z379" s="408"/>
    </row>
    <row r="380" ht="15.75" customHeight="1">
      <c r="A380" s="408"/>
      <c r="B380" s="416"/>
      <c r="C380" s="416"/>
      <c r="D380" s="416"/>
      <c r="E380" s="416"/>
      <c r="F380" s="408"/>
      <c r="G380" s="408"/>
      <c r="H380" s="408"/>
      <c r="I380" s="408"/>
      <c r="J380" s="408"/>
      <c r="K380" s="408"/>
      <c r="L380" s="408"/>
      <c r="M380" s="408"/>
      <c r="N380" s="408"/>
      <c r="O380" s="408"/>
      <c r="P380" s="408"/>
      <c r="Q380" s="408"/>
      <c r="R380" s="408"/>
      <c r="S380" s="408"/>
      <c r="T380" s="408"/>
      <c r="U380" s="408"/>
      <c r="V380" s="408"/>
      <c r="W380" s="408"/>
      <c r="X380" s="408"/>
      <c r="Y380" s="408"/>
      <c r="Z380" s="408"/>
    </row>
    <row r="381" ht="15.75" customHeight="1">
      <c r="A381" s="408"/>
      <c r="B381" s="416"/>
      <c r="C381" s="416"/>
      <c r="D381" s="416"/>
      <c r="E381" s="416"/>
      <c r="F381" s="408"/>
      <c r="G381" s="408"/>
      <c r="H381" s="408"/>
      <c r="I381" s="408"/>
      <c r="J381" s="408"/>
      <c r="K381" s="408"/>
      <c r="L381" s="408"/>
      <c r="M381" s="408"/>
      <c r="N381" s="408"/>
      <c r="O381" s="408"/>
      <c r="P381" s="408"/>
      <c r="Q381" s="408"/>
      <c r="R381" s="408"/>
      <c r="S381" s="408"/>
      <c r="T381" s="408"/>
      <c r="U381" s="408"/>
      <c r="V381" s="408"/>
      <c r="W381" s="408"/>
      <c r="X381" s="408"/>
      <c r="Y381" s="408"/>
      <c r="Z381" s="408"/>
    </row>
    <row r="382" ht="15.75" customHeight="1">
      <c r="A382" s="408"/>
      <c r="B382" s="416"/>
      <c r="C382" s="416"/>
      <c r="D382" s="416"/>
      <c r="E382" s="416"/>
      <c r="F382" s="408"/>
      <c r="G382" s="408"/>
      <c r="H382" s="408"/>
      <c r="I382" s="408"/>
      <c r="J382" s="408"/>
      <c r="K382" s="408"/>
      <c r="L382" s="408"/>
      <c r="M382" s="408"/>
      <c r="N382" s="408"/>
      <c r="O382" s="408"/>
      <c r="P382" s="408"/>
      <c r="Q382" s="408"/>
      <c r="R382" s="408"/>
      <c r="S382" s="408"/>
      <c r="T382" s="408"/>
      <c r="U382" s="408"/>
      <c r="V382" s="408"/>
      <c r="W382" s="408"/>
      <c r="X382" s="408"/>
      <c r="Y382" s="408"/>
      <c r="Z382" s="408"/>
    </row>
    <row r="383" ht="15.75" customHeight="1">
      <c r="A383" s="408"/>
      <c r="B383" s="416"/>
      <c r="C383" s="416"/>
      <c r="D383" s="416"/>
      <c r="E383" s="416"/>
      <c r="F383" s="408"/>
      <c r="G383" s="408"/>
      <c r="H383" s="408"/>
      <c r="I383" s="408"/>
      <c r="J383" s="408"/>
      <c r="K383" s="408"/>
      <c r="L383" s="408"/>
      <c r="M383" s="408"/>
      <c r="N383" s="408"/>
      <c r="O383" s="408"/>
      <c r="P383" s="408"/>
      <c r="Q383" s="408"/>
      <c r="R383" s="408"/>
      <c r="S383" s="408"/>
      <c r="T383" s="408"/>
      <c r="U383" s="408"/>
      <c r="V383" s="408"/>
      <c r="W383" s="408"/>
      <c r="X383" s="408"/>
      <c r="Y383" s="408"/>
      <c r="Z383" s="408"/>
    </row>
    <row r="384" ht="15.75" customHeight="1">
      <c r="A384" s="408"/>
      <c r="B384" s="416"/>
      <c r="C384" s="416"/>
      <c r="D384" s="416"/>
      <c r="E384" s="416"/>
      <c r="F384" s="408"/>
      <c r="G384" s="408"/>
      <c r="H384" s="408"/>
      <c r="I384" s="408"/>
      <c r="J384" s="408"/>
      <c r="K384" s="408"/>
      <c r="L384" s="408"/>
      <c r="M384" s="408"/>
      <c r="N384" s="408"/>
      <c r="O384" s="408"/>
      <c r="P384" s="408"/>
      <c r="Q384" s="408"/>
      <c r="R384" s="408"/>
      <c r="S384" s="408"/>
      <c r="T384" s="408"/>
      <c r="U384" s="408"/>
      <c r="V384" s="408"/>
      <c r="W384" s="408"/>
      <c r="X384" s="408"/>
      <c r="Y384" s="408"/>
      <c r="Z384" s="408"/>
    </row>
    <row r="385" ht="15.75" customHeight="1">
      <c r="A385" s="408"/>
      <c r="B385" s="416"/>
      <c r="C385" s="416"/>
      <c r="D385" s="416"/>
      <c r="E385" s="416"/>
      <c r="F385" s="408"/>
      <c r="G385" s="408"/>
      <c r="H385" s="408"/>
      <c r="I385" s="408"/>
      <c r="J385" s="408"/>
      <c r="K385" s="408"/>
      <c r="L385" s="408"/>
      <c r="M385" s="408"/>
      <c r="N385" s="408"/>
      <c r="O385" s="408"/>
      <c r="P385" s="408"/>
      <c r="Q385" s="408"/>
      <c r="R385" s="408"/>
      <c r="S385" s="408"/>
      <c r="T385" s="408"/>
      <c r="U385" s="408"/>
      <c r="V385" s="408"/>
      <c r="W385" s="408"/>
      <c r="X385" s="408"/>
      <c r="Y385" s="408"/>
      <c r="Z385" s="408"/>
    </row>
    <row r="386" ht="15.75" customHeight="1">
      <c r="A386" s="408"/>
      <c r="B386" s="416"/>
      <c r="C386" s="416"/>
      <c r="D386" s="416"/>
      <c r="E386" s="416"/>
      <c r="F386" s="408"/>
      <c r="G386" s="408"/>
      <c r="H386" s="408"/>
      <c r="I386" s="408"/>
      <c r="J386" s="408"/>
      <c r="K386" s="408"/>
      <c r="L386" s="408"/>
      <c r="M386" s="408"/>
      <c r="N386" s="408"/>
      <c r="O386" s="408"/>
      <c r="P386" s="408"/>
      <c r="Q386" s="408"/>
      <c r="R386" s="408"/>
      <c r="S386" s="408"/>
      <c r="T386" s="408"/>
      <c r="U386" s="408"/>
      <c r="V386" s="408"/>
      <c r="W386" s="408"/>
      <c r="X386" s="408"/>
      <c r="Y386" s="408"/>
      <c r="Z386" s="408"/>
    </row>
    <row r="387" ht="15.75" customHeight="1">
      <c r="A387" s="408"/>
      <c r="B387" s="416"/>
      <c r="C387" s="416"/>
      <c r="D387" s="416"/>
      <c r="E387" s="416"/>
      <c r="F387" s="408"/>
      <c r="G387" s="408"/>
      <c r="H387" s="408"/>
      <c r="I387" s="408"/>
      <c r="J387" s="408"/>
      <c r="K387" s="408"/>
      <c r="L387" s="408"/>
      <c r="M387" s="408"/>
      <c r="N387" s="408"/>
      <c r="O387" s="408"/>
      <c r="P387" s="408"/>
      <c r="Q387" s="408"/>
      <c r="R387" s="408"/>
      <c r="S387" s="408"/>
      <c r="T387" s="408"/>
      <c r="U387" s="408"/>
      <c r="V387" s="408"/>
      <c r="W387" s="408"/>
      <c r="X387" s="408"/>
      <c r="Y387" s="408"/>
      <c r="Z387" s="408"/>
    </row>
    <row r="388" ht="15.75" customHeight="1">
      <c r="A388" s="408"/>
      <c r="B388" s="416"/>
      <c r="C388" s="416"/>
      <c r="D388" s="416"/>
      <c r="E388" s="416"/>
      <c r="F388" s="408"/>
      <c r="G388" s="408"/>
      <c r="H388" s="408"/>
      <c r="I388" s="408"/>
      <c r="J388" s="408"/>
      <c r="K388" s="408"/>
      <c r="L388" s="408"/>
      <c r="M388" s="408"/>
      <c r="N388" s="408"/>
      <c r="O388" s="408"/>
      <c r="P388" s="408"/>
      <c r="Q388" s="408"/>
      <c r="R388" s="408"/>
      <c r="S388" s="408"/>
      <c r="T388" s="408"/>
      <c r="U388" s="408"/>
      <c r="V388" s="408"/>
      <c r="W388" s="408"/>
      <c r="X388" s="408"/>
      <c r="Y388" s="408"/>
      <c r="Z388" s="408"/>
    </row>
    <row r="389" ht="15.75" customHeight="1">
      <c r="A389" s="408"/>
      <c r="B389" s="416"/>
      <c r="C389" s="416"/>
      <c r="D389" s="416"/>
      <c r="E389" s="416"/>
      <c r="F389" s="408"/>
      <c r="G389" s="408"/>
      <c r="H389" s="408"/>
      <c r="I389" s="408"/>
      <c r="J389" s="408"/>
      <c r="K389" s="408"/>
      <c r="L389" s="408"/>
      <c r="M389" s="408"/>
      <c r="N389" s="408"/>
      <c r="O389" s="408"/>
      <c r="P389" s="408"/>
      <c r="Q389" s="408"/>
      <c r="R389" s="408"/>
      <c r="S389" s="408"/>
      <c r="T389" s="408"/>
      <c r="U389" s="408"/>
      <c r="V389" s="408"/>
      <c r="W389" s="408"/>
      <c r="X389" s="408"/>
      <c r="Y389" s="408"/>
      <c r="Z389" s="408"/>
    </row>
    <row r="390" ht="15.75" customHeight="1">
      <c r="A390" s="408"/>
      <c r="B390" s="416"/>
      <c r="C390" s="416"/>
      <c r="D390" s="416"/>
      <c r="E390" s="416"/>
      <c r="F390" s="408"/>
      <c r="G390" s="408"/>
      <c r="H390" s="408"/>
      <c r="I390" s="408"/>
      <c r="J390" s="408"/>
      <c r="K390" s="408"/>
      <c r="L390" s="408"/>
      <c r="M390" s="408"/>
      <c r="N390" s="408"/>
      <c r="O390" s="408"/>
      <c r="P390" s="408"/>
      <c r="Q390" s="408"/>
      <c r="R390" s="408"/>
      <c r="S390" s="408"/>
      <c r="T390" s="408"/>
      <c r="U390" s="408"/>
      <c r="V390" s="408"/>
      <c r="W390" s="408"/>
      <c r="X390" s="408"/>
      <c r="Y390" s="408"/>
      <c r="Z390" s="408"/>
    </row>
    <row r="391" ht="15.75" customHeight="1">
      <c r="A391" s="408"/>
      <c r="B391" s="416"/>
      <c r="C391" s="416"/>
      <c r="D391" s="416"/>
      <c r="E391" s="416"/>
      <c r="F391" s="408"/>
      <c r="G391" s="408"/>
      <c r="H391" s="408"/>
      <c r="I391" s="408"/>
      <c r="J391" s="408"/>
      <c r="K391" s="408"/>
      <c r="L391" s="408"/>
      <c r="M391" s="408"/>
      <c r="N391" s="408"/>
      <c r="O391" s="408"/>
      <c r="P391" s="408"/>
      <c r="Q391" s="408"/>
      <c r="R391" s="408"/>
      <c r="S391" s="408"/>
      <c r="T391" s="408"/>
      <c r="U391" s="408"/>
      <c r="V391" s="408"/>
      <c r="W391" s="408"/>
      <c r="X391" s="408"/>
      <c r="Y391" s="408"/>
      <c r="Z391" s="408"/>
    </row>
    <row r="392" ht="15.75" customHeight="1">
      <c r="A392" s="408"/>
      <c r="B392" s="416"/>
      <c r="C392" s="416"/>
      <c r="D392" s="416"/>
      <c r="E392" s="416"/>
      <c r="F392" s="408"/>
      <c r="G392" s="408"/>
      <c r="H392" s="408"/>
      <c r="I392" s="408"/>
      <c r="J392" s="408"/>
      <c r="K392" s="408"/>
      <c r="L392" s="408"/>
      <c r="M392" s="408"/>
      <c r="N392" s="408"/>
      <c r="O392" s="408"/>
      <c r="P392" s="408"/>
      <c r="Q392" s="408"/>
      <c r="R392" s="408"/>
      <c r="S392" s="408"/>
      <c r="T392" s="408"/>
      <c r="U392" s="408"/>
      <c r="V392" s="408"/>
      <c r="W392" s="408"/>
      <c r="X392" s="408"/>
      <c r="Y392" s="408"/>
      <c r="Z392" s="408"/>
    </row>
    <row r="393" ht="15.75" customHeight="1">
      <c r="A393" s="408"/>
      <c r="B393" s="416"/>
      <c r="C393" s="416"/>
      <c r="D393" s="416"/>
      <c r="E393" s="416"/>
      <c r="F393" s="408"/>
      <c r="G393" s="408"/>
      <c r="H393" s="408"/>
      <c r="I393" s="408"/>
      <c r="J393" s="408"/>
      <c r="K393" s="408"/>
      <c r="L393" s="408"/>
      <c r="M393" s="408"/>
      <c r="N393" s="408"/>
      <c r="O393" s="408"/>
      <c r="P393" s="408"/>
      <c r="Q393" s="408"/>
      <c r="R393" s="408"/>
      <c r="S393" s="408"/>
      <c r="T393" s="408"/>
      <c r="U393" s="408"/>
      <c r="V393" s="408"/>
      <c r="W393" s="408"/>
      <c r="X393" s="408"/>
      <c r="Y393" s="408"/>
      <c r="Z393" s="408"/>
    </row>
    <row r="394" ht="15.75" customHeight="1">
      <c r="A394" s="408"/>
      <c r="B394" s="416"/>
      <c r="C394" s="416"/>
      <c r="D394" s="416"/>
      <c r="E394" s="416"/>
      <c r="F394" s="408"/>
      <c r="G394" s="408"/>
      <c r="H394" s="408"/>
      <c r="I394" s="408"/>
      <c r="J394" s="408"/>
      <c r="K394" s="408"/>
      <c r="L394" s="408"/>
      <c r="M394" s="408"/>
      <c r="N394" s="408"/>
      <c r="O394" s="408"/>
      <c r="P394" s="408"/>
      <c r="Q394" s="408"/>
      <c r="R394" s="408"/>
      <c r="S394" s="408"/>
      <c r="T394" s="408"/>
      <c r="U394" s="408"/>
      <c r="V394" s="408"/>
      <c r="W394" s="408"/>
      <c r="X394" s="408"/>
      <c r="Y394" s="408"/>
      <c r="Z394" s="408"/>
    </row>
    <row r="395" ht="15.75" customHeight="1">
      <c r="A395" s="408"/>
      <c r="B395" s="416"/>
      <c r="C395" s="416"/>
      <c r="D395" s="416"/>
      <c r="E395" s="416"/>
      <c r="F395" s="408"/>
      <c r="G395" s="408"/>
      <c r="H395" s="408"/>
      <c r="I395" s="408"/>
      <c r="J395" s="408"/>
      <c r="K395" s="408"/>
      <c r="L395" s="408"/>
      <c r="M395" s="408"/>
      <c r="N395" s="408"/>
      <c r="O395" s="408"/>
      <c r="P395" s="408"/>
      <c r="Q395" s="408"/>
      <c r="R395" s="408"/>
      <c r="S395" s="408"/>
      <c r="T395" s="408"/>
      <c r="U395" s="408"/>
      <c r="V395" s="408"/>
      <c r="W395" s="408"/>
      <c r="X395" s="408"/>
      <c r="Y395" s="408"/>
      <c r="Z395" s="408"/>
    </row>
    <row r="396" ht="15.75" customHeight="1">
      <c r="A396" s="408"/>
      <c r="B396" s="416"/>
      <c r="C396" s="416"/>
      <c r="D396" s="416"/>
      <c r="E396" s="416"/>
      <c r="F396" s="408"/>
      <c r="G396" s="408"/>
      <c r="H396" s="408"/>
      <c r="I396" s="408"/>
      <c r="J396" s="408"/>
      <c r="K396" s="408"/>
      <c r="L396" s="408"/>
      <c r="M396" s="408"/>
      <c r="N396" s="408"/>
      <c r="O396" s="408"/>
      <c r="P396" s="408"/>
      <c r="Q396" s="408"/>
      <c r="R396" s="408"/>
      <c r="S396" s="408"/>
      <c r="T396" s="408"/>
      <c r="U396" s="408"/>
      <c r="V396" s="408"/>
      <c r="W396" s="408"/>
      <c r="X396" s="408"/>
      <c r="Y396" s="408"/>
      <c r="Z396" s="408"/>
    </row>
    <row r="397" ht="15.75" customHeight="1">
      <c r="A397" s="408"/>
      <c r="B397" s="416"/>
      <c r="C397" s="416"/>
      <c r="D397" s="416"/>
      <c r="E397" s="416"/>
      <c r="F397" s="408"/>
      <c r="G397" s="408"/>
      <c r="H397" s="408"/>
      <c r="I397" s="408"/>
      <c r="J397" s="408"/>
      <c r="K397" s="408"/>
      <c r="L397" s="408"/>
      <c r="M397" s="408"/>
      <c r="N397" s="408"/>
      <c r="O397" s="408"/>
      <c r="P397" s="408"/>
      <c r="Q397" s="408"/>
      <c r="R397" s="408"/>
      <c r="S397" s="408"/>
      <c r="T397" s="408"/>
      <c r="U397" s="408"/>
      <c r="V397" s="408"/>
      <c r="W397" s="408"/>
      <c r="X397" s="408"/>
      <c r="Y397" s="408"/>
      <c r="Z397" s="408"/>
    </row>
    <row r="398" ht="15.75" customHeight="1">
      <c r="A398" s="408"/>
      <c r="B398" s="416"/>
      <c r="C398" s="416"/>
      <c r="D398" s="416"/>
      <c r="E398" s="416"/>
      <c r="F398" s="408"/>
      <c r="G398" s="408"/>
      <c r="H398" s="408"/>
      <c r="I398" s="408"/>
      <c r="J398" s="408"/>
      <c r="K398" s="408"/>
      <c r="L398" s="408"/>
      <c r="M398" s="408"/>
      <c r="N398" s="408"/>
      <c r="O398" s="408"/>
      <c r="P398" s="408"/>
      <c r="Q398" s="408"/>
      <c r="R398" s="408"/>
      <c r="S398" s="408"/>
      <c r="T398" s="408"/>
      <c r="U398" s="408"/>
      <c r="V398" s="408"/>
      <c r="W398" s="408"/>
      <c r="X398" s="408"/>
      <c r="Y398" s="408"/>
      <c r="Z398" s="408"/>
    </row>
    <row r="399" ht="15.75" customHeight="1">
      <c r="A399" s="408"/>
      <c r="B399" s="416"/>
      <c r="C399" s="416"/>
      <c r="D399" s="416"/>
      <c r="E399" s="416"/>
      <c r="F399" s="408"/>
      <c r="G399" s="408"/>
      <c r="H399" s="408"/>
      <c r="I399" s="408"/>
      <c r="J399" s="408"/>
      <c r="K399" s="408"/>
      <c r="L399" s="408"/>
      <c r="M399" s="408"/>
      <c r="N399" s="408"/>
      <c r="O399" s="408"/>
      <c r="P399" s="408"/>
      <c r="Q399" s="408"/>
      <c r="R399" s="408"/>
      <c r="S399" s="408"/>
      <c r="T399" s="408"/>
      <c r="U399" s="408"/>
      <c r="V399" s="408"/>
      <c r="W399" s="408"/>
      <c r="X399" s="408"/>
      <c r="Y399" s="408"/>
      <c r="Z399" s="408"/>
    </row>
    <row r="400" ht="15.75" customHeight="1">
      <c r="A400" s="408"/>
      <c r="B400" s="416"/>
      <c r="C400" s="416"/>
      <c r="D400" s="416"/>
      <c r="E400" s="416"/>
      <c r="F400" s="408"/>
      <c r="G400" s="408"/>
      <c r="H400" s="408"/>
      <c r="I400" s="408"/>
      <c r="J400" s="408"/>
      <c r="K400" s="408"/>
      <c r="L400" s="408"/>
      <c r="M400" s="408"/>
      <c r="N400" s="408"/>
      <c r="O400" s="408"/>
      <c r="P400" s="408"/>
      <c r="Q400" s="408"/>
      <c r="R400" s="408"/>
      <c r="S400" s="408"/>
      <c r="T400" s="408"/>
      <c r="U400" s="408"/>
      <c r="V400" s="408"/>
      <c r="W400" s="408"/>
      <c r="X400" s="408"/>
      <c r="Y400" s="408"/>
      <c r="Z400" s="408"/>
    </row>
    <row r="401" ht="15.75" customHeight="1">
      <c r="A401" s="408"/>
      <c r="B401" s="416"/>
      <c r="C401" s="416"/>
      <c r="D401" s="416"/>
      <c r="E401" s="416"/>
      <c r="F401" s="408"/>
      <c r="G401" s="408"/>
      <c r="H401" s="408"/>
      <c r="I401" s="408"/>
      <c r="J401" s="408"/>
      <c r="K401" s="408"/>
      <c r="L401" s="408"/>
      <c r="M401" s="408"/>
      <c r="N401" s="408"/>
      <c r="O401" s="408"/>
      <c r="P401" s="408"/>
      <c r="Q401" s="408"/>
      <c r="R401" s="408"/>
      <c r="S401" s="408"/>
      <c r="T401" s="408"/>
      <c r="U401" s="408"/>
      <c r="V401" s="408"/>
      <c r="W401" s="408"/>
      <c r="X401" s="408"/>
      <c r="Y401" s="408"/>
      <c r="Z401" s="408"/>
    </row>
    <row r="402" ht="15.75" customHeight="1">
      <c r="A402" s="408"/>
      <c r="B402" s="416"/>
      <c r="C402" s="416"/>
      <c r="D402" s="416"/>
      <c r="E402" s="416"/>
      <c r="F402" s="408"/>
      <c r="G402" s="408"/>
      <c r="H402" s="408"/>
      <c r="I402" s="408"/>
      <c r="J402" s="408"/>
      <c r="K402" s="408"/>
      <c r="L402" s="408"/>
      <c r="M402" s="408"/>
      <c r="N402" s="408"/>
      <c r="O402" s="408"/>
      <c r="P402" s="408"/>
      <c r="Q402" s="408"/>
      <c r="R402" s="408"/>
      <c r="S402" s="408"/>
      <c r="T402" s="408"/>
      <c r="U402" s="408"/>
      <c r="V402" s="408"/>
      <c r="W402" s="408"/>
      <c r="X402" s="408"/>
      <c r="Y402" s="408"/>
      <c r="Z402" s="408"/>
    </row>
    <row r="403" ht="15.75" customHeight="1">
      <c r="A403" s="408"/>
      <c r="B403" s="416"/>
      <c r="C403" s="416"/>
      <c r="D403" s="416"/>
      <c r="E403" s="416"/>
      <c r="F403" s="408"/>
      <c r="G403" s="408"/>
      <c r="H403" s="408"/>
      <c r="I403" s="408"/>
      <c r="J403" s="408"/>
      <c r="K403" s="408"/>
      <c r="L403" s="408"/>
      <c r="M403" s="408"/>
      <c r="N403" s="408"/>
      <c r="O403" s="408"/>
      <c r="P403" s="408"/>
      <c r="Q403" s="408"/>
      <c r="R403" s="408"/>
      <c r="S403" s="408"/>
      <c r="T403" s="408"/>
      <c r="U403" s="408"/>
      <c r="V403" s="408"/>
      <c r="W403" s="408"/>
      <c r="X403" s="408"/>
      <c r="Y403" s="408"/>
      <c r="Z403" s="408"/>
    </row>
    <row r="404" ht="15.75" customHeight="1">
      <c r="A404" s="408"/>
      <c r="B404" s="416"/>
      <c r="C404" s="416"/>
      <c r="D404" s="416"/>
      <c r="E404" s="416"/>
      <c r="F404" s="408"/>
      <c r="G404" s="408"/>
      <c r="H404" s="408"/>
      <c r="I404" s="408"/>
      <c r="J404" s="408"/>
      <c r="K404" s="408"/>
      <c r="L404" s="408"/>
      <c r="M404" s="408"/>
      <c r="N404" s="408"/>
      <c r="O404" s="408"/>
      <c r="P404" s="408"/>
      <c r="Q404" s="408"/>
      <c r="R404" s="408"/>
      <c r="S404" s="408"/>
      <c r="T404" s="408"/>
      <c r="U404" s="408"/>
      <c r="V404" s="408"/>
      <c r="W404" s="408"/>
      <c r="X404" s="408"/>
      <c r="Y404" s="408"/>
      <c r="Z404" s="408"/>
    </row>
    <row r="405" ht="15.75" customHeight="1">
      <c r="A405" s="408"/>
      <c r="B405" s="416"/>
      <c r="C405" s="416"/>
      <c r="D405" s="416"/>
      <c r="E405" s="416"/>
      <c r="F405" s="408"/>
      <c r="G405" s="408"/>
      <c r="H405" s="408"/>
      <c r="I405" s="408"/>
      <c r="J405" s="408"/>
      <c r="K405" s="408"/>
      <c r="L405" s="408"/>
      <c r="M405" s="408"/>
      <c r="N405" s="408"/>
      <c r="O405" s="408"/>
      <c r="P405" s="408"/>
      <c r="Q405" s="408"/>
      <c r="R405" s="408"/>
      <c r="S405" s="408"/>
      <c r="T405" s="408"/>
      <c r="U405" s="408"/>
      <c r="V405" s="408"/>
      <c r="W405" s="408"/>
      <c r="X405" s="408"/>
      <c r="Y405" s="408"/>
      <c r="Z405" s="408"/>
    </row>
    <row r="406" ht="15.75" customHeight="1">
      <c r="A406" s="408"/>
      <c r="B406" s="416"/>
      <c r="C406" s="416"/>
      <c r="D406" s="416"/>
      <c r="E406" s="416"/>
      <c r="F406" s="408"/>
      <c r="G406" s="408"/>
      <c r="H406" s="408"/>
      <c r="I406" s="408"/>
      <c r="J406" s="408"/>
      <c r="K406" s="408"/>
      <c r="L406" s="408"/>
      <c r="M406" s="408"/>
      <c r="N406" s="408"/>
      <c r="O406" s="408"/>
      <c r="P406" s="408"/>
      <c r="Q406" s="408"/>
      <c r="R406" s="408"/>
      <c r="S406" s="408"/>
      <c r="T406" s="408"/>
      <c r="U406" s="408"/>
      <c r="V406" s="408"/>
      <c r="W406" s="408"/>
      <c r="X406" s="408"/>
      <c r="Y406" s="408"/>
      <c r="Z406" s="408"/>
    </row>
    <row r="407" ht="15.75" customHeight="1">
      <c r="A407" s="408"/>
      <c r="B407" s="416"/>
      <c r="C407" s="416"/>
      <c r="D407" s="416"/>
      <c r="E407" s="416"/>
      <c r="F407" s="408"/>
      <c r="G407" s="408"/>
      <c r="H407" s="408"/>
      <c r="I407" s="408"/>
      <c r="J407" s="408"/>
      <c r="K407" s="408"/>
      <c r="L407" s="408"/>
      <c r="M407" s="408"/>
      <c r="N407" s="408"/>
      <c r="O407" s="408"/>
      <c r="P407" s="408"/>
      <c r="Q407" s="408"/>
      <c r="R407" s="408"/>
      <c r="S407" s="408"/>
      <c r="T407" s="408"/>
      <c r="U407" s="408"/>
      <c r="V407" s="408"/>
      <c r="W407" s="408"/>
      <c r="X407" s="408"/>
      <c r="Y407" s="408"/>
      <c r="Z407" s="408"/>
    </row>
    <row r="408" ht="15.75" customHeight="1">
      <c r="A408" s="408"/>
      <c r="B408" s="416"/>
      <c r="C408" s="416"/>
      <c r="D408" s="416"/>
      <c r="E408" s="416"/>
      <c r="F408" s="408"/>
      <c r="G408" s="408"/>
      <c r="H408" s="408"/>
      <c r="I408" s="408"/>
      <c r="J408" s="408"/>
      <c r="K408" s="408"/>
      <c r="L408" s="408"/>
      <c r="M408" s="408"/>
      <c r="N408" s="408"/>
      <c r="O408" s="408"/>
      <c r="P408" s="408"/>
      <c r="Q408" s="408"/>
      <c r="R408" s="408"/>
      <c r="S408" s="408"/>
      <c r="T408" s="408"/>
      <c r="U408" s="408"/>
      <c r="V408" s="408"/>
      <c r="W408" s="408"/>
      <c r="X408" s="408"/>
      <c r="Y408" s="408"/>
      <c r="Z408" s="408"/>
    </row>
    <row r="409" ht="15.75" customHeight="1">
      <c r="A409" s="408"/>
      <c r="B409" s="416"/>
      <c r="C409" s="416"/>
      <c r="D409" s="416"/>
      <c r="E409" s="416"/>
      <c r="F409" s="408"/>
      <c r="G409" s="408"/>
      <c r="H409" s="408"/>
      <c r="I409" s="408"/>
      <c r="J409" s="408"/>
      <c r="K409" s="408"/>
      <c r="L409" s="408"/>
      <c r="M409" s="408"/>
      <c r="N409" s="408"/>
      <c r="O409" s="408"/>
      <c r="P409" s="408"/>
      <c r="Q409" s="408"/>
      <c r="R409" s="408"/>
      <c r="S409" s="408"/>
      <c r="T409" s="408"/>
      <c r="U409" s="408"/>
      <c r="V409" s="408"/>
      <c r="W409" s="408"/>
      <c r="X409" s="408"/>
      <c r="Y409" s="408"/>
      <c r="Z409" s="408"/>
    </row>
    <row r="410" ht="15.75" customHeight="1">
      <c r="A410" s="408"/>
      <c r="B410" s="416"/>
      <c r="C410" s="416"/>
      <c r="D410" s="416"/>
      <c r="E410" s="416"/>
      <c r="F410" s="408"/>
      <c r="G410" s="408"/>
      <c r="H410" s="408"/>
      <c r="I410" s="408"/>
      <c r="J410" s="408"/>
      <c r="K410" s="408"/>
      <c r="L410" s="408"/>
      <c r="M410" s="408"/>
      <c r="N410" s="408"/>
      <c r="O410" s="408"/>
      <c r="P410" s="408"/>
      <c r="Q410" s="408"/>
      <c r="R410" s="408"/>
      <c r="S410" s="408"/>
      <c r="T410" s="408"/>
      <c r="U410" s="408"/>
      <c r="V410" s="408"/>
      <c r="W410" s="408"/>
      <c r="X410" s="408"/>
      <c r="Y410" s="408"/>
      <c r="Z410" s="408"/>
    </row>
    <row r="411" ht="15.75" customHeight="1">
      <c r="A411" s="408"/>
      <c r="B411" s="416"/>
      <c r="C411" s="416"/>
      <c r="D411" s="416"/>
      <c r="E411" s="416"/>
      <c r="F411" s="408"/>
      <c r="G411" s="408"/>
      <c r="H411" s="408"/>
      <c r="I411" s="408"/>
      <c r="J411" s="408"/>
      <c r="K411" s="408"/>
      <c r="L411" s="408"/>
      <c r="M411" s="408"/>
      <c r="N411" s="408"/>
      <c r="O411" s="408"/>
      <c r="P411" s="408"/>
      <c r="Q411" s="408"/>
      <c r="R411" s="408"/>
      <c r="S411" s="408"/>
      <c r="T411" s="408"/>
      <c r="U411" s="408"/>
      <c r="V411" s="408"/>
      <c r="W411" s="408"/>
      <c r="X411" s="408"/>
      <c r="Y411" s="408"/>
      <c r="Z411" s="408"/>
    </row>
    <row r="412" ht="15.75" customHeight="1">
      <c r="A412" s="408"/>
      <c r="B412" s="416"/>
      <c r="C412" s="416"/>
      <c r="D412" s="416"/>
      <c r="E412" s="416"/>
      <c r="F412" s="408"/>
      <c r="G412" s="408"/>
      <c r="H412" s="408"/>
      <c r="I412" s="408"/>
      <c r="J412" s="408"/>
      <c r="K412" s="408"/>
      <c r="L412" s="408"/>
      <c r="M412" s="408"/>
      <c r="N412" s="408"/>
      <c r="O412" s="408"/>
      <c r="P412" s="408"/>
      <c r="Q412" s="408"/>
      <c r="R412" s="408"/>
      <c r="S412" s="408"/>
      <c r="T412" s="408"/>
      <c r="U412" s="408"/>
      <c r="V412" s="408"/>
      <c r="W412" s="408"/>
      <c r="X412" s="408"/>
      <c r="Y412" s="408"/>
      <c r="Z412" s="408"/>
    </row>
    <row r="413" ht="15.75" customHeight="1">
      <c r="A413" s="408"/>
      <c r="B413" s="416"/>
      <c r="C413" s="416"/>
      <c r="D413" s="416"/>
      <c r="E413" s="416"/>
      <c r="F413" s="408"/>
      <c r="G413" s="408"/>
      <c r="H413" s="408"/>
      <c r="I413" s="408"/>
      <c r="J413" s="408"/>
      <c r="K413" s="408"/>
      <c r="L413" s="408"/>
      <c r="M413" s="408"/>
      <c r="N413" s="408"/>
      <c r="O413" s="408"/>
      <c r="P413" s="408"/>
      <c r="Q413" s="408"/>
      <c r="R413" s="408"/>
      <c r="S413" s="408"/>
      <c r="T413" s="408"/>
      <c r="U413" s="408"/>
      <c r="V413" s="408"/>
      <c r="W413" s="408"/>
      <c r="X413" s="408"/>
      <c r="Y413" s="408"/>
      <c r="Z413" s="408"/>
    </row>
    <row r="414" ht="15.75" customHeight="1">
      <c r="A414" s="408"/>
      <c r="B414" s="416"/>
      <c r="C414" s="416"/>
      <c r="D414" s="416"/>
      <c r="E414" s="416"/>
      <c r="F414" s="408"/>
      <c r="G414" s="408"/>
      <c r="H414" s="408"/>
      <c r="I414" s="408"/>
      <c r="J414" s="408"/>
      <c r="K414" s="408"/>
      <c r="L414" s="408"/>
      <c r="M414" s="408"/>
      <c r="N414" s="408"/>
      <c r="O414" s="408"/>
      <c r="P414" s="408"/>
      <c r="Q414" s="408"/>
      <c r="R414" s="408"/>
      <c r="S414" s="408"/>
      <c r="T414" s="408"/>
      <c r="U414" s="408"/>
      <c r="V414" s="408"/>
      <c r="W414" s="408"/>
      <c r="X414" s="408"/>
      <c r="Y414" s="408"/>
      <c r="Z414" s="408"/>
    </row>
    <row r="415" ht="15.75" customHeight="1">
      <c r="A415" s="408"/>
      <c r="B415" s="416"/>
      <c r="C415" s="416"/>
      <c r="D415" s="416"/>
      <c r="E415" s="416"/>
      <c r="F415" s="408"/>
      <c r="G415" s="408"/>
      <c r="H415" s="408"/>
      <c r="I415" s="408"/>
      <c r="J415" s="408"/>
      <c r="K415" s="408"/>
      <c r="L415" s="408"/>
      <c r="M415" s="408"/>
      <c r="N415" s="408"/>
      <c r="O415" s="408"/>
      <c r="P415" s="408"/>
      <c r="Q415" s="408"/>
      <c r="R415" s="408"/>
      <c r="S415" s="408"/>
      <c r="T415" s="408"/>
      <c r="U415" s="408"/>
      <c r="V415" s="408"/>
      <c r="W415" s="408"/>
      <c r="X415" s="408"/>
      <c r="Y415" s="408"/>
      <c r="Z415" s="408"/>
    </row>
    <row r="416" ht="15.75" customHeight="1">
      <c r="A416" s="408"/>
      <c r="B416" s="416"/>
      <c r="C416" s="416"/>
      <c r="D416" s="416"/>
      <c r="E416" s="416"/>
      <c r="F416" s="408"/>
      <c r="G416" s="408"/>
      <c r="H416" s="408"/>
      <c r="I416" s="408"/>
      <c r="J416" s="408"/>
      <c r="K416" s="408"/>
      <c r="L416" s="408"/>
      <c r="M416" s="408"/>
      <c r="N416" s="408"/>
      <c r="O416" s="408"/>
      <c r="P416" s="408"/>
      <c r="Q416" s="408"/>
      <c r="R416" s="408"/>
      <c r="S416" s="408"/>
      <c r="T416" s="408"/>
      <c r="U416" s="408"/>
      <c r="V416" s="408"/>
      <c r="W416" s="408"/>
      <c r="X416" s="408"/>
      <c r="Y416" s="408"/>
      <c r="Z416" s="408"/>
    </row>
    <row r="417" ht="15.75" customHeight="1">
      <c r="A417" s="408"/>
      <c r="B417" s="416"/>
      <c r="C417" s="416"/>
      <c r="D417" s="416"/>
      <c r="E417" s="416"/>
      <c r="F417" s="408"/>
      <c r="G417" s="408"/>
      <c r="H417" s="408"/>
      <c r="I417" s="408"/>
      <c r="J417" s="408"/>
      <c r="K417" s="408"/>
      <c r="L417" s="408"/>
      <c r="M417" s="408"/>
      <c r="N417" s="408"/>
      <c r="O417" s="408"/>
      <c r="P417" s="408"/>
      <c r="Q417" s="408"/>
      <c r="R417" s="408"/>
      <c r="S417" s="408"/>
      <c r="T417" s="408"/>
      <c r="U417" s="408"/>
      <c r="V417" s="408"/>
      <c r="W417" s="408"/>
      <c r="X417" s="408"/>
      <c r="Y417" s="408"/>
      <c r="Z417" s="408"/>
    </row>
    <row r="418" ht="15.75" customHeight="1">
      <c r="A418" s="408"/>
      <c r="B418" s="416"/>
      <c r="C418" s="416"/>
      <c r="D418" s="416"/>
      <c r="E418" s="416"/>
      <c r="F418" s="408"/>
      <c r="G418" s="408"/>
      <c r="H418" s="408"/>
      <c r="I418" s="408"/>
      <c r="J418" s="408"/>
      <c r="K418" s="408"/>
      <c r="L418" s="408"/>
      <c r="M418" s="408"/>
      <c r="N418" s="408"/>
      <c r="O418" s="408"/>
      <c r="P418" s="408"/>
      <c r="Q418" s="408"/>
      <c r="R418" s="408"/>
      <c r="S418" s="408"/>
      <c r="T418" s="408"/>
      <c r="U418" s="408"/>
      <c r="V418" s="408"/>
      <c r="W418" s="408"/>
      <c r="X418" s="408"/>
      <c r="Y418" s="408"/>
      <c r="Z418" s="408"/>
    </row>
    <row r="419" ht="15.75" customHeight="1">
      <c r="A419" s="408"/>
      <c r="B419" s="416"/>
      <c r="C419" s="416"/>
      <c r="D419" s="416"/>
      <c r="E419" s="416"/>
      <c r="F419" s="408"/>
      <c r="G419" s="408"/>
      <c r="H419" s="408"/>
      <c r="I419" s="408"/>
      <c r="J419" s="408"/>
      <c r="K419" s="408"/>
      <c r="L419" s="408"/>
      <c r="M419" s="408"/>
      <c r="N419" s="408"/>
      <c r="O419" s="408"/>
      <c r="P419" s="408"/>
      <c r="Q419" s="408"/>
      <c r="R419" s="408"/>
      <c r="S419" s="408"/>
      <c r="T419" s="408"/>
      <c r="U419" s="408"/>
      <c r="V419" s="408"/>
      <c r="W419" s="408"/>
      <c r="X419" s="408"/>
      <c r="Y419" s="408"/>
      <c r="Z419" s="408"/>
    </row>
    <row r="420" ht="15.75" customHeight="1">
      <c r="A420" s="408"/>
      <c r="B420" s="416"/>
      <c r="C420" s="416"/>
      <c r="D420" s="416"/>
      <c r="E420" s="416"/>
      <c r="F420" s="408"/>
      <c r="G420" s="408"/>
      <c r="H420" s="408"/>
      <c r="I420" s="408"/>
      <c r="J420" s="408"/>
      <c r="K420" s="408"/>
      <c r="L420" s="408"/>
      <c r="M420" s="408"/>
      <c r="N420" s="408"/>
      <c r="O420" s="408"/>
      <c r="P420" s="408"/>
      <c r="Q420" s="408"/>
      <c r="R420" s="408"/>
      <c r="S420" s="408"/>
      <c r="T420" s="408"/>
      <c r="U420" s="408"/>
      <c r="V420" s="408"/>
      <c r="W420" s="408"/>
      <c r="X420" s="408"/>
      <c r="Y420" s="408"/>
      <c r="Z420" s="408"/>
    </row>
    <row r="421" ht="15.75" customHeight="1">
      <c r="A421" s="408"/>
      <c r="B421" s="416"/>
      <c r="C421" s="416"/>
      <c r="D421" s="416"/>
      <c r="E421" s="416"/>
      <c r="F421" s="408"/>
      <c r="G421" s="408"/>
      <c r="H421" s="408"/>
      <c r="I421" s="408"/>
      <c r="J421" s="408"/>
      <c r="K421" s="408"/>
      <c r="L421" s="408"/>
      <c r="M421" s="408"/>
      <c r="N421" s="408"/>
      <c r="O421" s="408"/>
      <c r="P421" s="408"/>
      <c r="Q421" s="408"/>
      <c r="R421" s="408"/>
      <c r="S421" s="408"/>
      <c r="T421" s="408"/>
      <c r="U421" s="408"/>
      <c r="V421" s="408"/>
      <c r="W421" s="408"/>
      <c r="X421" s="408"/>
      <c r="Y421" s="408"/>
      <c r="Z421" s="408"/>
    </row>
    <row r="422" ht="15.75" customHeight="1">
      <c r="A422" s="408"/>
      <c r="B422" s="416"/>
      <c r="C422" s="416"/>
      <c r="D422" s="416"/>
      <c r="E422" s="416"/>
      <c r="F422" s="408"/>
      <c r="G422" s="408"/>
      <c r="H422" s="408"/>
      <c r="I422" s="408"/>
      <c r="J422" s="408"/>
      <c r="K422" s="408"/>
      <c r="L422" s="408"/>
      <c r="M422" s="408"/>
      <c r="N422" s="408"/>
      <c r="O422" s="408"/>
      <c r="P422" s="408"/>
      <c r="Q422" s="408"/>
      <c r="R422" s="408"/>
      <c r="S422" s="408"/>
      <c r="T422" s="408"/>
      <c r="U422" s="408"/>
      <c r="V422" s="408"/>
      <c r="W422" s="408"/>
      <c r="X422" s="408"/>
      <c r="Y422" s="408"/>
      <c r="Z422" s="408"/>
    </row>
    <row r="423" ht="15.75" customHeight="1">
      <c r="A423" s="408"/>
      <c r="B423" s="416"/>
      <c r="C423" s="416"/>
      <c r="D423" s="416"/>
      <c r="E423" s="416"/>
      <c r="F423" s="408"/>
      <c r="G423" s="408"/>
      <c r="H423" s="408"/>
      <c r="I423" s="408"/>
      <c r="J423" s="408"/>
      <c r="K423" s="408"/>
      <c r="L423" s="408"/>
      <c r="M423" s="408"/>
      <c r="N423" s="408"/>
      <c r="O423" s="408"/>
      <c r="P423" s="408"/>
      <c r="Q423" s="408"/>
      <c r="R423" s="408"/>
      <c r="S423" s="408"/>
      <c r="T423" s="408"/>
      <c r="U423" s="408"/>
      <c r="V423" s="408"/>
      <c r="W423" s="408"/>
      <c r="X423" s="408"/>
      <c r="Y423" s="408"/>
      <c r="Z423" s="408"/>
    </row>
    <row r="424" ht="15.75" customHeight="1">
      <c r="A424" s="408"/>
      <c r="B424" s="416"/>
      <c r="C424" s="416"/>
      <c r="D424" s="416"/>
      <c r="E424" s="416"/>
      <c r="F424" s="408"/>
      <c r="G424" s="408"/>
      <c r="H424" s="408"/>
      <c r="I424" s="408"/>
      <c r="J424" s="408"/>
      <c r="K424" s="408"/>
      <c r="L424" s="408"/>
      <c r="M424" s="408"/>
      <c r="N424" s="408"/>
      <c r="O424" s="408"/>
      <c r="P424" s="408"/>
      <c r="Q424" s="408"/>
      <c r="R424" s="408"/>
      <c r="S424" s="408"/>
      <c r="T424" s="408"/>
      <c r="U424" s="408"/>
      <c r="V424" s="408"/>
      <c r="W424" s="408"/>
      <c r="X424" s="408"/>
      <c r="Y424" s="408"/>
      <c r="Z424" s="408"/>
    </row>
    <row r="425" ht="15.75" customHeight="1">
      <c r="A425" s="408"/>
      <c r="B425" s="416"/>
      <c r="C425" s="416"/>
      <c r="D425" s="416"/>
      <c r="E425" s="416"/>
      <c r="F425" s="408"/>
      <c r="G425" s="408"/>
      <c r="H425" s="408"/>
      <c r="I425" s="408"/>
      <c r="J425" s="408"/>
      <c r="K425" s="408"/>
      <c r="L425" s="408"/>
      <c r="M425" s="408"/>
      <c r="N425" s="408"/>
      <c r="O425" s="408"/>
      <c r="P425" s="408"/>
      <c r="Q425" s="408"/>
      <c r="R425" s="408"/>
      <c r="S425" s="408"/>
      <c r="T425" s="408"/>
      <c r="U425" s="408"/>
      <c r="V425" s="408"/>
      <c r="W425" s="408"/>
      <c r="X425" s="408"/>
      <c r="Y425" s="408"/>
      <c r="Z425" s="408"/>
    </row>
    <row r="426" ht="15.75" customHeight="1">
      <c r="A426" s="408"/>
      <c r="B426" s="416"/>
      <c r="C426" s="416"/>
      <c r="D426" s="416"/>
      <c r="E426" s="416"/>
      <c r="F426" s="408"/>
      <c r="G426" s="408"/>
      <c r="H426" s="408"/>
      <c r="I426" s="408"/>
      <c r="J426" s="408"/>
      <c r="K426" s="408"/>
      <c r="L426" s="408"/>
      <c r="M426" s="408"/>
      <c r="N426" s="408"/>
      <c r="O426" s="408"/>
      <c r="P426" s="408"/>
      <c r="Q426" s="408"/>
      <c r="R426" s="408"/>
      <c r="S426" s="408"/>
      <c r="T426" s="408"/>
      <c r="U426" s="408"/>
      <c r="V426" s="408"/>
      <c r="W426" s="408"/>
      <c r="X426" s="408"/>
      <c r="Y426" s="408"/>
      <c r="Z426" s="408"/>
    </row>
    <row r="427" ht="15.75" customHeight="1">
      <c r="A427" s="408"/>
      <c r="B427" s="416"/>
      <c r="C427" s="416"/>
      <c r="D427" s="416"/>
      <c r="E427" s="416"/>
      <c r="F427" s="408"/>
      <c r="G427" s="408"/>
      <c r="H427" s="408"/>
      <c r="I427" s="408"/>
      <c r="J427" s="408"/>
      <c r="K427" s="408"/>
      <c r="L427" s="408"/>
      <c r="M427" s="408"/>
      <c r="N427" s="408"/>
      <c r="O427" s="408"/>
      <c r="P427" s="408"/>
      <c r="Q427" s="408"/>
      <c r="R427" s="408"/>
      <c r="S427" s="408"/>
      <c r="T427" s="408"/>
      <c r="U427" s="408"/>
      <c r="V427" s="408"/>
      <c r="W427" s="408"/>
      <c r="X427" s="408"/>
      <c r="Y427" s="408"/>
      <c r="Z427" s="408"/>
    </row>
    <row r="428" ht="15.75" customHeight="1">
      <c r="A428" s="408"/>
      <c r="B428" s="416"/>
      <c r="C428" s="416"/>
      <c r="D428" s="416"/>
      <c r="E428" s="416"/>
      <c r="F428" s="408"/>
      <c r="G428" s="408"/>
      <c r="H428" s="408"/>
      <c r="I428" s="408"/>
      <c r="J428" s="408"/>
      <c r="K428" s="408"/>
      <c r="L428" s="408"/>
      <c r="M428" s="408"/>
      <c r="N428" s="408"/>
      <c r="O428" s="408"/>
      <c r="P428" s="408"/>
      <c r="Q428" s="408"/>
      <c r="R428" s="408"/>
      <c r="S428" s="408"/>
      <c r="T428" s="408"/>
      <c r="U428" s="408"/>
      <c r="V428" s="408"/>
      <c r="W428" s="408"/>
      <c r="X428" s="408"/>
      <c r="Y428" s="408"/>
      <c r="Z428" s="408"/>
    </row>
    <row r="429" ht="15.75" customHeight="1">
      <c r="A429" s="408"/>
      <c r="B429" s="416"/>
      <c r="C429" s="416"/>
      <c r="D429" s="416"/>
      <c r="E429" s="416"/>
      <c r="F429" s="408"/>
      <c r="G429" s="408"/>
      <c r="H429" s="408"/>
      <c r="I429" s="408"/>
      <c r="J429" s="408"/>
      <c r="K429" s="408"/>
      <c r="L429" s="408"/>
      <c r="M429" s="408"/>
      <c r="N429" s="408"/>
      <c r="O429" s="408"/>
      <c r="P429" s="408"/>
      <c r="Q429" s="408"/>
      <c r="R429" s="408"/>
      <c r="S429" s="408"/>
      <c r="T429" s="408"/>
      <c r="U429" s="408"/>
      <c r="V429" s="408"/>
      <c r="W429" s="408"/>
      <c r="X429" s="408"/>
      <c r="Y429" s="408"/>
      <c r="Z429" s="408"/>
    </row>
    <row r="430" ht="15.75" customHeight="1">
      <c r="A430" s="408"/>
      <c r="B430" s="416"/>
      <c r="C430" s="416"/>
      <c r="D430" s="416"/>
      <c r="E430" s="416"/>
      <c r="F430" s="408"/>
      <c r="G430" s="408"/>
      <c r="H430" s="408"/>
      <c r="I430" s="408"/>
      <c r="J430" s="408"/>
      <c r="K430" s="408"/>
      <c r="L430" s="408"/>
      <c r="M430" s="408"/>
      <c r="N430" s="408"/>
      <c r="O430" s="408"/>
      <c r="P430" s="408"/>
      <c r="Q430" s="408"/>
      <c r="R430" s="408"/>
      <c r="S430" s="408"/>
      <c r="T430" s="408"/>
      <c r="U430" s="408"/>
      <c r="V430" s="408"/>
      <c r="W430" s="408"/>
      <c r="X430" s="408"/>
      <c r="Y430" s="408"/>
      <c r="Z430" s="408"/>
    </row>
    <row r="431" ht="15.75" customHeight="1">
      <c r="A431" s="408"/>
      <c r="B431" s="416"/>
      <c r="C431" s="416"/>
      <c r="D431" s="416"/>
      <c r="E431" s="416"/>
      <c r="F431" s="408"/>
      <c r="G431" s="408"/>
      <c r="H431" s="408"/>
      <c r="I431" s="408"/>
      <c r="J431" s="408"/>
      <c r="K431" s="408"/>
      <c r="L431" s="408"/>
      <c r="M431" s="408"/>
      <c r="N431" s="408"/>
      <c r="O431" s="408"/>
      <c r="P431" s="408"/>
      <c r="Q431" s="408"/>
      <c r="R431" s="408"/>
      <c r="S431" s="408"/>
      <c r="T431" s="408"/>
      <c r="U431" s="408"/>
      <c r="V431" s="408"/>
      <c r="W431" s="408"/>
      <c r="X431" s="408"/>
      <c r="Y431" s="408"/>
      <c r="Z431" s="408"/>
    </row>
    <row r="432" ht="15.75" customHeight="1">
      <c r="A432" s="408"/>
      <c r="B432" s="416"/>
      <c r="C432" s="416"/>
      <c r="D432" s="416"/>
      <c r="E432" s="416"/>
      <c r="F432" s="408"/>
      <c r="G432" s="408"/>
      <c r="H432" s="408"/>
      <c r="I432" s="408"/>
      <c r="J432" s="408"/>
      <c r="K432" s="408"/>
      <c r="L432" s="408"/>
      <c r="M432" s="408"/>
      <c r="N432" s="408"/>
      <c r="O432" s="408"/>
      <c r="P432" s="408"/>
      <c r="Q432" s="408"/>
      <c r="R432" s="408"/>
      <c r="S432" s="408"/>
      <c r="T432" s="408"/>
      <c r="U432" s="408"/>
      <c r="V432" s="408"/>
      <c r="W432" s="408"/>
      <c r="X432" s="408"/>
      <c r="Y432" s="408"/>
      <c r="Z432" s="408"/>
    </row>
    <row r="433" ht="15.75" customHeight="1">
      <c r="A433" s="408"/>
      <c r="B433" s="416"/>
      <c r="C433" s="416"/>
      <c r="D433" s="416"/>
      <c r="E433" s="416"/>
      <c r="F433" s="408"/>
      <c r="G433" s="408"/>
      <c r="H433" s="408"/>
      <c r="I433" s="408"/>
      <c r="J433" s="408"/>
      <c r="K433" s="408"/>
      <c r="L433" s="408"/>
      <c r="M433" s="408"/>
      <c r="N433" s="408"/>
      <c r="O433" s="408"/>
      <c r="P433" s="408"/>
      <c r="Q433" s="408"/>
      <c r="R433" s="408"/>
      <c r="S433" s="408"/>
      <c r="T433" s="408"/>
      <c r="U433" s="408"/>
      <c r="V433" s="408"/>
      <c r="W433" s="408"/>
      <c r="X433" s="408"/>
      <c r="Y433" s="408"/>
      <c r="Z433" s="408"/>
    </row>
    <row r="434" ht="15.75" customHeight="1">
      <c r="A434" s="408"/>
      <c r="B434" s="416"/>
      <c r="C434" s="416"/>
      <c r="D434" s="416"/>
      <c r="E434" s="416"/>
      <c r="F434" s="408"/>
      <c r="G434" s="408"/>
      <c r="H434" s="408"/>
      <c r="I434" s="408"/>
      <c r="J434" s="408"/>
      <c r="K434" s="408"/>
      <c r="L434" s="408"/>
      <c r="M434" s="408"/>
      <c r="N434" s="408"/>
      <c r="O434" s="408"/>
      <c r="P434" s="408"/>
      <c r="Q434" s="408"/>
      <c r="R434" s="408"/>
      <c r="S434" s="408"/>
      <c r="T434" s="408"/>
      <c r="U434" s="408"/>
      <c r="V434" s="408"/>
      <c r="W434" s="408"/>
      <c r="X434" s="408"/>
      <c r="Y434" s="408"/>
      <c r="Z434" s="408"/>
    </row>
    <row r="435" ht="15.75" customHeight="1">
      <c r="A435" s="408"/>
      <c r="B435" s="416"/>
      <c r="C435" s="416"/>
      <c r="D435" s="416"/>
      <c r="E435" s="416"/>
      <c r="F435" s="408"/>
      <c r="G435" s="408"/>
      <c r="H435" s="408"/>
      <c r="I435" s="408"/>
      <c r="J435" s="408"/>
      <c r="K435" s="408"/>
      <c r="L435" s="408"/>
      <c r="M435" s="408"/>
      <c r="N435" s="408"/>
      <c r="O435" s="408"/>
      <c r="P435" s="408"/>
      <c r="Q435" s="408"/>
      <c r="R435" s="408"/>
      <c r="S435" s="408"/>
      <c r="T435" s="408"/>
      <c r="U435" s="408"/>
      <c r="V435" s="408"/>
      <c r="W435" s="408"/>
      <c r="X435" s="408"/>
      <c r="Y435" s="408"/>
      <c r="Z435" s="408"/>
    </row>
    <row r="436" ht="15.75" customHeight="1">
      <c r="A436" s="408"/>
      <c r="B436" s="416"/>
      <c r="C436" s="416"/>
      <c r="D436" s="416"/>
      <c r="E436" s="416"/>
      <c r="F436" s="408"/>
      <c r="G436" s="408"/>
      <c r="H436" s="408"/>
      <c r="I436" s="408"/>
      <c r="J436" s="408"/>
      <c r="K436" s="408"/>
      <c r="L436" s="408"/>
      <c r="M436" s="408"/>
      <c r="N436" s="408"/>
      <c r="O436" s="408"/>
      <c r="P436" s="408"/>
      <c r="Q436" s="408"/>
      <c r="R436" s="408"/>
      <c r="S436" s="408"/>
      <c r="T436" s="408"/>
      <c r="U436" s="408"/>
      <c r="V436" s="408"/>
      <c r="W436" s="408"/>
      <c r="X436" s="408"/>
      <c r="Y436" s="408"/>
      <c r="Z436" s="408"/>
    </row>
    <row r="437" ht="15.75" customHeight="1">
      <c r="A437" s="408"/>
      <c r="B437" s="416"/>
      <c r="C437" s="416"/>
      <c r="D437" s="416"/>
      <c r="E437" s="416"/>
      <c r="F437" s="408"/>
      <c r="G437" s="408"/>
      <c r="H437" s="408"/>
      <c r="I437" s="408"/>
      <c r="J437" s="408"/>
      <c r="K437" s="408"/>
      <c r="L437" s="408"/>
      <c r="M437" s="408"/>
      <c r="N437" s="408"/>
      <c r="O437" s="408"/>
      <c r="P437" s="408"/>
      <c r="Q437" s="408"/>
      <c r="R437" s="408"/>
      <c r="S437" s="408"/>
      <c r="T437" s="408"/>
      <c r="U437" s="408"/>
      <c r="V437" s="408"/>
      <c r="W437" s="408"/>
      <c r="X437" s="408"/>
      <c r="Y437" s="408"/>
      <c r="Z437" s="408"/>
    </row>
    <row r="438" ht="15.75" customHeight="1">
      <c r="A438" s="408"/>
      <c r="B438" s="416"/>
      <c r="C438" s="416"/>
      <c r="D438" s="416"/>
      <c r="E438" s="416"/>
      <c r="F438" s="408"/>
      <c r="G438" s="408"/>
      <c r="H438" s="408"/>
      <c r="I438" s="408"/>
      <c r="J438" s="408"/>
      <c r="K438" s="408"/>
      <c r="L438" s="408"/>
      <c r="M438" s="408"/>
      <c r="N438" s="408"/>
      <c r="O438" s="408"/>
      <c r="P438" s="408"/>
      <c r="Q438" s="408"/>
      <c r="R438" s="408"/>
      <c r="S438" s="408"/>
      <c r="T438" s="408"/>
      <c r="U438" s="408"/>
      <c r="V438" s="408"/>
      <c r="W438" s="408"/>
      <c r="X438" s="408"/>
      <c r="Y438" s="408"/>
      <c r="Z438" s="408"/>
    </row>
    <row r="439" ht="15.75" customHeight="1">
      <c r="A439" s="408"/>
      <c r="B439" s="416"/>
      <c r="C439" s="416"/>
      <c r="D439" s="416"/>
      <c r="E439" s="416"/>
      <c r="F439" s="408"/>
      <c r="G439" s="408"/>
      <c r="H439" s="408"/>
      <c r="I439" s="408"/>
      <c r="J439" s="408"/>
      <c r="K439" s="408"/>
      <c r="L439" s="408"/>
      <c r="M439" s="408"/>
      <c r="N439" s="408"/>
      <c r="O439" s="408"/>
      <c r="P439" s="408"/>
      <c r="Q439" s="408"/>
      <c r="R439" s="408"/>
      <c r="S439" s="408"/>
      <c r="T439" s="408"/>
      <c r="U439" s="408"/>
      <c r="V439" s="408"/>
      <c r="W439" s="408"/>
      <c r="X439" s="408"/>
      <c r="Y439" s="408"/>
      <c r="Z439" s="408"/>
    </row>
    <row r="440" ht="15.75" customHeight="1">
      <c r="A440" s="408"/>
      <c r="B440" s="416"/>
      <c r="C440" s="416"/>
      <c r="D440" s="416"/>
      <c r="E440" s="416"/>
      <c r="F440" s="408"/>
      <c r="G440" s="408"/>
      <c r="H440" s="408"/>
      <c r="I440" s="408"/>
      <c r="J440" s="408"/>
      <c r="K440" s="408"/>
      <c r="L440" s="408"/>
      <c r="M440" s="408"/>
      <c r="N440" s="408"/>
      <c r="O440" s="408"/>
      <c r="P440" s="408"/>
      <c r="Q440" s="408"/>
      <c r="R440" s="408"/>
      <c r="S440" s="408"/>
      <c r="T440" s="408"/>
      <c r="U440" s="408"/>
      <c r="V440" s="408"/>
      <c r="W440" s="408"/>
      <c r="X440" s="408"/>
      <c r="Y440" s="408"/>
      <c r="Z440" s="408"/>
    </row>
    <row r="441" ht="15.75" customHeight="1">
      <c r="A441" s="408"/>
      <c r="B441" s="416"/>
      <c r="C441" s="416"/>
      <c r="D441" s="416"/>
      <c r="E441" s="416"/>
      <c r="F441" s="408"/>
      <c r="G441" s="408"/>
      <c r="H441" s="408"/>
      <c r="I441" s="408"/>
      <c r="J441" s="408"/>
      <c r="K441" s="408"/>
      <c r="L441" s="408"/>
      <c r="M441" s="408"/>
      <c r="N441" s="408"/>
      <c r="O441" s="408"/>
      <c r="P441" s="408"/>
      <c r="Q441" s="408"/>
      <c r="R441" s="408"/>
      <c r="S441" s="408"/>
      <c r="T441" s="408"/>
      <c r="U441" s="408"/>
      <c r="V441" s="408"/>
      <c r="W441" s="408"/>
      <c r="X441" s="408"/>
      <c r="Y441" s="408"/>
      <c r="Z441" s="408"/>
    </row>
    <row r="442" ht="15.75" customHeight="1">
      <c r="A442" s="408"/>
      <c r="B442" s="416"/>
      <c r="C442" s="416"/>
      <c r="D442" s="416"/>
      <c r="E442" s="416"/>
      <c r="F442" s="408"/>
      <c r="G442" s="408"/>
      <c r="H442" s="408"/>
      <c r="I442" s="408"/>
      <c r="J442" s="408"/>
      <c r="K442" s="408"/>
      <c r="L442" s="408"/>
      <c r="M442" s="408"/>
      <c r="N442" s="408"/>
      <c r="O442" s="408"/>
      <c r="P442" s="408"/>
      <c r="Q442" s="408"/>
      <c r="R442" s="408"/>
      <c r="S442" s="408"/>
      <c r="T442" s="408"/>
      <c r="U442" s="408"/>
      <c r="V442" s="408"/>
      <c r="W442" s="408"/>
      <c r="X442" s="408"/>
      <c r="Y442" s="408"/>
      <c r="Z442" s="408"/>
    </row>
    <row r="443" ht="15.75" customHeight="1">
      <c r="A443" s="408"/>
      <c r="B443" s="416"/>
      <c r="C443" s="416"/>
      <c r="D443" s="416"/>
      <c r="E443" s="416"/>
      <c r="F443" s="408"/>
      <c r="G443" s="408"/>
      <c r="H443" s="408"/>
      <c r="I443" s="408"/>
      <c r="J443" s="408"/>
      <c r="K443" s="408"/>
      <c r="L443" s="408"/>
      <c r="M443" s="408"/>
      <c r="N443" s="408"/>
      <c r="O443" s="408"/>
      <c r="P443" s="408"/>
      <c r="Q443" s="408"/>
      <c r="R443" s="408"/>
      <c r="S443" s="408"/>
      <c r="T443" s="408"/>
      <c r="U443" s="408"/>
      <c r="V443" s="408"/>
      <c r="W443" s="408"/>
      <c r="X443" s="408"/>
      <c r="Y443" s="408"/>
      <c r="Z443" s="408"/>
    </row>
    <row r="444" ht="15.75" customHeight="1">
      <c r="A444" s="408"/>
      <c r="B444" s="416"/>
      <c r="C444" s="416"/>
      <c r="D444" s="416"/>
      <c r="E444" s="416"/>
      <c r="F444" s="408"/>
      <c r="G444" s="408"/>
      <c r="H444" s="408"/>
      <c r="I444" s="408"/>
      <c r="J444" s="408"/>
      <c r="K444" s="408"/>
      <c r="L444" s="408"/>
      <c r="M444" s="408"/>
      <c r="N444" s="408"/>
      <c r="O444" s="408"/>
      <c r="P444" s="408"/>
      <c r="Q444" s="408"/>
      <c r="R444" s="408"/>
      <c r="S444" s="408"/>
      <c r="T444" s="408"/>
      <c r="U444" s="408"/>
      <c r="V444" s="408"/>
      <c r="W444" s="408"/>
      <c r="X444" s="408"/>
      <c r="Y444" s="408"/>
      <c r="Z444" s="408"/>
    </row>
    <row r="445" ht="15.75" customHeight="1">
      <c r="A445" s="408"/>
      <c r="B445" s="416"/>
      <c r="C445" s="416"/>
      <c r="D445" s="416"/>
      <c r="E445" s="416"/>
      <c r="F445" s="408"/>
      <c r="G445" s="408"/>
      <c r="H445" s="408"/>
      <c r="I445" s="408"/>
      <c r="J445" s="408"/>
      <c r="K445" s="408"/>
      <c r="L445" s="408"/>
      <c r="M445" s="408"/>
      <c r="N445" s="408"/>
      <c r="O445" s="408"/>
      <c r="P445" s="408"/>
      <c r="Q445" s="408"/>
      <c r="R445" s="408"/>
      <c r="S445" s="408"/>
      <c r="T445" s="408"/>
      <c r="U445" s="408"/>
      <c r="V445" s="408"/>
      <c r="W445" s="408"/>
      <c r="X445" s="408"/>
      <c r="Y445" s="408"/>
      <c r="Z445" s="408"/>
    </row>
    <row r="446" ht="15.75" customHeight="1">
      <c r="A446" s="408"/>
      <c r="B446" s="416"/>
      <c r="C446" s="416"/>
      <c r="D446" s="416"/>
      <c r="E446" s="416"/>
      <c r="F446" s="408"/>
      <c r="G446" s="408"/>
      <c r="H446" s="408"/>
      <c r="I446" s="408"/>
      <c r="J446" s="408"/>
      <c r="K446" s="408"/>
      <c r="L446" s="408"/>
      <c r="M446" s="408"/>
      <c r="N446" s="408"/>
      <c r="O446" s="408"/>
      <c r="P446" s="408"/>
      <c r="Q446" s="408"/>
      <c r="R446" s="408"/>
      <c r="S446" s="408"/>
      <c r="T446" s="408"/>
      <c r="U446" s="408"/>
      <c r="V446" s="408"/>
      <c r="W446" s="408"/>
      <c r="X446" s="408"/>
      <c r="Y446" s="408"/>
      <c r="Z446" s="408"/>
    </row>
    <row r="447" ht="15.75" customHeight="1">
      <c r="A447" s="408"/>
      <c r="B447" s="416"/>
      <c r="C447" s="416"/>
      <c r="D447" s="416"/>
      <c r="E447" s="416"/>
      <c r="F447" s="408"/>
      <c r="G447" s="408"/>
      <c r="H447" s="408"/>
      <c r="I447" s="408"/>
      <c r="J447" s="408"/>
      <c r="K447" s="408"/>
      <c r="L447" s="408"/>
      <c r="M447" s="408"/>
      <c r="N447" s="408"/>
      <c r="O447" s="408"/>
      <c r="P447" s="408"/>
      <c r="Q447" s="408"/>
      <c r="R447" s="408"/>
      <c r="S447" s="408"/>
      <c r="T447" s="408"/>
      <c r="U447" s="408"/>
      <c r="V447" s="408"/>
      <c r="W447" s="408"/>
      <c r="X447" s="408"/>
      <c r="Y447" s="408"/>
      <c r="Z447" s="408"/>
    </row>
    <row r="448" ht="15.75" customHeight="1">
      <c r="A448" s="408"/>
      <c r="B448" s="416"/>
      <c r="C448" s="416"/>
      <c r="D448" s="416"/>
      <c r="E448" s="416"/>
      <c r="F448" s="408"/>
      <c r="G448" s="408"/>
      <c r="H448" s="408"/>
      <c r="I448" s="408"/>
      <c r="J448" s="408"/>
      <c r="K448" s="408"/>
      <c r="L448" s="408"/>
      <c r="M448" s="408"/>
      <c r="N448" s="408"/>
      <c r="O448" s="408"/>
      <c r="P448" s="408"/>
      <c r="Q448" s="408"/>
      <c r="R448" s="408"/>
      <c r="S448" s="408"/>
      <c r="T448" s="408"/>
      <c r="U448" s="408"/>
      <c r="V448" s="408"/>
      <c r="W448" s="408"/>
      <c r="X448" s="408"/>
      <c r="Y448" s="408"/>
      <c r="Z448" s="408"/>
    </row>
    <row r="449" ht="15.75" customHeight="1">
      <c r="A449" s="408"/>
      <c r="B449" s="416"/>
      <c r="C449" s="416"/>
      <c r="D449" s="416"/>
      <c r="E449" s="416"/>
      <c r="F449" s="408"/>
      <c r="G449" s="408"/>
      <c r="H449" s="408"/>
      <c r="I449" s="408"/>
      <c r="J449" s="408"/>
      <c r="K449" s="408"/>
      <c r="L449" s="408"/>
      <c r="M449" s="408"/>
      <c r="N449" s="408"/>
      <c r="O449" s="408"/>
      <c r="P449" s="408"/>
      <c r="Q449" s="408"/>
      <c r="R449" s="408"/>
      <c r="S449" s="408"/>
      <c r="T449" s="408"/>
      <c r="U449" s="408"/>
      <c r="V449" s="408"/>
      <c r="W449" s="408"/>
      <c r="X449" s="408"/>
      <c r="Y449" s="408"/>
      <c r="Z449" s="408"/>
    </row>
    <row r="450" ht="15.75" customHeight="1">
      <c r="A450" s="408"/>
      <c r="B450" s="416"/>
      <c r="C450" s="416"/>
      <c r="D450" s="416"/>
      <c r="E450" s="416"/>
      <c r="F450" s="408"/>
      <c r="G450" s="408"/>
      <c r="H450" s="408"/>
      <c r="I450" s="408"/>
      <c r="J450" s="408"/>
      <c r="K450" s="408"/>
      <c r="L450" s="408"/>
      <c r="M450" s="408"/>
      <c r="N450" s="408"/>
      <c r="O450" s="408"/>
      <c r="P450" s="408"/>
      <c r="Q450" s="408"/>
      <c r="R450" s="408"/>
      <c r="S450" s="408"/>
      <c r="T450" s="408"/>
      <c r="U450" s="408"/>
      <c r="V450" s="408"/>
      <c r="W450" s="408"/>
      <c r="X450" s="408"/>
      <c r="Y450" s="408"/>
      <c r="Z450" s="408"/>
    </row>
    <row r="451" ht="15.75" customHeight="1">
      <c r="A451" s="408"/>
      <c r="B451" s="416"/>
      <c r="C451" s="416"/>
      <c r="D451" s="416"/>
      <c r="E451" s="416"/>
      <c r="F451" s="408"/>
      <c r="G451" s="408"/>
      <c r="H451" s="408"/>
      <c r="I451" s="408"/>
      <c r="J451" s="408"/>
      <c r="K451" s="408"/>
      <c r="L451" s="408"/>
      <c r="M451" s="408"/>
      <c r="N451" s="408"/>
      <c r="O451" s="408"/>
      <c r="P451" s="408"/>
      <c r="Q451" s="408"/>
      <c r="R451" s="408"/>
      <c r="S451" s="408"/>
      <c r="T451" s="408"/>
      <c r="U451" s="408"/>
      <c r="V451" s="408"/>
      <c r="W451" s="408"/>
      <c r="X451" s="408"/>
      <c r="Y451" s="408"/>
      <c r="Z451" s="408"/>
    </row>
    <row r="452" ht="15.75" customHeight="1">
      <c r="A452" s="408"/>
      <c r="B452" s="416"/>
      <c r="C452" s="416"/>
      <c r="D452" s="416"/>
      <c r="E452" s="416"/>
      <c r="F452" s="408"/>
      <c r="G452" s="408"/>
      <c r="H452" s="408"/>
      <c r="I452" s="408"/>
      <c r="J452" s="408"/>
      <c r="K452" s="408"/>
      <c r="L452" s="408"/>
      <c r="M452" s="408"/>
      <c r="N452" s="408"/>
      <c r="O452" s="408"/>
      <c r="P452" s="408"/>
      <c r="Q452" s="408"/>
      <c r="R452" s="408"/>
      <c r="S452" s="408"/>
      <c r="T452" s="408"/>
      <c r="U452" s="408"/>
      <c r="V452" s="408"/>
      <c r="W452" s="408"/>
      <c r="X452" s="408"/>
      <c r="Y452" s="408"/>
      <c r="Z452" s="408"/>
    </row>
    <row r="453" ht="15.75" customHeight="1">
      <c r="A453" s="408"/>
      <c r="B453" s="416"/>
      <c r="C453" s="416"/>
      <c r="D453" s="416"/>
      <c r="E453" s="416"/>
      <c r="F453" s="408"/>
      <c r="G453" s="408"/>
      <c r="H453" s="408"/>
      <c r="I453" s="408"/>
      <c r="J453" s="408"/>
      <c r="K453" s="408"/>
      <c r="L453" s="408"/>
      <c r="M453" s="408"/>
      <c r="N453" s="408"/>
      <c r="O453" s="408"/>
      <c r="P453" s="408"/>
      <c r="Q453" s="408"/>
      <c r="R453" s="408"/>
      <c r="S453" s="408"/>
      <c r="T453" s="408"/>
      <c r="U453" s="408"/>
      <c r="V453" s="408"/>
      <c r="W453" s="408"/>
      <c r="X453" s="408"/>
      <c r="Y453" s="408"/>
      <c r="Z453" s="408"/>
    </row>
    <row r="454" ht="15.75" customHeight="1">
      <c r="A454" s="408"/>
      <c r="B454" s="416"/>
      <c r="C454" s="416"/>
      <c r="D454" s="416"/>
      <c r="E454" s="416"/>
      <c r="F454" s="408"/>
      <c r="G454" s="408"/>
      <c r="H454" s="408"/>
      <c r="I454" s="408"/>
      <c r="J454" s="408"/>
      <c r="K454" s="408"/>
      <c r="L454" s="408"/>
      <c r="M454" s="408"/>
      <c r="N454" s="408"/>
      <c r="O454" s="408"/>
      <c r="P454" s="408"/>
      <c r="Q454" s="408"/>
      <c r="R454" s="408"/>
      <c r="S454" s="408"/>
      <c r="T454" s="408"/>
      <c r="U454" s="408"/>
      <c r="V454" s="408"/>
      <c r="W454" s="408"/>
      <c r="X454" s="408"/>
      <c r="Y454" s="408"/>
      <c r="Z454" s="408"/>
    </row>
    <row r="455" ht="15.75" customHeight="1">
      <c r="A455" s="408"/>
      <c r="B455" s="416"/>
      <c r="C455" s="416"/>
      <c r="D455" s="416"/>
      <c r="E455" s="416"/>
      <c r="F455" s="408"/>
      <c r="G455" s="408"/>
      <c r="H455" s="408"/>
      <c r="I455" s="408"/>
      <c r="J455" s="408"/>
      <c r="K455" s="408"/>
      <c r="L455" s="408"/>
      <c r="M455" s="408"/>
      <c r="N455" s="408"/>
      <c r="O455" s="408"/>
      <c r="P455" s="408"/>
      <c r="Q455" s="408"/>
      <c r="R455" s="408"/>
      <c r="S455" s="408"/>
      <c r="T455" s="408"/>
      <c r="U455" s="408"/>
      <c r="V455" s="408"/>
      <c r="W455" s="408"/>
      <c r="X455" s="408"/>
      <c r="Y455" s="408"/>
      <c r="Z455" s="408"/>
    </row>
    <row r="456" ht="15.75" customHeight="1">
      <c r="A456" s="408"/>
      <c r="B456" s="416"/>
      <c r="C456" s="416"/>
      <c r="D456" s="416"/>
      <c r="E456" s="416"/>
      <c r="F456" s="408"/>
      <c r="G456" s="408"/>
      <c r="H456" s="408"/>
      <c r="I456" s="408"/>
      <c r="J456" s="408"/>
      <c r="K456" s="408"/>
      <c r="L456" s="408"/>
      <c r="M456" s="408"/>
      <c r="N456" s="408"/>
      <c r="O456" s="408"/>
      <c r="P456" s="408"/>
      <c r="Q456" s="408"/>
      <c r="R456" s="408"/>
      <c r="S456" s="408"/>
      <c r="T456" s="408"/>
      <c r="U456" s="408"/>
      <c r="V456" s="408"/>
      <c r="W456" s="408"/>
      <c r="X456" s="408"/>
      <c r="Y456" s="408"/>
      <c r="Z456" s="408"/>
    </row>
    <row r="457" ht="15.75" customHeight="1">
      <c r="A457" s="408"/>
      <c r="B457" s="416"/>
      <c r="C457" s="416"/>
      <c r="D457" s="416"/>
      <c r="E457" s="416"/>
      <c r="F457" s="408"/>
      <c r="G457" s="408"/>
      <c r="H457" s="408"/>
      <c r="I457" s="408"/>
      <c r="J457" s="408"/>
      <c r="K457" s="408"/>
      <c r="L457" s="408"/>
      <c r="M457" s="408"/>
      <c r="N457" s="408"/>
      <c r="O457" s="408"/>
      <c r="P457" s="408"/>
      <c r="Q457" s="408"/>
      <c r="R457" s="408"/>
      <c r="S457" s="408"/>
      <c r="T457" s="408"/>
      <c r="U457" s="408"/>
      <c r="V457" s="408"/>
      <c r="W457" s="408"/>
      <c r="X457" s="408"/>
      <c r="Y457" s="408"/>
      <c r="Z457" s="408"/>
    </row>
    <row r="458" ht="15.75" customHeight="1">
      <c r="A458" s="408"/>
      <c r="B458" s="416"/>
      <c r="C458" s="416"/>
      <c r="D458" s="416"/>
      <c r="E458" s="416"/>
      <c r="F458" s="408"/>
      <c r="G458" s="408"/>
      <c r="H458" s="408"/>
      <c r="I458" s="408"/>
      <c r="J458" s="408"/>
      <c r="K458" s="408"/>
      <c r="L458" s="408"/>
      <c r="M458" s="408"/>
      <c r="N458" s="408"/>
      <c r="O458" s="408"/>
      <c r="P458" s="408"/>
      <c r="Q458" s="408"/>
      <c r="R458" s="408"/>
      <c r="S458" s="408"/>
      <c r="T458" s="408"/>
      <c r="U458" s="408"/>
      <c r="V458" s="408"/>
      <c r="W458" s="408"/>
      <c r="X458" s="408"/>
      <c r="Y458" s="408"/>
      <c r="Z458" s="408"/>
    </row>
    <row r="459" ht="15.75" customHeight="1">
      <c r="A459" s="408"/>
      <c r="B459" s="416"/>
      <c r="C459" s="416"/>
      <c r="D459" s="416"/>
      <c r="E459" s="416"/>
      <c r="F459" s="408"/>
      <c r="G459" s="408"/>
      <c r="H459" s="408"/>
      <c r="I459" s="408"/>
      <c r="J459" s="408"/>
      <c r="K459" s="408"/>
      <c r="L459" s="408"/>
      <c r="M459" s="408"/>
      <c r="N459" s="408"/>
      <c r="O459" s="408"/>
      <c r="P459" s="408"/>
      <c r="Q459" s="408"/>
      <c r="R459" s="408"/>
      <c r="S459" s="408"/>
      <c r="T459" s="408"/>
      <c r="U459" s="408"/>
      <c r="V459" s="408"/>
      <c r="W459" s="408"/>
      <c r="X459" s="408"/>
      <c r="Y459" s="408"/>
      <c r="Z459" s="408"/>
    </row>
    <row r="460" ht="15.75" customHeight="1">
      <c r="A460" s="408"/>
      <c r="B460" s="416"/>
      <c r="C460" s="416"/>
      <c r="D460" s="416"/>
      <c r="E460" s="416"/>
      <c r="F460" s="408"/>
      <c r="G460" s="408"/>
      <c r="H460" s="408"/>
      <c r="I460" s="408"/>
      <c r="J460" s="408"/>
      <c r="K460" s="408"/>
      <c r="L460" s="408"/>
      <c r="M460" s="408"/>
      <c r="N460" s="408"/>
      <c r="O460" s="408"/>
      <c r="P460" s="408"/>
      <c r="Q460" s="408"/>
      <c r="R460" s="408"/>
      <c r="S460" s="408"/>
      <c r="T460" s="408"/>
      <c r="U460" s="408"/>
      <c r="V460" s="408"/>
      <c r="W460" s="408"/>
      <c r="X460" s="408"/>
      <c r="Y460" s="408"/>
      <c r="Z460" s="408"/>
    </row>
    <row r="461" ht="15.75" customHeight="1">
      <c r="A461" s="408"/>
      <c r="B461" s="416"/>
      <c r="C461" s="416"/>
      <c r="D461" s="416"/>
      <c r="E461" s="416"/>
      <c r="F461" s="408"/>
      <c r="G461" s="408"/>
      <c r="H461" s="408"/>
      <c r="I461" s="408"/>
      <c r="J461" s="408"/>
      <c r="K461" s="408"/>
      <c r="L461" s="408"/>
      <c r="M461" s="408"/>
      <c r="N461" s="408"/>
      <c r="O461" s="408"/>
      <c r="P461" s="408"/>
      <c r="Q461" s="408"/>
      <c r="R461" s="408"/>
      <c r="S461" s="408"/>
      <c r="T461" s="408"/>
      <c r="U461" s="408"/>
      <c r="V461" s="408"/>
      <c r="W461" s="408"/>
      <c r="X461" s="408"/>
      <c r="Y461" s="408"/>
      <c r="Z461" s="408"/>
    </row>
    <row r="462" ht="15.75" customHeight="1">
      <c r="A462" s="408"/>
      <c r="B462" s="416"/>
      <c r="C462" s="416"/>
      <c r="D462" s="416"/>
      <c r="E462" s="416"/>
      <c r="F462" s="408"/>
      <c r="G462" s="408"/>
      <c r="H462" s="408"/>
      <c r="I462" s="408"/>
      <c r="J462" s="408"/>
      <c r="K462" s="408"/>
      <c r="L462" s="408"/>
      <c r="M462" s="408"/>
      <c r="N462" s="408"/>
      <c r="O462" s="408"/>
      <c r="P462" s="408"/>
      <c r="Q462" s="408"/>
      <c r="R462" s="408"/>
      <c r="S462" s="408"/>
      <c r="T462" s="408"/>
      <c r="U462" s="408"/>
      <c r="V462" s="408"/>
      <c r="W462" s="408"/>
      <c r="X462" s="408"/>
      <c r="Y462" s="408"/>
      <c r="Z462" s="408"/>
    </row>
    <row r="463" ht="15.75" customHeight="1">
      <c r="A463" s="408"/>
      <c r="B463" s="416"/>
      <c r="C463" s="416"/>
      <c r="D463" s="416"/>
      <c r="E463" s="416"/>
      <c r="F463" s="408"/>
      <c r="G463" s="408"/>
      <c r="H463" s="408"/>
      <c r="I463" s="408"/>
      <c r="J463" s="408"/>
      <c r="K463" s="408"/>
      <c r="L463" s="408"/>
      <c r="M463" s="408"/>
      <c r="N463" s="408"/>
      <c r="O463" s="408"/>
      <c r="P463" s="408"/>
      <c r="Q463" s="408"/>
      <c r="R463" s="408"/>
      <c r="S463" s="408"/>
      <c r="T463" s="408"/>
      <c r="U463" s="408"/>
      <c r="V463" s="408"/>
      <c r="W463" s="408"/>
      <c r="X463" s="408"/>
      <c r="Y463" s="408"/>
      <c r="Z463" s="408"/>
    </row>
    <row r="464" ht="15.75" customHeight="1">
      <c r="A464" s="408"/>
      <c r="B464" s="416"/>
      <c r="C464" s="416"/>
      <c r="D464" s="416"/>
      <c r="E464" s="416"/>
      <c r="F464" s="408"/>
      <c r="G464" s="408"/>
      <c r="H464" s="408"/>
      <c r="I464" s="408"/>
      <c r="J464" s="408"/>
      <c r="K464" s="408"/>
      <c r="L464" s="408"/>
      <c r="M464" s="408"/>
      <c r="N464" s="408"/>
      <c r="O464" s="408"/>
      <c r="P464" s="408"/>
      <c r="Q464" s="408"/>
      <c r="R464" s="408"/>
      <c r="S464" s="408"/>
      <c r="T464" s="408"/>
      <c r="U464" s="408"/>
      <c r="V464" s="408"/>
      <c r="W464" s="408"/>
      <c r="X464" s="408"/>
      <c r="Y464" s="408"/>
      <c r="Z464" s="408"/>
    </row>
    <row r="465" ht="15.75" customHeight="1">
      <c r="A465" s="408"/>
      <c r="B465" s="416"/>
      <c r="C465" s="416"/>
      <c r="D465" s="416"/>
      <c r="E465" s="416"/>
      <c r="F465" s="408"/>
      <c r="G465" s="408"/>
      <c r="H465" s="408"/>
      <c r="I465" s="408"/>
      <c r="J465" s="408"/>
      <c r="K465" s="408"/>
      <c r="L465" s="408"/>
      <c r="M465" s="408"/>
      <c r="N465" s="408"/>
      <c r="O465" s="408"/>
      <c r="P465" s="408"/>
      <c r="Q465" s="408"/>
      <c r="R465" s="408"/>
      <c r="S465" s="408"/>
      <c r="T465" s="408"/>
      <c r="U465" s="408"/>
      <c r="V465" s="408"/>
      <c r="W465" s="408"/>
      <c r="X465" s="408"/>
      <c r="Y465" s="408"/>
      <c r="Z465" s="408"/>
    </row>
    <row r="466" ht="15.75" customHeight="1">
      <c r="A466" s="408"/>
      <c r="B466" s="416"/>
      <c r="C466" s="416"/>
      <c r="D466" s="416"/>
      <c r="E466" s="416"/>
      <c r="F466" s="408"/>
      <c r="G466" s="408"/>
      <c r="H466" s="408"/>
      <c r="I466" s="408"/>
      <c r="J466" s="408"/>
      <c r="K466" s="408"/>
      <c r="L466" s="408"/>
      <c r="M466" s="408"/>
      <c r="N466" s="408"/>
      <c r="O466" s="408"/>
      <c r="P466" s="408"/>
      <c r="Q466" s="408"/>
      <c r="R466" s="408"/>
      <c r="S466" s="408"/>
      <c r="T466" s="408"/>
      <c r="U466" s="408"/>
      <c r="V466" s="408"/>
      <c r="W466" s="408"/>
      <c r="X466" s="408"/>
      <c r="Y466" s="408"/>
      <c r="Z466" s="408"/>
    </row>
    <row r="467" ht="15.75" customHeight="1">
      <c r="A467" s="408"/>
      <c r="B467" s="416"/>
      <c r="C467" s="416"/>
      <c r="D467" s="416"/>
      <c r="E467" s="416"/>
      <c r="F467" s="408"/>
      <c r="G467" s="408"/>
      <c r="H467" s="408"/>
      <c r="I467" s="408"/>
      <c r="J467" s="408"/>
      <c r="K467" s="408"/>
      <c r="L467" s="408"/>
      <c r="M467" s="408"/>
      <c r="N467" s="408"/>
      <c r="O467" s="408"/>
      <c r="P467" s="408"/>
      <c r="Q467" s="408"/>
      <c r="R467" s="408"/>
      <c r="S467" s="408"/>
      <c r="T467" s="408"/>
      <c r="U467" s="408"/>
      <c r="V467" s="408"/>
      <c r="W467" s="408"/>
      <c r="X467" s="408"/>
      <c r="Y467" s="408"/>
      <c r="Z467" s="408"/>
    </row>
    <row r="468" ht="15.75" customHeight="1">
      <c r="A468" s="408"/>
      <c r="B468" s="416"/>
      <c r="C468" s="416"/>
      <c r="D468" s="416"/>
      <c r="E468" s="416"/>
      <c r="F468" s="408"/>
      <c r="G468" s="408"/>
      <c r="H468" s="408"/>
      <c r="I468" s="408"/>
      <c r="J468" s="408"/>
      <c r="K468" s="408"/>
      <c r="L468" s="408"/>
      <c r="M468" s="408"/>
      <c r="N468" s="408"/>
      <c r="O468" s="408"/>
      <c r="P468" s="408"/>
      <c r="Q468" s="408"/>
      <c r="R468" s="408"/>
      <c r="S468" s="408"/>
      <c r="T468" s="408"/>
      <c r="U468" s="408"/>
      <c r="V468" s="408"/>
      <c r="W468" s="408"/>
      <c r="X468" s="408"/>
      <c r="Y468" s="408"/>
      <c r="Z468" s="408"/>
    </row>
    <row r="469" ht="15.75" customHeight="1">
      <c r="A469" s="408"/>
      <c r="B469" s="416"/>
      <c r="C469" s="416"/>
      <c r="D469" s="416"/>
      <c r="E469" s="416"/>
      <c r="F469" s="408"/>
      <c r="G469" s="408"/>
      <c r="H469" s="408"/>
      <c r="I469" s="408"/>
      <c r="J469" s="408"/>
      <c r="K469" s="408"/>
      <c r="L469" s="408"/>
      <c r="M469" s="408"/>
      <c r="N469" s="408"/>
      <c r="O469" s="408"/>
      <c r="P469" s="408"/>
      <c r="Q469" s="408"/>
      <c r="R469" s="408"/>
      <c r="S469" s="408"/>
      <c r="T469" s="408"/>
      <c r="U469" s="408"/>
      <c r="V469" s="408"/>
      <c r="W469" s="408"/>
      <c r="X469" s="408"/>
      <c r="Y469" s="408"/>
      <c r="Z469" s="408"/>
    </row>
    <row r="470" ht="15.75" customHeight="1">
      <c r="A470" s="408"/>
      <c r="B470" s="416"/>
      <c r="C470" s="416"/>
      <c r="D470" s="416"/>
      <c r="E470" s="416"/>
      <c r="F470" s="408"/>
      <c r="G470" s="408"/>
      <c r="H470" s="408"/>
      <c r="I470" s="408"/>
      <c r="J470" s="408"/>
      <c r="K470" s="408"/>
      <c r="L470" s="408"/>
      <c r="M470" s="408"/>
      <c r="N470" s="408"/>
      <c r="O470" s="408"/>
      <c r="P470" s="408"/>
      <c r="Q470" s="408"/>
      <c r="R470" s="408"/>
      <c r="S470" s="408"/>
      <c r="T470" s="408"/>
      <c r="U470" s="408"/>
      <c r="V470" s="408"/>
      <c r="W470" s="408"/>
      <c r="X470" s="408"/>
      <c r="Y470" s="408"/>
      <c r="Z470" s="408"/>
    </row>
    <row r="471" ht="15.75" customHeight="1">
      <c r="A471" s="408"/>
      <c r="B471" s="416"/>
      <c r="C471" s="416"/>
      <c r="D471" s="416"/>
      <c r="E471" s="416"/>
      <c r="F471" s="408"/>
      <c r="G471" s="408"/>
      <c r="H471" s="408"/>
      <c r="I471" s="408"/>
      <c r="J471" s="408"/>
      <c r="K471" s="408"/>
      <c r="L471" s="408"/>
      <c r="M471" s="408"/>
      <c r="N471" s="408"/>
      <c r="O471" s="408"/>
      <c r="P471" s="408"/>
      <c r="Q471" s="408"/>
      <c r="R471" s="408"/>
      <c r="S471" s="408"/>
      <c r="T471" s="408"/>
      <c r="U471" s="408"/>
      <c r="V471" s="408"/>
      <c r="W471" s="408"/>
      <c r="X471" s="408"/>
      <c r="Y471" s="408"/>
      <c r="Z471" s="408"/>
    </row>
    <row r="472" ht="15.75" customHeight="1">
      <c r="A472" s="408"/>
      <c r="B472" s="416"/>
      <c r="C472" s="416"/>
      <c r="D472" s="416"/>
      <c r="E472" s="416"/>
      <c r="F472" s="408"/>
      <c r="G472" s="408"/>
      <c r="H472" s="408"/>
      <c r="I472" s="408"/>
      <c r="J472" s="408"/>
      <c r="K472" s="408"/>
      <c r="L472" s="408"/>
      <c r="M472" s="408"/>
      <c r="N472" s="408"/>
      <c r="O472" s="408"/>
      <c r="P472" s="408"/>
      <c r="Q472" s="408"/>
      <c r="R472" s="408"/>
      <c r="S472" s="408"/>
      <c r="T472" s="408"/>
      <c r="U472" s="408"/>
      <c r="V472" s="408"/>
      <c r="W472" s="408"/>
      <c r="X472" s="408"/>
      <c r="Y472" s="408"/>
      <c r="Z472" s="408"/>
    </row>
    <row r="473" ht="15.75" customHeight="1">
      <c r="A473" s="408"/>
      <c r="B473" s="416"/>
      <c r="C473" s="416"/>
      <c r="D473" s="416"/>
      <c r="E473" s="416"/>
      <c r="F473" s="408"/>
      <c r="G473" s="408"/>
      <c r="H473" s="408"/>
      <c r="I473" s="408"/>
      <c r="J473" s="408"/>
      <c r="K473" s="408"/>
      <c r="L473" s="408"/>
      <c r="M473" s="408"/>
      <c r="N473" s="408"/>
      <c r="O473" s="408"/>
      <c r="P473" s="408"/>
      <c r="Q473" s="408"/>
      <c r="R473" s="408"/>
      <c r="S473" s="408"/>
      <c r="T473" s="408"/>
      <c r="U473" s="408"/>
      <c r="V473" s="408"/>
      <c r="W473" s="408"/>
      <c r="X473" s="408"/>
      <c r="Y473" s="408"/>
      <c r="Z473" s="408"/>
    </row>
    <row r="474" ht="15.75" customHeight="1">
      <c r="A474" s="408"/>
      <c r="B474" s="416"/>
      <c r="C474" s="416"/>
      <c r="D474" s="416"/>
      <c r="E474" s="416"/>
      <c r="F474" s="408"/>
      <c r="G474" s="408"/>
      <c r="H474" s="408"/>
      <c r="I474" s="408"/>
      <c r="J474" s="408"/>
      <c r="K474" s="408"/>
      <c r="L474" s="408"/>
      <c r="M474" s="408"/>
      <c r="N474" s="408"/>
      <c r="O474" s="408"/>
      <c r="P474" s="408"/>
      <c r="Q474" s="408"/>
      <c r="R474" s="408"/>
      <c r="S474" s="408"/>
      <c r="T474" s="408"/>
      <c r="U474" s="408"/>
      <c r="V474" s="408"/>
      <c r="W474" s="408"/>
      <c r="X474" s="408"/>
      <c r="Y474" s="408"/>
      <c r="Z474" s="408"/>
    </row>
    <row r="475" ht="15.75" customHeight="1">
      <c r="A475" s="408"/>
      <c r="B475" s="416"/>
      <c r="C475" s="416"/>
      <c r="D475" s="416"/>
      <c r="E475" s="416"/>
      <c r="F475" s="408"/>
      <c r="G475" s="408"/>
      <c r="H475" s="408"/>
      <c r="I475" s="408"/>
      <c r="J475" s="408"/>
      <c r="K475" s="408"/>
      <c r="L475" s="408"/>
      <c r="M475" s="408"/>
      <c r="N475" s="408"/>
      <c r="O475" s="408"/>
      <c r="P475" s="408"/>
      <c r="Q475" s="408"/>
      <c r="R475" s="408"/>
      <c r="S475" s="408"/>
      <c r="T475" s="408"/>
      <c r="U475" s="408"/>
      <c r="V475" s="408"/>
      <c r="W475" s="408"/>
      <c r="X475" s="408"/>
      <c r="Y475" s="408"/>
      <c r="Z475" s="408"/>
    </row>
    <row r="476" ht="15.75" customHeight="1">
      <c r="A476" s="408"/>
      <c r="B476" s="416"/>
      <c r="C476" s="416"/>
      <c r="D476" s="416"/>
      <c r="E476" s="416"/>
      <c r="F476" s="408"/>
      <c r="G476" s="408"/>
      <c r="H476" s="408"/>
      <c r="I476" s="408"/>
      <c r="J476" s="408"/>
      <c r="K476" s="408"/>
      <c r="L476" s="408"/>
      <c r="M476" s="408"/>
      <c r="N476" s="408"/>
      <c r="O476" s="408"/>
      <c r="P476" s="408"/>
      <c r="Q476" s="408"/>
      <c r="R476" s="408"/>
      <c r="S476" s="408"/>
      <c r="T476" s="408"/>
      <c r="U476" s="408"/>
      <c r="V476" s="408"/>
      <c r="W476" s="408"/>
      <c r="X476" s="408"/>
      <c r="Y476" s="408"/>
      <c r="Z476" s="408"/>
    </row>
    <row r="477" ht="15.75" customHeight="1">
      <c r="A477" s="408"/>
      <c r="B477" s="416"/>
      <c r="C477" s="416"/>
      <c r="D477" s="416"/>
      <c r="E477" s="416"/>
      <c r="F477" s="408"/>
      <c r="G477" s="408"/>
      <c r="H477" s="408"/>
      <c r="I477" s="408"/>
      <c r="J477" s="408"/>
      <c r="K477" s="408"/>
      <c r="L477" s="408"/>
      <c r="M477" s="408"/>
      <c r="N477" s="408"/>
      <c r="O477" s="408"/>
      <c r="P477" s="408"/>
      <c r="Q477" s="408"/>
      <c r="R477" s="408"/>
      <c r="S477" s="408"/>
      <c r="T477" s="408"/>
      <c r="U477" s="408"/>
      <c r="V477" s="408"/>
      <c r="W477" s="408"/>
      <c r="X477" s="408"/>
      <c r="Y477" s="408"/>
      <c r="Z477" s="408"/>
    </row>
    <row r="478" ht="15.75" customHeight="1">
      <c r="A478" s="408"/>
      <c r="B478" s="416"/>
      <c r="C478" s="416"/>
      <c r="D478" s="416"/>
      <c r="E478" s="416"/>
      <c r="F478" s="408"/>
      <c r="G478" s="408"/>
      <c r="H478" s="408"/>
      <c r="I478" s="408"/>
      <c r="J478" s="408"/>
      <c r="K478" s="408"/>
      <c r="L478" s="408"/>
      <c r="M478" s="408"/>
      <c r="N478" s="408"/>
      <c r="O478" s="408"/>
      <c r="P478" s="408"/>
      <c r="Q478" s="408"/>
      <c r="R478" s="408"/>
      <c r="S478" s="408"/>
      <c r="T478" s="408"/>
      <c r="U478" s="408"/>
      <c r="V478" s="408"/>
      <c r="W478" s="408"/>
      <c r="X478" s="408"/>
      <c r="Y478" s="408"/>
      <c r="Z478" s="408"/>
    </row>
    <row r="479" ht="15.75" customHeight="1">
      <c r="A479" s="408"/>
      <c r="B479" s="416"/>
      <c r="C479" s="416"/>
      <c r="D479" s="416"/>
      <c r="E479" s="416"/>
      <c r="F479" s="408"/>
      <c r="G479" s="408"/>
      <c r="H479" s="408"/>
      <c r="I479" s="408"/>
      <c r="J479" s="408"/>
      <c r="K479" s="408"/>
      <c r="L479" s="408"/>
      <c r="M479" s="408"/>
      <c r="N479" s="408"/>
      <c r="O479" s="408"/>
      <c r="P479" s="408"/>
      <c r="Q479" s="408"/>
      <c r="R479" s="408"/>
      <c r="S479" s="408"/>
      <c r="T479" s="408"/>
      <c r="U479" s="408"/>
      <c r="V479" s="408"/>
      <c r="W479" s="408"/>
      <c r="X479" s="408"/>
      <c r="Y479" s="408"/>
      <c r="Z479" s="408"/>
    </row>
    <row r="480" ht="15.75" customHeight="1">
      <c r="A480" s="408"/>
      <c r="B480" s="416"/>
      <c r="C480" s="416"/>
      <c r="D480" s="416"/>
      <c r="E480" s="416"/>
      <c r="F480" s="408"/>
      <c r="G480" s="408"/>
      <c r="H480" s="408"/>
      <c r="I480" s="408"/>
      <c r="J480" s="408"/>
      <c r="K480" s="408"/>
      <c r="L480" s="408"/>
      <c r="M480" s="408"/>
      <c r="N480" s="408"/>
      <c r="O480" s="408"/>
      <c r="P480" s="408"/>
      <c r="Q480" s="408"/>
      <c r="R480" s="408"/>
      <c r="S480" s="408"/>
      <c r="T480" s="408"/>
      <c r="U480" s="408"/>
      <c r="V480" s="408"/>
      <c r="W480" s="408"/>
      <c r="X480" s="408"/>
      <c r="Y480" s="408"/>
      <c r="Z480" s="408"/>
    </row>
    <row r="481" ht="15.75" customHeight="1">
      <c r="A481" s="408"/>
      <c r="B481" s="416"/>
      <c r="C481" s="416"/>
      <c r="D481" s="416"/>
      <c r="E481" s="416"/>
      <c r="F481" s="408"/>
      <c r="G481" s="408"/>
      <c r="H481" s="408"/>
      <c r="I481" s="408"/>
      <c r="J481" s="408"/>
      <c r="K481" s="408"/>
      <c r="L481" s="408"/>
      <c r="M481" s="408"/>
      <c r="N481" s="408"/>
      <c r="O481" s="408"/>
      <c r="P481" s="408"/>
      <c r="Q481" s="408"/>
      <c r="R481" s="408"/>
      <c r="S481" s="408"/>
      <c r="T481" s="408"/>
      <c r="U481" s="408"/>
      <c r="V481" s="408"/>
      <c r="W481" s="408"/>
      <c r="X481" s="408"/>
      <c r="Y481" s="408"/>
      <c r="Z481" s="408"/>
    </row>
    <row r="482" ht="15.75" customHeight="1">
      <c r="A482" s="408"/>
      <c r="B482" s="416"/>
      <c r="C482" s="416"/>
      <c r="D482" s="416"/>
      <c r="E482" s="416"/>
      <c r="F482" s="408"/>
      <c r="G482" s="408"/>
      <c r="H482" s="408"/>
      <c r="I482" s="408"/>
      <c r="J482" s="408"/>
      <c r="K482" s="408"/>
      <c r="L482" s="408"/>
      <c r="M482" s="408"/>
      <c r="N482" s="408"/>
      <c r="O482" s="408"/>
      <c r="P482" s="408"/>
      <c r="Q482" s="408"/>
      <c r="R482" s="408"/>
      <c r="S482" s="408"/>
      <c r="T482" s="408"/>
      <c r="U482" s="408"/>
      <c r="V482" s="408"/>
      <c r="W482" s="408"/>
      <c r="X482" s="408"/>
      <c r="Y482" s="408"/>
      <c r="Z482" s="408"/>
    </row>
    <row r="483" ht="15.75" customHeight="1">
      <c r="A483" s="408"/>
      <c r="B483" s="416"/>
      <c r="C483" s="416"/>
      <c r="D483" s="416"/>
      <c r="E483" s="416"/>
      <c r="F483" s="408"/>
      <c r="G483" s="408"/>
      <c r="H483" s="408"/>
      <c r="I483" s="408"/>
      <c r="J483" s="408"/>
      <c r="K483" s="408"/>
      <c r="L483" s="408"/>
      <c r="M483" s="408"/>
      <c r="N483" s="408"/>
      <c r="O483" s="408"/>
      <c r="P483" s="408"/>
      <c r="Q483" s="408"/>
      <c r="R483" s="408"/>
      <c r="S483" s="408"/>
      <c r="T483" s="408"/>
      <c r="U483" s="408"/>
      <c r="V483" s="408"/>
      <c r="W483" s="408"/>
      <c r="X483" s="408"/>
      <c r="Y483" s="408"/>
      <c r="Z483" s="408"/>
    </row>
    <row r="484" ht="15.75" customHeight="1">
      <c r="A484" s="408"/>
      <c r="B484" s="416"/>
      <c r="C484" s="416"/>
      <c r="D484" s="416"/>
      <c r="E484" s="416"/>
      <c r="F484" s="408"/>
      <c r="G484" s="408"/>
      <c r="H484" s="408"/>
      <c r="I484" s="408"/>
      <c r="J484" s="408"/>
      <c r="K484" s="408"/>
      <c r="L484" s="408"/>
      <c r="M484" s="408"/>
      <c r="N484" s="408"/>
      <c r="O484" s="408"/>
      <c r="P484" s="408"/>
      <c r="Q484" s="408"/>
      <c r="R484" s="408"/>
      <c r="S484" s="408"/>
      <c r="T484" s="408"/>
      <c r="U484" s="408"/>
      <c r="V484" s="408"/>
      <c r="W484" s="408"/>
      <c r="X484" s="408"/>
      <c r="Y484" s="408"/>
      <c r="Z484" s="408"/>
    </row>
    <row r="485" ht="15.75" customHeight="1">
      <c r="A485" s="408"/>
      <c r="B485" s="416"/>
      <c r="C485" s="416"/>
      <c r="D485" s="416"/>
      <c r="E485" s="416"/>
      <c r="F485" s="408"/>
      <c r="G485" s="408"/>
      <c r="H485" s="408"/>
      <c r="I485" s="408"/>
      <c r="J485" s="408"/>
      <c r="K485" s="408"/>
      <c r="L485" s="408"/>
      <c r="M485" s="408"/>
      <c r="N485" s="408"/>
      <c r="O485" s="408"/>
      <c r="P485" s="408"/>
      <c r="Q485" s="408"/>
      <c r="R485" s="408"/>
      <c r="S485" s="408"/>
      <c r="T485" s="408"/>
      <c r="U485" s="408"/>
      <c r="V485" s="408"/>
      <c r="W485" s="408"/>
      <c r="X485" s="408"/>
      <c r="Y485" s="408"/>
      <c r="Z485" s="408"/>
    </row>
    <row r="486" ht="15.75" customHeight="1">
      <c r="A486" s="408"/>
      <c r="B486" s="416"/>
      <c r="C486" s="416"/>
      <c r="D486" s="416"/>
      <c r="E486" s="416"/>
      <c r="F486" s="408"/>
      <c r="G486" s="408"/>
      <c r="H486" s="408"/>
      <c r="I486" s="408"/>
      <c r="J486" s="408"/>
      <c r="K486" s="408"/>
      <c r="L486" s="408"/>
      <c r="M486" s="408"/>
      <c r="N486" s="408"/>
      <c r="O486" s="408"/>
      <c r="P486" s="408"/>
      <c r="Q486" s="408"/>
      <c r="R486" s="408"/>
      <c r="S486" s="408"/>
      <c r="T486" s="408"/>
      <c r="U486" s="408"/>
      <c r="V486" s="408"/>
      <c r="W486" s="408"/>
      <c r="X486" s="408"/>
      <c r="Y486" s="408"/>
      <c r="Z486" s="408"/>
    </row>
    <row r="487" ht="15.75" customHeight="1">
      <c r="A487" s="408"/>
      <c r="B487" s="416"/>
      <c r="C487" s="416"/>
      <c r="D487" s="416"/>
      <c r="E487" s="416"/>
      <c r="F487" s="408"/>
      <c r="G487" s="408"/>
      <c r="H487" s="408"/>
      <c r="I487" s="408"/>
      <c r="J487" s="408"/>
      <c r="K487" s="408"/>
      <c r="L487" s="408"/>
      <c r="M487" s="408"/>
      <c r="N487" s="408"/>
      <c r="O487" s="408"/>
      <c r="P487" s="408"/>
      <c r="Q487" s="408"/>
      <c r="R487" s="408"/>
      <c r="S487" s="408"/>
      <c r="T487" s="408"/>
      <c r="U487" s="408"/>
      <c r="V487" s="408"/>
      <c r="W487" s="408"/>
      <c r="X487" s="408"/>
      <c r="Y487" s="408"/>
      <c r="Z487" s="408"/>
    </row>
    <row r="488" ht="15.75" customHeight="1">
      <c r="A488" s="408"/>
      <c r="B488" s="416"/>
      <c r="C488" s="416"/>
      <c r="D488" s="416"/>
      <c r="E488" s="416"/>
      <c r="F488" s="408"/>
      <c r="G488" s="408"/>
      <c r="H488" s="408"/>
      <c r="I488" s="408"/>
      <c r="J488" s="408"/>
      <c r="K488" s="408"/>
      <c r="L488" s="408"/>
      <c r="M488" s="408"/>
      <c r="N488" s="408"/>
      <c r="O488" s="408"/>
      <c r="P488" s="408"/>
      <c r="Q488" s="408"/>
      <c r="R488" s="408"/>
      <c r="S488" s="408"/>
      <c r="T488" s="408"/>
      <c r="U488" s="408"/>
      <c r="V488" s="408"/>
      <c r="W488" s="408"/>
      <c r="X488" s="408"/>
      <c r="Y488" s="408"/>
      <c r="Z488" s="408"/>
    </row>
    <row r="489" ht="15.75" customHeight="1">
      <c r="A489" s="408"/>
      <c r="B489" s="416"/>
      <c r="C489" s="416"/>
      <c r="D489" s="416"/>
      <c r="E489" s="416"/>
      <c r="F489" s="408"/>
      <c r="G489" s="408"/>
      <c r="H489" s="408"/>
      <c r="I489" s="408"/>
      <c r="J489" s="408"/>
      <c r="K489" s="408"/>
      <c r="L489" s="408"/>
      <c r="M489" s="408"/>
      <c r="N489" s="408"/>
      <c r="O489" s="408"/>
      <c r="P489" s="408"/>
      <c r="Q489" s="408"/>
      <c r="R489" s="408"/>
      <c r="S489" s="408"/>
      <c r="T489" s="408"/>
      <c r="U489" s="408"/>
      <c r="V489" s="408"/>
      <c r="W489" s="408"/>
      <c r="X489" s="408"/>
      <c r="Y489" s="408"/>
      <c r="Z489" s="408"/>
    </row>
    <row r="490" ht="15.75" customHeight="1">
      <c r="A490" s="408"/>
      <c r="B490" s="416"/>
      <c r="C490" s="416"/>
      <c r="D490" s="416"/>
      <c r="E490" s="416"/>
      <c r="F490" s="408"/>
      <c r="G490" s="408"/>
      <c r="H490" s="408"/>
      <c r="I490" s="408"/>
      <c r="J490" s="408"/>
      <c r="K490" s="408"/>
      <c r="L490" s="408"/>
      <c r="M490" s="408"/>
      <c r="N490" s="408"/>
      <c r="O490" s="408"/>
      <c r="P490" s="408"/>
      <c r="Q490" s="408"/>
      <c r="R490" s="408"/>
      <c r="S490" s="408"/>
      <c r="T490" s="408"/>
      <c r="U490" s="408"/>
      <c r="V490" s="408"/>
      <c r="W490" s="408"/>
      <c r="X490" s="408"/>
      <c r="Y490" s="408"/>
      <c r="Z490" s="408"/>
    </row>
    <row r="491" ht="15.75" customHeight="1">
      <c r="A491" s="408"/>
      <c r="B491" s="416"/>
      <c r="C491" s="416"/>
      <c r="D491" s="416"/>
      <c r="E491" s="416"/>
      <c r="F491" s="408"/>
      <c r="G491" s="408"/>
      <c r="H491" s="408"/>
      <c r="I491" s="408"/>
      <c r="J491" s="408"/>
      <c r="K491" s="408"/>
      <c r="L491" s="408"/>
      <c r="M491" s="408"/>
      <c r="N491" s="408"/>
      <c r="O491" s="408"/>
      <c r="P491" s="408"/>
      <c r="Q491" s="408"/>
      <c r="R491" s="408"/>
      <c r="S491" s="408"/>
      <c r="T491" s="408"/>
      <c r="U491" s="408"/>
      <c r="V491" s="408"/>
      <c r="W491" s="408"/>
      <c r="X491" s="408"/>
      <c r="Y491" s="408"/>
      <c r="Z491" s="408"/>
    </row>
    <row r="492" ht="15.75" customHeight="1">
      <c r="A492" s="408"/>
      <c r="B492" s="416"/>
      <c r="C492" s="416"/>
      <c r="D492" s="416"/>
      <c r="E492" s="416"/>
      <c r="F492" s="408"/>
      <c r="G492" s="408"/>
      <c r="H492" s="408"/>
      <c r="I492" s="408"/>
      <c r="J492" s="408"/>
      <c r="K492" s="408"/>
      <c r="L492" s="408"/>
      <c r="M492" s="408"/>
      <c r="N492" s="408"/>
      <c r="O492" s="408"/>
      <c r="P492" s="408"/>
      <c r="Q492" s="408"/>
      <c r="R492" s="408"/>
      <c r="S492" s="408"/>
      <c r="T492" s="408"/>
      <c r="U492" s="408"/>
      <c r="V492" s="408"/>
      <c r="W492" s="408"/>
      <c r="X492" s="408"/>
      <c r="Y492" s="408"/>
      <c r="Z492" s="408"/>
    </row>
    <row r="493" ht="15.75" customHeight="1">
      <c r="A493" s="408"/>
      <c r="B493" s="416"/>
      <c r="C493" s="416"/>
      <c r="D493" s="416"/>
      <c r="E493" s="416"/>
      <c r="F493" s="408"/>
      <c r="G493" s="408"/>
      <c r="H493" s="408"/>
      <c r="I493" s="408"/>
      <c r="J493" s="408"/>
      <c r="K493" s="408"/>
      <c r="L493" s="408"/>
      <c r="M493" s="408"/>
      <c r="N493" s="408"/>
      <c r="O493" s="408"/>
      <c r="P493" s="408"/>
      <c r="Q493" s="408"/>
      <c r="R493" s="408"/>
      <c r="S493" s="408"/>
      <c r="T493" s="408"/>
      <c r="U493" s="408"/>
      <c r="V493" s="408"/>
      <c r="W493" s="408"/>
      <c r="X493" s="408"/>
      <c r="Y493" s="408"/>
      <c r="Z493" s="408"/>
    </row>
    <row r="494" ht="15.75" customHeight="1">
      <c r="A494" s="408"/>
      <c r="B494" s="416"/>
      <c r="C494" s="416"/>
      <c r="D494" s="416"/>
      <c r="E494" s="416"/>
      <c r="F494" s="408"/>
      <c r="G494" s="408"/>
      <c r="H494" s="408"/>
      <c r="I494" s="408"/>
      <c r="J494" s="408"/>
      <c r="K494" s="408"/>
      <c r="L494" s="408"/>
      <c r="M494" s="408"/>
      <c r="N494" s="408"/>
      <c r="O494" s="408"/>
      <c r="P494" s="408"/>
      <c r="Q494" s="408"/>
      <c r="R494" s="408"/>
      <c r="S494" s="408"/>
      <c r="T494" s="408"/>
      <c r="U494" s="408"/>
      <c r="V494" s="408"/>
      <c r="W494" s="408"/>
      <c r="X494" s="408"/>
      <c r="Y494" s="408"/>
      <c r="Z494" s="408"/>
    </row>
    <row r="495" ht="15.75" customHeight="1">
      <c r="A495" s="408"/>
      <c r="B495" s="416"/>
      <c r="C495" s="416"/>
      <c r="D495" s="416"/>
      <c r="E495" s="416"/>
      <c r="F495" s="408"/>
      <c r="G495" s="408"/>
      <c r="H495" s="408"/>
      <c r="I495" s="408"/>
      <c r="J495" s="408"/>
      <c r="K495" s="408"/>
      <c r="L495" s="408"/>
      <c r="M495" s="408"/>
      <c r="N495" s="408"/>
      <c r="O495" s="408"/>
      <c r="P495" s="408"/>
      <c r="Q495" s="408"/>
      <c r="R495" s="408"/>
      <c r="S495" s="408"/>
      <c r="T495" s="408"/>
      <c r="U495" s="408"/>
      <c r="V495" s="408"/>
      <c r="W495" s="408"/>
      <c r="X495" s="408"/>
      <c r="Y495" s="408"/>
      <c r="Z495" s="408"/>
    </row>
    <row r="496" ht="15.75" customHeight="1">
      <c r="A496" s="408"/>
      <c r="B496" s="416"/>
      <c r="C496" s="416"/>
      <c r="D496" s="416"/>
      <c r="E496" s="416"/>
      <c r="F496" s="408"/>
      <c r="G496" s="408"/>
      <c r="H496" s="408"/>
      <c r="I496" s="408"/>
      <c r="J496" s="408"/>
      <c r="K496" s="408"/>
      <c r="L496" s="408"/>
      <c r="M496" s="408"/>
      <c r="N496" s="408"/>
      <c r="O496" s="408"/>
      <c r="P496" s="408"/>
      <c r="Q496" s="408"/>
      <c r="R496" s="408"/>
      <c r="S496" s="408"/>
      <c r="T496" s="408"/>
      <c r="U496" s="408"/>
      <c r="V496" s="408"/>
      <c r="W496" s="408"/>
      <c r="X496" s="408"/>
      <c r="Y496" s="408"/>
      <c r="Z496" s="408"/>
    </row>
    <row r="497" ht="15.75" customHeight="1">
      <c r="A497" s="408"/>
      <c r="B497" s="416"/>
      <c r="C497" s="416"/>
      <c r="D497" s="416"/>
      <c r="E497" s="416"/>
      <c r="F497" s="408"/>
      <c r="G497" s="408"/>
      <c r="H497" s="408"/>
      <c r="I497" s="408"/>
      <c r="J497" s="408"/>
      <c r="K497" s="408"/>
      <c r="L497" s="408"/>
      <c r="M497" s="408"/>
      <c r="N497" s="408"/>
      <c r="O497" s="408"/>
      <c r="P497" s="408"/>
      <c r="Q497" s="408"/>
      <c r="R497" s="408"/>
      <c r="S497" s="408"/>
      <c r="T497" s="408"/>
      <c r="U497" s="408"/>
      <c r="V497" s="408"/>
      <c r="W497" s="408"/>
      <c r="X497" s="408"/>
      <c r="Y497" s="408"/>
      <c r="Z497" s="408"/>
    </row>
    <row r="498" ht="15.75" customHeight="1">
      <c r="A498" s="408"/>
      <c r="B498" s="416"/>
      <c r="C498" s="416"/>
      <c r="D498" s="416"/>
      <c r="E498" s="416"/>
      <c r="F498" s="408"/>
      <c r="G498" s="408"/>
      <c r="H498" s="408"/>
      <c r="I498" s="408"/>
      <c r="J498" s="408"/>
      <c r="K498" s="408"/>
      <c r="L498" s="408"/>
      <c r="M498" s="408"/>
      <c r="N498" s="408"/>
      <c r="O498" s="408"/>
      <c r="P498" s="408"/>
      <c r="Q498" s="408"/>
      <c r="R498" s="408"/>
      <c r="S498" s="408"/>
      <c r="T498" s="408"/>
      <c r="U498" s="408"/>
      <c r="V498" s="408"/>
      <c r="W498" s="408"/>
      <c r="X498" s="408"/>
      <c r="Y498" s="408"/>
      <c r="Z498" s="408"/>
    </row>
    <row r="499" ht="15.75" customHeight="1">
      <c r="A499" s="408"/>
      <c r="B499" s="416"/>
      <c r="C499" s="416"/>
      <c r="D499" s="416"/>
      <c r="E499" s="416"/>
      <c r="F499" s="408"/>
      <c r="G499" s="408"/>
      <c r="H499" s="408"/>
      <c r="I499" s="408"/>
      <c r="J499" s="408"/>
      <c r="K499" s="408"/>
      <c r="L499" s="408"/>
      <c r="M499" s="408"/>
      <c r="N499" s="408"/>
      <c r="O499" s="408"/>
      <c r="P499" s="408"/>
      <c r="Q499" s="408"/>
      <c r="R499" s="408"/>
      <c r="S499" s="408"/>
      <c r="T499" s="408"/>
      <c r="U499" s="408"/>
      <c r="V499" s="408"/>
      <c r="W499" s="408"/>
      <c r="X499" s="408"/>
      <c r="Y499" s="408"/>
      <c r="Z499" s="408"/>
    </row>
    <row r="500" ht="15.75" customHeight="1">
      <c r="A500" s="408"/>
      <c r="B500" s="416"/>
      <c r="C500" s="416"/>
      <c r="D500" s="416"/>
      <c r="E500" s="416"/>
      <c r="F500" s="408"/>
      <c r="G500" s="408"/>
      <c r="H500" s="408"/>
      <c r="I500" s="408"/>
      <c r="J500" s="408"/>
      <c r="K500" s="408"/>
      <c r="L500" s="408"/>
      <c r="M500" s="408"/>
      <c r="N500" s="408"/>
      <c r="O500" s="408"/>
      <c r="P500" s="408"/>
      <c r="Q500" s="408"/>
      <c r="R500" s="408"/>
      <c r="S500" s="408"/>
      <c r="T500" s="408"/>
      <c r="U500" s="408"/>
      <c r="V500" s="408"/>
      <c r="W500" s="408"/>
      <c r="X500" s="408"/>
      <c r="Y500" s="408"/>
      <c r="Z500" s="408"/>
    </row>
    <row r="501" ht="15.75" customHeight="1">
      <c r="A501" s="408"/>
      <c r="B501" s="416"/>
      <c r="C501" s="416"/>
      <c r="D501" s="416"/>
      <c r="E501" s="416"/>
      <c r="F501" s="408"/>
      <c r="G501" s="408"/>
      <c r="H501" s="408"/>
      <c r="I501" s="408"/>
      <c r="J501" s="408"/>
      <c r="K501" s="408"/>
      <c r="L501" s="408"/>
      <c r="M501" s="408"/>
      <c r="N501" s="408"/>
      <c r="O501" s="408"/>
      <c r="P501" s="408"/>
      <c r="Q501" s="408"/>
      <c r="R501" s="408"/>
      <c r="S501" s="408"/>
      <c r="T501" s="408"/>
      <c r="U501" s="408"/>
      <c r="V501" s="408"/>
      <c r="W501" s="408"/>
      <c r="X501" s="408"/>
      <c r="Y501" s="408"/>
      <c r="Z501" s="408"/>
    </row>
    <row r="502" ht="15.75" customHeight="1">
      <c r="A502" s="408"/>
      <c r="B502" s="416"/>
      <c r="C502" s="416"/>
      <c r="D502" s="416"/>
      <c r="E502" s="416"/>
      <c r="F502" s="408"/>
      <c r="G502" s="408"/>
      <c r="H502" s="408"/>
      <c r="I502" s="408"/>
      <c r="J502" s="408"/>
      <c r="K502" s="408"/>
      <c r="L502" s="408"/>
      <c r="M502" s="408"/>
      <c r="N502" s="408"/>
      <c r="O502" s="408"/>
      <c r="P502" s="408"/>
      <c r="Q502" s="408"/>
      <c r="R502" s="408"/>
      <c r="S502" s="408"/>
      <c r="T502" s="408"/>
      <c r="U502" s="408"/>
      <c r="V502" s="408"/>
      <c r="W502" s="408"/>
      <c r="X502" s="408"/>
      <c r="Y502" s="408"/>
      <c r="Z502" s="408"/>
    </row>
    <row r="503" ht="15.75" customHeight="1">
      <c r="A503" s="408"/>
      <c r="B503" s="416"/>
      <c r="C503" s="416"/>
      <c r="D503" s="416"/>
      <c r="E503" s="416"/>
      <c r="F503" s="408"/>
      <c r="G503" s="408"/>
      <c r="H503" s="408"/>
      <c r="I503" s="408"/>
      <c r="J503" s="408"/>
      <c r="K503" s="408"/>
      <c r="L503" s="408"/>
      <c r="M503" s="408"/>
      <c r="N503" s="408"/>
      <c r="O503" s="408"/>
      <c r="P503" s="408"/>
      <c r="Q503" s="408"/>
      <c r="R503" s="408"/>
      <c r="S503" s="408"/>
      <c r="T503" s="408"/>
      <c r="U503" s="408"/>
      <c r="V503" s="408"/>
      <c r="W503" s="408"/>
      <c r="X503" s="408"/>
      <c r="Y503" s="408"/>
      <c r="Z503" s="408"/>
    </row>
    <row r="504" ht="15.75" customHeight="1">
      <c r="A504" s="408"/>
      <c r="B504" s="416"/>
      <c r="C504" s="416"/>
      <c r="D504" s="416"/>
      <c r="E504" s="416"/>
      <c r="F504" s="408"/>
      <c r="G504" s="408"/>
      <c r="H504" s="408"/>
      <c r="I504" s="408"/>
      <c r="J504" s="408"/>
      <c r="K504" s="408"/>
      <c r="L504" s="408"/>
      <c r="M504" s="408"/>
      <c r="N504" s="408"/>
      <c r="O504" s="408"/>
      <c r="P504" s="408"/>
      <c r="Q504" s="408"/>
      <c r="R504" s="408"/>
      <c r="S504" s="408"/>
      <c r="T504" s="408"/>
      <c r="U504" s="408"/>
      <c r="V504" s="408"/>
      <c r="W504" s="408"/>
      <c r="X504" s="408"/>
      <c r="Y504" s="408"/>
      <c r="Z504" s="408"/>
    </row>
    <row r="505" ht="15.75" customHeight="1">
      <c r="A505" s="408"/>
      <c r="B505" s="416"/>
      <c r="C505" s="416"/>
      <c r="D505" s="416"/>
      <c r="E505" s="416"/>
      <c r="F505" s="408"/>
      <c r="G505" s="408"/>
      <c r="H505" s="408"/>
      <c r="I505" s="408"/>
      <c r="J505" s="408"/>
      <c r="K505" s="408"/>
      <c r="L505" s="408"/>
      <c r="M505" s="408"/>
      <c r="N505" s="408"/>
      <c r="O505" s="408"/>
      <c r="P505" s="408"/>
      <c r="Q505" s="408"/>
      <c r="R505" s="408"/>
      <c r="S505" s="408"/>
      <c r="T505" s="408"/>
      <c r="U505" s="408"/>
      <c r="V505" s="408"/>
      <c r="W505" s="408"/>
      <c r="X505" s="408"/>
      <c r="Y505" s="408"/>
      <c r="Z505" s="408"/>
    </row>
    <row r="506" ht="15.75" customHeight="1">
      <c r="A506" s="408"/>
      <c r="B506" s="416"/>
      <c r="C506" s="416"/>
      <c r="D506" s="416"/>
      <c r="E506" s="416"/>
      <c r="F506" s="408"/>
      <c r="G506" s="408"/>
      <c r="H506" s="408"/>
      <c r="I506" s="408"/>
      <c r="J506" s="408"/>
      <c r="K506" s="408"/>
      <c r="L506" s="408"/>
      <c r="M506" s="408"/>
      <c r="N506" s="408"/>
      <c r="O506" s="408"/>
      <c r="P506" s="408"/>
      <c r="Q506" s="408"/>
      <c r="R506" s="408"/>
      <c r="S506" s="408"/>
      <c r="T506" s="408"/>
      <c r="U506" s="408"/>
      <c r="V506" s="408"/>
      <c r="W506" s="408"/>
      <c r="X506" s="408"/>
      <c r="Y506" s="408"/>
      <c r="Z506" s="408"/>
    </row>
    <row r="507" ht="15.75" customHeight="1">
      <c r="A507" s="408"/>
      <c r="B507" s="416"/>
      <c r="C507" s="416"/>
      <c r="D507" s="416"/>
      <c r="E507" s="416"/>
      <c r="F507" s="408"/>
      <c r="G507" s="408"/>
      <c r="H507" s="408"/>
      <c r="I507" s="408"/>
      <c r="J507" s="408"/>
      <c r="K507" s="408"/>
      <c r="L507" s="408"/>
      <c r="M507" s="408"/>
      <c r="N507" s="408"/>
      <c r="O507" s="408"/>
      <c r="P507" s="408"/>
      <c r="Q507" s="408"/>
      <c r="R507" s="408"/>
      <c r="S507" s="408"/>
      <c r="T507" s="408"/>
      <c r="U507" s="408"/>
      <c r="V507" s="408"/>
      <c r="W507" s="408"/>
      <c r="X507" s="408"/>
      <c r="Y507" s="408"/>
      <c r="Z507" s="408"/>
    </row>
    <row r="508" ht="15.75" customHeight="1">
      <c r="A508" s="408"/>
      <c r="B508" s="416"/>
      <c r="C508" s="416"/>
      <c r="D508" s="416"/>
      <c r="E508" s="416"/>
      <c r="F508" s="408"/>
      <c r="G508" s="408"/>
      <c r="H508" s="408"/>
      <c r="I508" s="408"/>
      <c r="J508" s="408"/>
      <c r="K508" s="408"/>
      <c r="L508" s="408"/>
      <c r="M508" s="408"/>
      <c r="N508" s="408"/>
      <c r="O508" s="408"/>
      <c r="P508" s="408"/>
      <c r="Q508" s="408"/>
      <c r="R508" s="408"/>
      <c r="S508" s="408"/>
      <c r="T508" s="408"/>
      <c r="U508" s="408"/>
      <c r="V508" s="408"/>
      <c r="W508" s="408"/>
      <c r="X508" s="408"/>
      <c r="Y508" s="408"/>
      <c r="Z508" s="408"/>
    </row>
    <row r="509" ht="15.75" customHeight="1">
      <c r="A509" s="408"/>
      <c r="B509" s="416"/>
      <c r="C509" s="416"/>
      <c r="D509" s="416"/>
      <c r="E509" s="416"/>
      <c r="F509" s="408"/>
      <c r="G509" s="408"/>
      <c r="H509" s="408"/>
      <c r="I509" s="408"/>
      <c r="J509" s="408"/>
      <c r="K509" s="408"/>
      <c r="L509" s="408"/>
      <c r="M509" s="408"/>
      <c r="N509" s="408"/>
      <c r="O509" s="408"/>
      <c r="P509" s="408"/>
      <c r="Q509" s="408"/>
      <c r="R509" s="408"/>
      <c r="S509" s="408"/>
      <c r="T509" s="408"/>
      <c r="U509" s="408"/>
      <c r="V509" s="408"/>
      <c r="W509" s="408"/>
      <c r="X509" s="408"/>
      <c r="Y509" s="408"/>
      <c r="Z509" s="408"/>
    </row>
    <row r="510" ht="15.75" customHeight="1">
      <c r="A510" s="408"/>
      <c r="B510" s="416"/>
      <c r="C510" s="416"/>
      <c r="D510" s="416"/>
      <c r="E510" s="416"/>
      <c r="F510" s="408"/>
      <c r="G510" s="408"/>
      <c r="H510" s="408"/>
      <c r="I510" s="408"/>
      <c r="J510" s="408"/>
      <c r="K510" s="408"/>
      <c r="L510" s="408"/>
      <c r="M510" s="408"/>
      <c r="N510" s="408"/>
      <c r="O510" s="408"/>
      <c r="P510" s="408"/>
      <c r="Q510" s="408"/>
      <c r="R510" s="408"/>
      <c r="S510" s="408"/>
      <c r="T510" s="408"/>
      <c r="U510" s="408"/>
      <c r="V510" s="408"/>
      <c r="W510" s="408"/>
      <c r="X510" s="408"/>
      <c r="Y510" s="408"/>
      <c r="Z510" s="408"/>
    </row>
    <row r="511" ht="15.75" customHeight="1">
      <c r="A511" s="408"/>
      <c r="B511" s="416"/>
      <c r="C511" s="416"/>
      <c r="D511" s="416"/>
      <c r="E511" s="416"/>
      <c r="F511" s="408"/>
      <c r="G511" s="408"/>
      <c r="H511" s="408"/>
      <c r="I511" s="408"/>
      <c r="J511" s="408"/>
      <c r="K511" s="408"/>
      <c r="L511" s="408"/>
      <c r="M511" s="408"/>
      <c r="N511" s="408"/>
      <c r="O511" s="408"/>
      <c r="P511" s="408"/>
      <c r="Q511" s="408"/>
      <c r="R511" s="408"/>
      <c r="S511" s="408"/>
      <c r="T511" s="408"/>
      <c r="U511" s="408"/>
      <c r="V511" s="408"/>
      <c r="W511" s="408"/>
      <c r="X511" s="408"/>
      <c r="Y511" s="408"/>
      <c r="Z511" s="408"/>
    </row>
    <row r="512" ht="15.75" customHeight="1">
      <c r="A512" s="408"/>
      <c r="B512" s="416"/>
      <c r="C512" s="416"/>
      <c r="D512" s="416"/>
      <c r="E512" s="416"/>
      <c r="F512" s="408"/>
      <c r="G512" s="408"/>
      <c r="H512" s="408"/>
      <c r="I512" s="408"/>
      <c r="J512" s="408"/>
      <c r="K512" s="408"/>
      <c r="L512" s="408"/>
      <c r="M512" s="408"/>
      <c r="N512" s="408"/>
      <c r="O512" s="408"/>
      <c r="P512" s="408"/>
      <c r="Q512" s="408"/>
      <c r="R512" s="408"/>
      <c r="S512" s="408"/>
      <c r="T512" s="408"/>
      <c r="U512" s="408"/>
      <c r="V512" s="408"/>
      <c r="W512" s="408"/>
      <c r="X512" s="408"/>
      <c r="Y512" s="408"/>
      <c r="Z512" s="408"/>
    </row>
    <row r="513" ht="15.75" customHeight="1">
      <c r="A513" s="408"/>
      <c r="B513" s="416"/>
      <c r="C513" s="416"/>
      <c r="D513" s="416"/>
      <c r="E513" s="416"/>
      <c r="F513" s="408"/>
      <c r="G513" s="408"/>
      <c r="H513" s="408"/>
      <c r="I513" s="408"/>
      <c r="J513" s="408"/>
      <c r="K513" s="408"/>
      <c r="L513" s="408"/>
      <c r="M513" s="408"/>
      <c r="N513" s="408"/>
      <c r="O513" s="408"/>
      <c r="P513" s="408"/>
      <c r="Q513" s="408"/>
      <c r="R513" s="408"/>
      <c r="S513" s="408"/>
      <c r="T513" s="408"/>
      <c r="U513" s="408"/>
      <c r="V513" s="408"/>
      <c r="W513" s="408"/>
      <c r="X513" s="408"/>
      <c r="Y513" s="408"/>
      <c r="Z513" s="408"/>
    </row>
    <row r="514" ht="15.75" customHeight="1">
      <c r="A514" s="408"/>
      <c r="B514" s="416"/>
      <c r="C514" s="416"/>
      <c r="D514" s="416"/>
      <c r="E514" s="416"/>
      <c r="F514" s="408"/>
      <c r="G514" s="408"/>
      <c r="H514" s="408"/>
      <c r="I514" s="408"/>
      <c r="J514" s="408"/>
      <c r="K514" s="408"/>
      <c r="L514" s="408"/>
      <c r="M514" s="408"/>
      <c r="N514" s="408"/>
      <c r="O514" s="408"/>
      <c r="P514" s="408"/>
      <c r="Q514" s="408"/>
      <c r="R514" s="408"/>
      <c r="S514" s="408"/>
      <c r="T514" s="408"/>
      <c r="U514" s="408"/>
      <c r="V514" s="408"/>
      <c r="W514" s="408"/>
      <c r="X514" s="408"/>
      <c r="Y514" s="408"/>
      <c r="Z514" s="408"/>
    </row>
    <row r="515" ht="15.75" customHeight="1">
      <c r="A515" s="408"/>
      <c r="B515" s="416"/>
      <c r="C515" s="416"/>
      <c r="D515" s="416"/>
      <c r="E515" s="416"/>
      <c r="F515" s="408"/>
      <c r="G515" s="408"/>
      <c r="H515" s="408"/>
      <c r="I515" s="408"/>
      <c r="J515" s="408"/>
      <c r="K515" s="408"/>
      <c r="L515" s="408"/>
      <c r="M515" s="408"/>
      <c r="N515" s="408"/>
      <c r="O515" s="408"/>
      <c r="P515" s="408"/>
      <c r="Q515" s="408"/>
      <c r="R515" s="408"/>
      <c r="S515" s="408"/>
      <c r="T515" s="408"/>
      <c r="U515" s="408"/>
      <c r="V515" s="408"/>
      <c r="W515" s="408"/>
      <c r="X515" s="408"/>
      <c r="Y515" s="408"/>
      <c r="Z515" s="408"/>
    </row>
    <row r="516" ht="15.75" customHeight="1">
      <c r="A516" s="408"/>
      <c r="B516" s="416"/>
      <c r="C516" s="416"/>
      <c r="D516" s="416"/>
      <c r="E516" s="416"/>
      <c r="F516" s="408"/>
      <c r="G516" s="408"/>
      <c r="H516" s="408"/>
      <c r="I516" s="408"/>
      <c r="J516" s="408"/>
      <c r="K516" s="408"/>
      <c r="L516" s="408"/>
      <c r="M516" s="408"/>
      <c r="N516" s="408"/>
      <c r="O516" s="408"/>
      <c r="P516" s="408"/>
      <c r="Q516" s="408"/>
      <c r="R516" s="408"/>
      <c r="S516" s="408"/>
      <c r="T516" s="408"/>
      <c r="U516" s="408"/>
      <c r="V516" s="408"/>
      <c r="W516" s="408"/>
      <c r="X516" s="408"/>
      <c r="Y516" s="408"/>
      <c r="Z516" s="408"/>
    </row>
    <row r="517" ht="15.75" customHeight="1">
      <c r="A517" s="408"/>
      <c r="B517" s="416"/>
      <c r="C517" s="416"/>
      <c r="D517" s="416"/>
      <c r="E517" s="416"/>
      <c r="F517" s="408"/>
      <c r="G517" s="408"/>
      <c r="H517" s="408"/>
      <c r="I517" s="408"/>
      <c r="J517" s="408"/>
      <c r="K517" s="408"/>
      <c r="L517" s="408"/>
      <c r="M517" s="408"/>
      <c r="N517" s="408"/>
      <c r="O517" s="408"/>
      <c r="P517" s="408"/>
      <c r="Q517" s="408"/>
      <c r="R517" s="408"/>
      <c r="S517" s="408"/>
      <c r="T517" s="408"/>
      <c r="U517" s="408"/>
      <c r="V517" s="408"/>
      <c r="W517" s="408"/>
      <c r="X517" s="408"/>
      <c r="Y517" s="408"/>
      <c r="Z517" s="408"/>
    </row>
    <row r="518" ht="15.75" customHeight="1">
      <c r="A518" s="408"/>
      <c r="B518" s="416"/>
      <c r="C518" s="416"/>
      <c r="D518" s="416"/>
      <c r="E518" s="416"/>
      <c r="F518" s="408"/>
      <c r="G518" s="408"/>
      <c r="H518" s="408"/>
      <c r="I518" s="408"/>
      <c r="J518" s="408"/>
      <c r="K518" s="408"/>
      <c r="L518" s="408"/>
      <c r="M518" s="408"/>
      <c r="N518" s="408"/>
      <c r="O518" s="408"/>
      <c r="P518" s="408"/>
      <c r="Q518" s="408"/>
      <c r="R518" s="408"/>
      <c r="S518" s="408"/>
      <c r="T518" s="408"/>
      <c r="U518" s="408"/>
      <c r="V518" s="408"/>
      <c r="W518" s="408"/>
      <c r="X518" s="408"/>
      <c r="Y518" s="408"/>
      <c r="Z518" s="408"/>
    </row>
    <row r="519" ht="15.75" customHeight="1">
      <c r="A519" s="408"/>
      <c r="B519" s="416"/>
      <c r="C519" s="416"/>
      <c r="D519" s="416"/>
      <c r="E519" s="416"/>
      <c r="F519" s="408"/>
      <c r="G519" s="408"/>
      <c r="H519" s="408"/>
      <c r="I519" s="408"/>
      <c r="J519" s="408"/>
      <c r="K519" s="408"/>
      <c r="L519" s="408"/>
      <c r="M519" s="408"/>
      <c r="N519" s="408"/>
      <c r="O519" s="408"/>
      <c r="P519" s="408"/>
      <c r="Q519" s="408"/>
      <c r="R519" s="408"/>
      <c r="S519" s="408"/>
      <c r="T519" s="408"/>
      <c r="U519" s="408"/>
      <c r="V519" s="408"/>
      <c r="W519" s="408"/>
      <c r="X519" s="408"/>
      <c r="Y519" s="408"/>
      <c r="Z519" s="408"/>
    </row>
    <row r="520" ht="15.75" customHeight="1">
      <c r="A520" s="408"/>
      <c r="B520" s="416"/>
      <c r="C520" s="416"/>
      <c r="D520" s="416"/>
      <c r="E520" s="416"/>
      <c r="F520" s="408"/>
      <c r="G520" s="408"/>
      <c r="H520" s="408"/>
      <c r="I520" s="408"/>
      <c r="J520" s="408"/>
      <c r="K520" s="408"/>
      <c r="L520" s="408"/>
      <c r="M520" s="408"/>
      <c r="N520" s="408"/>
      <c r="O520" s="408"/>
      <c r="P520" s="408"/>
      <c r="Q520" s="408"/>
      <c r="R520" s="408"/>
      <c r="S520" s="408"/>
      <c r="T520" s="408"/>
      <c r="U520" s="408"/>
      <c r="V520" s="408"/>
      <c r="W520" s="408"/>
      <c r="X520" s="408"/>
      <c r="Y520" s="408"/>
      <c r="Z520" s="408"/>
    </row>
    <row r="521" ht="15.75" customHeight="1">
      <c r="A521" s="408"/>
      <c r="B521" s="416"/>
      <c r="C521" s="416"/>
      <c r="D521" s="416"/>
      <c r="E521" s="416"/>
      <c r="F521" s="408"/>
      <c r="G521" s="408"/>
      <c r="H521" s="408"/>
      <c r="I521" s="408"/>
      <c r="J521" s="408"/>
      <c r="K521" s="408"/>
      <c r="L521" s="408"/>
      <c r="M521" s="408"/>
      <c r="N521" s="408"/>
      <c r="O521" s="408"/>
      <c r="P521" s="408"/>
      <c r="Q521" s="408"/>
      <c r="R521" s="408"/>
      <c r="S521" s="408"/>
      <c r="T521" s="408"/>
      <c r="U521" s="408"/>
      <c r="V521" s="408"/>
      <c r="W521" s="408"/>
      <c r="X521" s="408"/>
      <c r="Y521" s="408"/>
      <c r="Z521" s="408"/>
    </row>
    <row r="522" ht="15.75" customHeight="1">
      <c r="A522" s="408"/>
      <c r="B522" s="416"/>
      <c r="C522" s="416"/>
      <c r="D522" s="416"/>
      <c r="E522" s="416"/>
      <c r="F522" s="408"/>
      <c r="G522" s="408"/>
      <c r="H522" s="408"/>
      <c r="I522" s="408"/>
      <c r="J522" s="408"/>
      <c r="K522" s="408"/>
      <c r="L522" s="408"/>
      <c r="M522" s="408"/>
      <c r="N522" s="408"/>
      <c r="O522" s="408"/>
      <c r="P522" s="408"/>
      <c r="Q522" s="408"/>
      <c r="R522" s="408"/>
      <c r="S522" s="408"/>
      <c r="T522" s="408"/>
      <c r="U522" s="408"/>
      <c r="V522" s="408"/>
      <c r="W522" s="408"/>
      <c r="X522" s="408"/>
      <c r="Y522" s="408"/>
      <c r="Z522" s="408"/>
    </row>
    <row r="523" ht="15.75" customHeight="1">
      <c r="A523" s="408"/>
      <c r="B523" s="416"/>
      <c r="C523" s="416"/>
      <c r="D523" s="416"/>
      <c r="E523" s="416"/>
      <c r="F523" s="408"/>
      <c r="G523" s="408"/>
      <c r="H523" s="408"/>
      <c r="I523" s="408"/>
      <c r="J523" s="408"/>
      <c r="K523" s="408"/>
      <c r="L523" s="408"/>
      <c r="M523" s="408"/>
      <c r="N523" s="408"/>
      <c r="O523" s="408"/>
      <c r="P523" s="408"/>
      <c r="Q523" s="408"/>
      <c r="R523" s="408"/>
      <c r="S523" s="408"/>
      <c r="T523" s="408"/>
      <c r="U523" s="408"/>
      <c r="V523" s="408"/>
      <c r="W523" s="408"/>
      <c r="X523" s="408"/>
      <c r="Y523" s="408"/>
      <c r="Z523" s="408"/>
    </row>
    <row r="524" ht="15.75" customHeight="1">
      <c r="A524" s="408"/>
      <c r="B524" s="416"/>
      <c r="C524" s="416"/>
      <c r="D524" s="416"/>
      <c r="E524" s="416"/>
      <c r="F524" s="408"/>
      <c r="G524" s="408"/>
      <c r="H524" s="408"/>
      <c r="I524" s="408"/>
      <c r="J524" s="408"/>
      <c r="K524" s="408"/>
      <c r="L524" s="408"/>
      <c r="M524" s="408"/>
      <c r="N524" s="408"/>
      <c r="O524" s="408"/>
      <c r="P524" s="408"/>
      <c r="Q524" s="408"/>
      <c r="R524" s="408"/>
      <c r="S524" s="408"/>
      <c r="T524" s="408"/>
      <c r="U524" s="408"/>
      <c r="V524" s="408"/>
      <c r="W524" s="408"/>
      <c r="X524" s="408"/>
      <c r="Y524" s="408"/>
      <c r="Z524" s="408"/>
    </row>
    <row r="525" ht="15.75" customHeight="1">
      <c r="A525" s="408"/>
      <c r="B525" s="416"/>
      <c r="C525" s="416"/>
      <c r="D525" s="416"/>
      <c r="E525" s="416"/>
      <c r="F525" s="408"/>
      <c r="G525" s="408"/>
      <c r="H525" s="408"/>
      <c r="I525" s="408"/>
      <c r="J525" s="408"/>
      <c r="K525" s="408"/>
      <c r="L525" s="408"/>
      <c r="M525" s="408"/>
      <c r="N525" s="408"/>
      <c r="O525" s="408"/>
      <c r="P525" s="408"/>
      <c r="Q525" s="408"/>
      <c r="R525" s="408"/>
      <c r="S525" s="408"/>
      <c r="T525" s="408"/>
      <c r="U525" s="408"/>
      <c r="V525" s="408"/>
      <c r="W525" s="408"/>
      <c r="X525" s="408"/>
      <c r="Y525" s="408"/>
      <c r="Z525" s="408"/>
    </row>
    <row r="526" ht="15.75" customHeight="1">
      <c r="A526" s="408"/>
      <c r="B526" s="416"/>
      <c r="C526" s="416"/>
      <c r="D526" s="416"/>
      <c r="E526" s="416"/>
      <c r="F526" s="408"/>
      <c r="G526" s="408"/>
      <c r="H526" s="408"/>
      <c r="I526" s="408"/>
      <c r="J526" s="408"/>
      <c r="K526" s="408"/>
      <c r="L526" s="408"/>
      <c r="M526" s="408"/>
      <c r="N526" s="408"/>
      <c r="O526" s="408"/>
      <c r="P526" s="408"/>
      <c r="Q526" s="408"/>
      <c r="R526" s="408"/>
      <c r="S526" s="408"/>
      <c r="T526" s="408"/>
      <c r="U526" s="408"/>
      <c r="V526" s="408"/>
      <c r="W526" s="408"/>
      <c r="X526" s="408"/>
      <c r="Y526" s="408"/>
      <c r="Z526" s="408"/>
    </row>
    <row r="527" ht="15.75" customHeight="1">
      <c r="A527" s="408"/>
      <c r="B527" s="416"/>
      <c r="C527" s="416"/>
      <c r="D527" s="416"/>
      <c r="E527" s="416"/>
      <c r="F527" s="408"/>
      <c r="G527" s="408"/>
      <c r="H527" s="408"/>
      <c r="I527" s="408"/>
      <c r="J527" s="408"/>
      <c r="K527" s="408"/>
      <c r="L527" s="408"/>
      <c r="M527" s="408"/>
      <c r="N527" s="408"/>
      <c r="O527" s="408"/>
      <c r="P527" s="408"/>
      <c r="Q527" s="408"/>
      <c r="R527" s="408"/>
      <c r="S527" s="408"/>
      <c r="T527" s="408"/>
      <c r="U527" s="408"/>
      <c r="V527" s="408"/>
      <c r="W527" s="408"/>
      <c r="X527" s="408"/>
      <c r="Y527" s="408"/>
      <c r="Z527" s="408"/>
    </row>
    <row r="528" ht="15.75" customHeight="1">
      <c r="A528" s="408"/>
      <c r="B528" s="416"/>
      <c r="C528" s="416"/>
      <c r="D528" s="416"/>
      <c r="E528" s="416"/>
      <c r="F528" s="408"/>
      <c r="G528" s="408"/>
      <c r="H528" s="408"/>
      <c r="I528" s="408"/>
      <c r="J528" s="408"/>
      <c r="K528" s="408"/>
      <c r="L528" s="408"/>
      <c r="M528" s="408"/>
      <c r="N528" s="408"/>
      <c r="O528" s="408"/>
      <c r="P528" s="408"/>
      <c r="Q528" s="408"/>
      <c r="R528" s="408"/>
      <c r="S528" s="408"/>
      <c r="T528" s="408"/>
      <c r="U528" s="408"/>
      <c r="V528" s="408"/>
      <c r="W528" s="408"/>
      <c r="X528" s="408"/>
      <c r="Y528" s="408"/>
      <c r="Z528" s="408"/>
    </row>
    <row r="529" ht="15.75" customHeight="1">
      <c r="A529" s="408"/>
      <c r="B529" s="416"/>
      <c r="C529" s="416"/>
      <c r="D529" s="416"/>
      <c r="E529" s="416"/>
      <c r="F529" s="408"/>
      <c r="G529" s="408"/>
      <c r="H529" s="408"/>
      <c r="I529" s="408"/>
      <c r="J529" s="408"/>
      <c r="K529" s="408"/>
      <c r="L529" s="408"/>
      <c r="M529" s="408"/>
      <c r="N529" s="408"/>
      <c r="O529" s="408"/>
      <c r="P529" s="408"/>
      <c r="Q529" s="408"/>
      <c r="R529" s="408"/>
      <c r="S529" s="408"/>
      <c r="T529" s="408"/>
      <c r="U529" s="408"/>
      <c r="V529" s="408"/>
      <c r="W529" s="408"/>
      <c r="X529" s="408"/>
      <c r="Y529" s="408"/>
      <c r="Z529" s="408"/>
    </row>
    <row r="530" ht="15.75" customHeight="1">
      <c r="A530" s="408"/>
      <c r="B530" s="416"/>
      <c r="C530" s="416"/>
      <c r="D530" s="416"/>
      <c r="E530" s="416"/>
      <c r="F530" s="408"/>
      <c r="G530" s="408"/>
      <c r="H530" s="408"/>
      <c r="I530" s="408"/>
      <c r="J530" s="408"/>
      <c r="K530" s="408"/>
      <c r="L530" s="408"/>
      <c r="M530" s="408"/>
      <c r="N530" s="408"/>
      <c r="O530" s="408"/>
      <c r="P530" s="408"/>
      <c r="Q530" s="408"/>
      <c r="R530" s="408"/>
      <c r="S530" s="408"/>
      <c r="T530" s="408"/>
      <c r="U530" s="408"/>
      <c r="V530" s="408"/>
      <c r="W530" s="408"/>
      <c r="X530" s="408"/>
      <c r="Y530" s="408"/>
      <c r="Z530" s="408"/>
    </row>
    <row r="531" ht="15.75" customHeight="1">
      <c r="A531" s="408"/>
      <c r="B531" s="416"/>
      <c r="C531" s="416"/>
      <c r="D531" s="416"/>
      <c r="E531" s="416"/>
      <c r="F531" s="408"/>
      <c r="G531" s="408"/>
      <c r="H531" s="408"/>
      <c r="I531" s="408"/>
      <c r="J531" s="408"/>
      <c r="K531" s="408"/>
      <c r="L531" s="408"/>
      <c r="M531" s="408"/>
      <c r="N531" s="408"/>
      <c r="O531" s="408"/>
      <c r="P531" s="408"/>
      <c r="Q531" s="408"/>
      <c r="R531" s="408"/>
      <c r="S531" s="408"/>
      <c r="T531" s="408"/>
      <c r="U531" s="408"/>
      <c r="V531" s="408"/>
      <c r="W531" s="408"/>
      <c r="X531" s="408"/>
      <c r="Y531" s="408"/>
      <c r="Z531" s="408"/>
    </row>
    <row r="532" ht="15.75" customHeight="1">
      <c r="A532" s="408"/>
      <c r="B532" s="416"/>
      <c r="C532" s="416"/>
      <c r="D532" s="416"/>
      <c r="E532" s="416"/>
      <c r="F532" s="408"/>
      <c r="G532" s="408"/>
      <c r="H532" s="408"/>
      <c r="I532" s="408"/>
      <c r="J532" s="408"/>
      <c r="K532" s="408"/>
      <c r="L532" s="408"/>
      <c r="M532" s="408"/>
      <c r="N532" s="408"/>
      <c r="O532" s="408"/>
      <c r="P532" s="408"/>
      <c r="Q532" s="408"/>
      <c r="R532" s="408"/>
      <c r="S532" s="408"/>
      <c r="T532" s="408"/>
      <c r="U532" s="408"/>
      <c r="V532" s="408"/>
      <c r="W532" s="408"/>
      <c r="X532" s="408"/>
      <c r="Y532" s="408"/>
      <c r="Z532" s="408"/>
    </row>
    <row r="533" ht="15.75" customHeight="1">
      <c r="A533" s="408"/>
      <c r="B533" s="416"/>
      <c r="C533" s="416"/>
      <c r="D533" s="416"/>
      <c r="E533" s="416"/>
      <c r="F533" s="408"/>
      <c r="G533" s="408"/>
      <c r="H533" s="408"/>
      <c r="I533" s="408"/>
      <c r="J533" s="408"/>
      <c r="K533" s="408"/>
      <c r="L533" s="408"/>
      <c r="M533" s="408"/>
      <c r="N533" s="408"/>
      <c r="O533" s="408"/>
      <c r="P533" s="408"/>
      <c r="Q533" s="408"/>
      <c r="R533" s="408"/>
      <c r="S533" s="408"/>
      <c r="T533" s="408"/>
      <c r="U533" s="408"/>
      <c r="V533" s="408"/>
      <c r="W533" s="408"/>
      <c r="X533" s="408"/>
      <c r="Y533" s="408"/>
      <c r="Z533" s="408"/>
    </row>
    <row r="534" ht="15.75" customHeight="1">
      <c r="A534" s="408"/>
      <c r="B534" s="416"/>
      <c r="C534" s="416"/>
      <c r="D534" s="416"/>
      <c r="E534" s="416"/>
      <c r="F534" s="408"/>
      <c r="G534" s="408"/>
      <c r="H534" s="408"/>
      <c r="I534" s="408"/>
      <c r="J534" s="408"/>
      <c r="K534" s="408"/>
      <c r="L534" s="408"/>
      <c r="M534" s="408"/>
      <c r="N534" s="408"/>
      <c r="O534" s="408"/>
      <c r="P534" s="408"/>
      <c r="Q534" s="408"/>
      <c r="R534" s="408"/>
      <c r="S534" s="408"/>
      <c r="T534" s="408"/>
      <c r="U534" s="408"/>
      <c r="V534" s="408"/>
      <c r="W534" s="408"/>
      <c r="X534" s="408"/>
      <c r="Y534" s="408"/>
      <c r="Z534" s="408"/>
    </row>
    <row r="535" ht="15.75" customHeight="1">
      <c r="A535" s="408"/>
      <c r="B535" s="416"/>
      <c r="C535" s="416"/>
      <c r="D535" s="416"/>
      <c r="E535" s="416"/>
      <c r="F535" s="408"/>
      <c r="G535" s="408"/>
      <c r="H535" s="408"/>
      <c r="I535" s="408"/>
      <c r="J535" s="408"/>
      <c r="K535" s="408"/>
      <c r="L535" s="408"/>
      <c r="M535" s="408"/>
      <c r="N535" s="408"/>
      <c r="O535" s="408"/>
      <c r="P535" s="408"/>
      <c r="Q535" s="408"/>
      <c r="R535" s="408"/>
      <c r="S535" s="408"/>
      <c r="T535" s="408"/>
      <c r="U535" s="408"/>
      <c r="V535" s="408"/>
      <c r="W535" s="408"/>
      <c r="X535" s="408"/>
      <c r="Y535" s="408"/>
      <c r="Z535" s="408"/>
    </row>
    <row r="536" ht="15.75" customHeight="1">
      <c r="A536" s="408"/>
      <c r="B536" s="416"/>
      <c r="C536" s="416"/>
      <c r="D536" s="416"/>
      <c r="E536" s="416"/>
      <c r="F536" s="408"/>
      <c r="G536" s="408"/>
      <c r="H536" s="408"/>
      <c r="I536" s="408"/>
      <c r="J536" s="408"/>
      <c r="K536" s="408"/>
      <c r="L536" s="408"/>
      <c r="M536" s="408"/>
      <c r="N536" s="408"/>
      <c r="O536" s="408"/>
      <c r="P536" s="408"/>
      <c r="Q536" s="408"/>
      <c r="R536" s="408"/>
      <c r="S536" s="408"/>
      <c r="T536" s="408"/>
      <c r="U536" s="408"/>
      <c r="V536" s="408"/>
      <c r="W536" s="408"/>
      <c r="X536" s="408"/>
      <c r="Y536" s="408"/>
      <c r="Z536" s="408"/>
    </row>
    <row r="537" ht="15.75" customHeight="1">
      <c r="A537" s="408"/>
      <c r="B537" s="416"/>
      <c r="C537" s="416"/>
      <c r="D537" s="416"/>
      <c r="E537" s="416"/>
      <c r="F537" s="408"/>
      <c r="G537" s="408"/>
      <c r="H537" s="408"/>
      <c r="I537" s="408"/>
      <c r="J537" s="408"/>
      <c r="K537" s="408"/>
      <c r="L537" s="408"/>
      <c r="M537" s="408"/>
      <c r="N537" s="408"/>
      <c r="O537" s="408"/>
      <c r="P537" s="408"/>
      <c r="Q537" s="408"/>
      <c r="R537" s="408"/>
      <c r="S537" s="408"/>
      <c r="T537" s="408"/>
      <c r="U537" s="408"/>
      <c r="V537" s="408"/>
      <c r="W537" s="408"/>
      <c r="X537" s="408"/>
      <c r="Y537" s="408"/>
      <c r="Z537" s="408"/>
    </row>
    <row r="538" ht="15.75" customHeight="1">
      <c r="A538" s="408"/>
      <c r="B538" s="416"/>
      <c r="C538" s="416"/>
      <c r="D538" s="416"/>
      <c r="E538" s="416"/>
      <c r="F538" s="408"/>
      <c r="G538" s="408"/>
      <c r="H538" s="408"/>
      <c r="I538" s="408"/>
      <c r="J538" s="408"/>
      <c r="K538" s="408"/>
      <c r="L538" s="408"/>
      <c r="M538" s="408"/>
      <c r="N538" s="408"/>
      <c r="O538" s="408"/>
      <c r="P538" s="408"/>
      <c r="Q538" s="408"/>
      <c r="R538" s="408"/>
      <c r="S538" s="408"/>
      <c r="T538" s="408"/>
      <c r="U538" s="408"/>
      <c r="V538" s="408"/>
      <c r="W538" s="408"/>
      <c r="X538" s="408"/>
      <c r="Y538" s="408"/>
      <c r="Z538" s="408"/>
    </row>
    <row r="539" ht="15.75" customHeight="1">
      <c r="A539" s="408"/>
      <c r="B539" s="416"/>
      <c r="C539" s="416"/>
      <c r="D539" s="416"/>
      <c r="E539" s="416"/>
      <c r="F539" s="408"/>
      <c r="G539" s="408"/>
      <c r="H539" s="408"/>
      <c r="I539" s="408"/>
      <c r="J539" s="408"/>
      <c r="K539" s="408"/>
      <c r="L539" s="408"/>
      <c r="M539" s="408"/>
      <c r="N539" s="408"/>
      <c r="O539" s="408"/>
      <c r="P539" s="408"/>
      <c r="Q539" s="408"/>
      <c r="R539" s="408"/>
      <c r="S539" s="408"/>
      <c r="T539" s="408"/>
      <c r="U539" s="408"/>
      <c r="V539" s="408"/>
      <c r="W539" s="408"/>
      <c r="X539" s="408"/>
      <c r="Y539" s="408"/>
      <c r="Z539" s="408"/>
    </row>
    <row r="540" ht="15.75" customHeight="1">
      <c r="A540" s="408"/>
      <c r="B540" s="416"/>
      <c r="C540" s="416"/>
      <c r="D540" s="416"/>
      <c r="E540" s="416"/>
      <c r="F540" s="408"/>
      <c r="G540" s="408"/>
      <c r="H540" s="408"/>
      <c r="I540" s="408"/>
      <c r="J540" s="408"/>
      <c r="K540" s="408"/>
      <c r="L540" s="408"/>
      <c r="M540" s="408"/>
      <c r="N540" s="408"/>
      <c r="O540" s="408"/>
      <c r="P540" s="408"/>
      <c r="Q540" s="408"/>
      <c r="R540" s="408"/>
      <c r="S540" s="408"/>
      <c r="T540" s="408"/>
      <c r="U540" s="408"/>
      <c r="V540" s="408"/>
      <c r="W540" s="408"/>
      <c r="X540" s="408"/>
      <c r="Y540" s="408"/>
      <c r="Z540" s="408"/>
    </row>
    <row r="541" ht="15.75" customHeight="1">
      <c r="A541" s="408"/>
      <c r="B541" s="416"/>
      <c r="C541" s="416"/>
      <c r="D541" s="416"/>
      <c r="E541" s="416"/>
      <c r="F541" s="408"/>
      <c r="G541" s="408"/>
      <c r="H541" s="408"/>
      <c r="I541" s="408"/>
      <c r="J541" s="408"/>
      <c r="K541" s="408"/>
      <c r="L541" s="408"/>
      <c r="M541" s="408"/>
      <c r="N541" s="408"/>
      <c r="O541" s="408"/>
      <c r="P541" s="408"/>
      <c r="Q541" s="408"/>
      <c r="R541" s="408"/>
      <c r="S541" s="408"/>
      <c r="T541" s="408"/>
      <c r="U541" s="408"/>
      <c r="V541" s="408"/>
      <c r="W541" s="408"/>
      <c r="X541" s="408"/>
      <c r="Y541" s="408"/>
      <c r="Z541" s="408"/>
    </row>
    <row r="542" ht="15.75" customHeight="1">
      <c r="A542" s="408"/>
      <c r="B542" s="416"/>
      <c r="C542" s="416"/>
      <c r="D542" s="416"/>
      <c r="E542" s="416"/>
      <c r="F542" s="408"/>
      <c r="G542" s="408"/>
      <c r="H542" s="408"/>
      <c r="I542" s="408"/>
      <c r="J542" s="408"/>
      <c r="K542" s="408"/>
      <c r="L542" s="408"/>
      <c r="M542" s="408"/>
      <c r="N542" s="408"/>
      <c r="O542" s="408"/>
      <c r="P542" s="408"/>
      <c r="Q542" s="408"/>
      <c r="R542" s="408"/>
      <c r="S542" s="408"/>
      <c r="T542" s="408"/>
      <c r="U542" s="408"/>
      <c r="V542" s="408"/>
      <c r="W542" s="408"/>
      <c r="X542" s="408"/>
      <c r="Y542" s="408"/>
      <c r="Z542" s="408"/>
    </row>
    <row r="543" ht="15.75" customHeight="1">
      <c r="A543" s="408"/>
      <c r="B543" s="416"/>
      <c r="C543" s="416"/>
      <c r="D543" s="416"/>
      <c r="E543" s="416"/>
      <c r="F543" s="408"/>
      <c r="G543" s="408"/>
      <c r="H543" s="408"/>
      <c r="I543" s="408"/>
      <c r="J543" s="408"/>
      <c r="K543" s="408"/>
      <c r="L543" s="408"/>
      <c r="M543" s="408"/>
      <c r="N543" s="408"/>
      <c r="O543" s="408"/>
      <c r="P543" s="408"/>
      <c r="Q543" s="408"/>
      <c r="R543" s="408"/>
      <c r="S543" s="408"/>
      <c r="T543" s="408"/>
      <c r="U543" s="408"/>
      <c r="V543" s="408"/>
      <c r="W543" s="408"/>
      <c r="X543" s="408"/>
      <c r="Y543" s="408"/>
      <c r="Z543" s="408"/>
    </row>
    <row r="544" ht="15.75" customHeight="1">
      <c r="A544" s="408"/>
      <c r="B544" s="416"/>
      <c r="C544" s="416"/>
      <c r="D544" s="416"/>
      <c r="E544" s="416"/>
      <c r="F544" s="408"/>
      <c r="G544" s="408"/>
      <c r="H544" s="408"/>
      <c r="I544" s="408"/>
      <c r="J544" s="408"/>
      <c r="K544" s="408"/>
      <c r="L544" s="408"/>
      <c r="M544" s="408"/>
      <c r="N544" s="408"/>
      <c r="O544" s="408"/>
      <c r="P544" s="408"/>
      <c r="Q544" s="408"/>
      <c r="R544" s="408"/>
      <c r="S544" s="408"/>
      <c r="T544" s="408"/>
      <c r="U544" s="408"/>
      <c r="V544" s="408"/>
      <c r="W544" s="408"/>
      <c r="X544" s="408"/>
      <c r="Y544" s="408"/>
      <c r="Z544" s="408"/>
    </row>
    <row r="545" ht="15.75" customHeight="1">
      <c r="A545" s="408"/>
      <c r="B545" s="416"/>
      <c r="C545" s="416"/>
      <c r="D545" s="416"/>
      <c r="E545" s="416"/>
      <c r="F545" s="408"/>
      <c r="G545" s="408"/>
      <c r="H545" s="408"/>
      <c r="I545" s="408"/>
      <c r="J545" s="408"/>
      <c r="K545" s="408"/>
      <c r="L545" s="408"/>
      <c r="M545" s="408"/>
      <c r="N545" s="408"/>
      <c r="O545" s="408"/>
      <c r="P545" s="408"/>
      <c r="Q545" s="408"/>
      <c r="R545" s="408"/>
      <c r="S545" s="408"/>
      <c r="T545" s="408"/>
      <c r="U545" s="408"/>
      <c r="V545" s="408"/>
      <c r="W545" s="408"/>
      <c r="X545" s="408"/>
      <c r="Y545" s="408"/>
      <c r="Z545" s="408"/>
    </row>
    <row r="546" ht="15.75" customHeight="1">
      <c r="A546" s="408"/>
      <c r="B546" s="416"/>
      <c r="C546" s="416"/>
      <c r="D546" s="416"/>
      <c r="E546" s="416"/>
      <c r="F546" s="408"/>
      <c r="G546" s="408"/>
      <c r="H546" s="408"/>
      <c r="I546" s="408"/>
      <c r="J546" s="408"/>
      <c r="K546" s="408"/>
      <c r="L546" s="408"/>
      <c r="M546" s="408"/>
      <c r="N546" s="408"/>
      <c r="O546" s="408"/>
      <c r="P546" s="408"/>
      <c r="Q546" s="408"/>
      <c r="R546" s="408"/>
      <c r="S546" s="408"/>
      <c r="T546" s="408"/>
      <c r="U546" s="408"/>
      <c r="V546" s="408"/>
      <c r="W546" s="408"/>
      <c r="X546" s="408"/>
      <c r="Y546" s="408"/>
      <c r="Z546" s="408"/>
    </row>
    <row r="547" ht="15.75" customHeight="1">
      <c r="A547" s="408"/>
      <c r="B547" s="416"/>
      <c r="C547" s="416"/>
      <c r="D547" s="416"/>
      <c r="E547" s="416"/>
      <c r="F547" s="408"/>
      <c r="G547" s="408"/>
      <c r="H547" s="408"/>
      <c r="I547" s="408"/>
      <c r="J547" s="408"/>
      <c r="K547" s="408"/>
      <c r="L547" s="408"/>
      <c r="M547" s="408"/>
      <c r="N547" s="408"/>
      <c r="O547" s="408"/>
      <c r="P547" s="408"/>
      <c r="Q547" s="408"/>
      <c r="R547" s="408"/>
      <c r="S547" s="408"/>
      <c r="T547" s="408"/>
      <c r="U547" s="408"/>
      <c r="V547" s="408"/>
      <c r="W547" s="408"/>
      <c r="X547" s="408"/>
      <c r="Y547" s="408"/>
      <c r="Z547" s="408"/>
    </row>
    <row r="548" ht="15.75" customHeight="1">
      <c r="A548" s="408"/>
      <c r="B548" s="416"/>
      <c r="C548" s="416"/>
      <c r="D548" s="416"/>
      <c r="E548" s="416"/>
      <c r="F548" s="408"/>
      <c r="G548" s="408"/>
      <c r="H548" s="408"/>
      <c r="I548" s="408"/>
      <c r="J548" s="408"/>
      <c r="K548" s="408"/>
      <c r="L548" s="408"/>
      <c r="M548" s="408"/>
      <c r="N548" s="408"/>
      <c r="O548" s="408"/>
      <c r="P548" s="408"/>
      <c r="Q548" s="408"/>
      <c r="R548" s="408"/>
      <c r="S548" s="408"/>
      <c r="T548" s="408"/>
      <c r="U548" s="408"/>
      <c r="V548" s="408"/>
      <c r="W548" s="408"/>
      <c r="X548" s="408"/>
      <c r="Y548" s="408"/>
      <c r="Z548" s="408"/>
    </row>
    <row r="549" ht="15.75" customHeight="1">
      <c r="A549" s="408"/>
      <c r="B549" s="416"/>
      <c r="C549" s="416"/>
      <c r="D549" s="416"/>
      <c r="E549" s="416"/>
      <c r="F549" s="408"/>
      <c r="G549" s="408"/>
      <c r="H549" s="408"/>
      <c r="I549" s="408"/>
      <c r="J549" s="408"/>
      <c r="K549" s="408"/>
      <c r="L549" s="408"/>
      <c r="M549" s="408"/>
      <c r="N549" s="408"/>
      <c r="O549" s="408"/>
      <c r="P549" s="408"/>
      <c r="Q549" s="408"/>
      <c r="R549" s="408"/>
      <c r="S549" s="408"/>
      <c r="T549" s="408"/>
      <c r="U549" s="408"/>
      <c r="V549" s="408"/>
      <c r="W549" s="408"/>
      <c r="X549" s="408"/>
      <c r="Y549" s="408"/>
      <c r="Z549" s="408"/>
    </row>
    <row r="550" ht="15.75" customHeight="1">
      <c r="A550" s="408"/>
      <c r="B550" s="416"/>
      <c r="C550" s="416"/>
      <c r="D550" s="416"/>
      <c r="E550" s="416"/>
      <c r="F550" s="408"/>
      <c r="G550" s="408"/>
      <c r="H550" s="408"/>
      <c r="I550" s="408"/>
      <c r="J550" s="408"/>
      <c r="K550" s="408"/>
      <c r="L550" s="408"/>
      <c r="M550" s="408"/>
      <c r="N550" s="408"/>
      <c r="O550" s="408"/>
      <c r="P550" s="408"/>
      <c r="Q550" s="408"/>
      <c r="R550" s="408"/>
      <c r="S550" s="408"/>
      <c r="T550" s="408"/>
      <c r="U550" s="408"/>
      <c r="V550" s="408"/>
      <c r="W550" s="408"/>
      <c r="X550" s="408"/>
      <c r="Y550" s="408"/>
      <c r="Z550" s="408"/>
    </row>
    <row r="551" ht="15.75" customHeight="1">
      <c r="A551" s="408"/>
      <c r="B551" s="416"/>
      <c r="C551" s="416"/>
      <c r="D551" s="416"/>
      <c r="E551" s="416"/>
      <c r="F551" s="408"/>
      <c r="G551" s="408"/>
      <c r="H551" s="408"/>
      <c r="I551" s="408"/>
      <c r="J551" s="408"/>
      <c r="K551" s="408"/>
      <c r="L551" s="408"/>
      <c r="M551" s="408"/>
      <c r="N551" s="408"/>
      <c r="O551" s="408"/>
      <c r="P551" s="408"/>
      <c r="Q551" s="408"/>
      <c r="R551" s="408"/>
      <c r="S551" s="408"/>
      <c r="T551" s="408"/>
      <c r="U551" s="408"/>
      <c r="V551" s="408"/>
      <c r="W551" s="408"/>
      <c r="X551" s="408"/>
      <c r="Y551" s="408"/>
      <c r="Z551" s="408"/>
    </row>
    <row r="552" ht="15.75" customHeight="1">
      <c r="A552" s="408"/>
      <c r="B552" s="416"/>
      <c r="C552" s="416"/>
      <c r="D552" s="416"/>
      <c r="E552" s="416"/>
      <c r="F552" s="408"/>
      <c r="G552" s="408"/>
      <c r="H552" s="408"/>
      <c r="I552" s="408"/>
      <c r="J552" s="408"/>
      <c r="K552" s="408"/>
      <c r="L552" s="408"/>
      <c r="M552" s="408"/>
      <c r="N552" s="408"/>
      <c r="O552" s="408"/>
      <c r="P552" s="408"/>
      <c r="Q552" s="408"/>
      <c r="R552" s="408"/>
      <c r="S552" s="408"/>
      <c r="T552" s="408"/>
      <c r="U552" s="408"/>
      <c r="V552" s="408"/>
      <c r="W552" s="408"/>
      <c r="X552" s="408"/>
      <c r="Y552" s="408"/>
      <c r="Z552" s="408"/>
    </row>
    <row r="553" ht="15.75" customHeight="1">
      <c r="A553" s="408"/>
      <c r="B553" s="416"/>
      <c r="C553" s="416"/>
      <c r="D553" s="416"/>
      <c r="E553" s="416"/>
      <c r="F553" s="408"/>
      <c r="G553" s="408"/>
      <c r="H553" s="408"/>
      <c r="I553" s="408"/>
      <c r="J553" s="408"/>
      <c r="K553" s="408"/>
      <c r="L553" s="408"/>
      <c r="M553" s="408"/>
      <c r="N553" s="408"/>
      <c r="O553" s="408"/>
      <c r="P553" s="408"/>
      <c r="Q553" s="408"/>
      <c r="R553" s="408"/>
      <c r="S553" s="408"/>
      <c r="T553" s="408"/>
      <c r="U553" s="408"/>
      <c r="V553" s="408"/>
      <c r="W553" s="408"/>
      <c r="X553" s="408"/>
      <c r="Y553" s="408"/>
      <c r="Z553" s="408"/>
    </row>
    <row r="554" ht="15.75" customHeight="1">
      <c r="A554" s="408"/>
      <c r="B554" s="416"/>
      <c r="C554" s="416"/>
      <c r="D554" s="416"/>
      <c r="E554" s="416"/>
      <c r="F554" s="408"/>
      <c r="G554" s="408"/>
      <c r="H554" s="408"/>
      <c r="I554" s="408"/>
      <c r="J554" s="408"/>
      <c r="K554" s="408"/>
      <c r="L554" s="408"/>
      <c r="M554" s="408"/>
      <c r="N554" s="408"/>
      <c r="O554" s="408"/>
      <c r="P554" s="408"/>
      <c r="Q554" s="408"/>
      <c r="R554" s="408"/>
      <c r="S554" s="408"/>
      <c r="T554" s="408"/>
      <c r="U554" s="408"/>
      <c r="V554" s="408"/>
      <c r="W554" s="408"/>
      <c r="X554" s="408"/>
      <c r="Y554" s="408"/>
      <c r="Z554" s="408"/>
    </row>
    <row r="555" ht="15.75" customHeight="1">
      <c r="A555" s="408"/>
      <c r="B555" s="416"/>
      <c r="C555" s="416"/>
      <c r="D555" s="416"/>
      <c r="E555" s="416"/>
      <c r="F555" s="408"/>
      <c r="G555" s="408"/>
      <c r="H555" s="408"/>
      <c r="I555" s="408"/>
      <c r="J555" s="408"/>
      <c r="K555" s="408"/>
      <c r="L555" s="408"/>
      <c r="M555" s="408"/>
      <c r="N555" s="408"/>
      <c r="O555" s="408"/>
      <c r="P555" s="408"/>
      <c r="Q555" s="408"/>
      <c r="R555" s="408"/>
      <c r="S555" s="408"/>
      <c r="T555" s="408"/>
      <c r="U555" s="408"/>
      <c r="V555" s="408"/>
      <c r="W555" s="408"/>
      <c r="X555" s="408"/>
      <c r="Y555" s="408"/>
      <c r="Z555" s="408"/>
    </row>
    <row r="556" ht="15.75" customHeight="1">
      <c r="A556" s="408"/>
      <c r="B556" s="416"/>
      <c r="C556" s="416"/>
      <c r="D556" s="416"/>
      <c r="E556" s="416"/>
      <c r="F556" s="408"/>
      <c r="G556" s="408"/>
      <c r="H556" s="408"/>
      <c r="I556" s="408"/>
      <c r="J556" s="408"/>
      <c r="K556" s="408"/>
      <c r="L556" s="408"/>
      <c r="M556" s="408"/>
      <c r="N556" s="408"/>
      <c r="O556" s="408"/>
      <c r="P556" s="408"/>
      <c r="Q556" s="408"/>
      <c r="R556" s="408"/>
      <c r="S556" s="408"/>
      <c r="T556" s="408"/>
      <c r="U556" s="408"/>
      <c r="V556" s="408"/>
      <c r="W556" s="408"/>
      <c r="X556" s="408"/>
      <c r="Y556" s="408"/>
      <c r="Z556" s="408"/>
    </row>
    <row r="557" ht="15.75" customHeight="1">
      <c r="A557" s="408"/>
      <c r="B557" s="416"/>
      <c r="C557" s="416"/>
      <c r="D557" s="416"/>
      <c r="E557" s="416"/>
      <c r="F557" s="408"/>
      <c r="G557" s="408"/>
      <c r="H557" s="408"/>
      <c r="I557" s="408"/>
      <c r="J557" s="408"/>
      <c r="K557" s="408"/>
      <c r="L557" s="408"/>
      <c r="M557" s="408"/>
      <c r="N557" s="408"/>
      <c r="O557" s="408"/>
      <c r="P557" s="408"/>
      <c r="Q557" s="408"/>
      <c r="R557" s="408"/>
      <c r="S557" s="408"/>
      <c r="T557" s="408"/>
      <c r="U557" s="408"/>
      <c r="V557" s="408"/>
      <c r="W557" s="408"/>
      <c r="X557" s="408"/>
      <c r="Y557" s="408"/>
      <c r="Z557" s="408"/>
    </row>
    <row r="558" ht="15.75" customHeight="1">
      <c r="A558" s="408"/>
      <c r="B558" s="416"/>
      <c r="C558" s="416"/>
      <c r="D558" s="416"/>
      <c r="E558" s="416"/>
      <c r="F558" s="408"/>
      <c r="G558" s="408"/>
      <c r="H558" s="408"/>
      <c r="I558" s="408"/>
      <c r="J558" s="408"/>
      <c r="K558" s="408"/>
      <c r="L558" s="408"/>
      <c r="M558" s="408"/>
      <c r="N558" s="408"/>
      <c r="O558" s="408"/>
      <c r="P558" s="408"/>
      <c r="Q558" s="408"/>
      <c r="R558" s="408"/>
      <c r="S558" s="408"/>
      <c r="T558" s="408"/>
      <c r="U558" s="408"/>
      <c r="V558" s="408"/>
      <c r="W558" s="408"/>
      <c r="X558" s="408"/>
      <c r="Y558" s="408"/>
      <c r="Z558" s="408"/>
    </row>
    <row r="559" ht="15.75" customHeight="1">
      <c r="A559" s="408"/>
      <c r="B559" s="416"/>
      <c r="C559" s="416"/>
      <c r="D559" s="416"/>
      <c r="E559" s="416"/>
      <c r="F559" s="408"/>
      <c r="G559" s="408"/>
      <c r="H559" s="408"/>
      <c r="I559" s="408"/>
      <c r="J559" s="408"/>
      <c r="K559" s="408"/>
      <c r="L559" s="408"/>
      <c r="M559" s="408"/>
      <c r="N559" s="408"/>
      <c r="O559" s="408"/>
      <c r="P559" s="408"/>
      <c r="Q559" s="408"/>
      <c r="R559" s="408"/>
      <c r="S559" s="408"/>
      <c r="T559" s="408"/>
      <c r="U559" s="408"/>
      <c r="V559" s="408"/>
      <c r="W559" s="408"/>
      <c r="X559" s="408"/>
      <c r="Y559" s="408"/>
      <c r="Z559" s="408"/>
    </row>
    <row r="560" ht="15.75" customHeight="1">
      <c r="A560" s="408"/>
      <c r="B560" s="416"/>
      <c r="C560" s="416"/>
      <c r="D560" s="416"/>
      <c r="E560" s="416"/>
      <c r="F560" s="408"/>
      <c r="G560" s="408"/>
      <c r="H560" s="408"/>
      <c r="I560" s="408"/>
      <c r="J560" s="408"/>
      <c r="K560" s="408"/>
      <c r="L560" s="408"/>
      <c r="M560" s="408"/>
      <c r="N560" s="408"/>
      <c r="O560" s="408"/>
      <c r="P560" s="408"/>
      <c r="Q560" s="408"/>
      <c r="R560" s="408"/>
      <c r="S560" s="408"/>
      <c r="T560" s="408"/>
      <c r="U560" s="408"/>
      <c r="V560" s="408"/>
      <c r="W560" s="408"/>
      <c r="X560" s="408"/>
      <c r="Y560" s="408"/>
      <c r="Z560" s="408"/>
    </row>
    <row r="561" ht="15.75" customHeight="1">
      <c r="A561" s="408"/>
      <c r="B561" s="416"/>
      <c r="C561" s="416"/>
      <c r="D561" s="416"/>
      <c r="E561" s="416"/>
      <c r="F561" s="408"/>
      <c r="G561" s="408"/>
      <c r="H561" s="408"/>
      <c r="I561" s="408"/>
      <c r="J561" s="408"/>
      <c r="K561" s="408"/>
      <c r="L561" s="408"/>
      <c r="M561" s="408"/>
      <c r="N561" s="408"/>
      <c r="O561" s="408"/>
      <c r="P561" s="408"/>
      <c r="Q561" s="408"/>
      <c r="R561" s="408"/>
      <c r="S561" s="408"/>
      <c r="T561" s="408"/>
      <c r="U561" s="408"/>
      <c r="V561" s="408"/>
      <c r="W561" s="408"/>
      <c r="X561" s="408"/>
      <c r="Y561" s="408"/>
      <c r="Z561" s="408"/>
    </row>
    <row r="562" ht="15.75" customHeight="1">
      <c r="A562" s="408"/>
      <c r="B562" s="416"/>
      <c r="C562" s="416"/>
      <c r="D562" s="416"/>
      <c r="E562" s="416"/>
      <c r="F562" s="408"/>
      <c r="G562" s="408"/>
      <c r="H562" s="408"/>
      <c r="I562" s="408"/>
      <c r="J562" s="408"/>
      <c r="K562" s="408"/>
      <c r="L562" s="408"/>
      <c r="M562" s="408"/>
      <c r="N562" s="408"/>
      <c r="O562" s="408"/>
      <c r="P562" s="408"/>
      <c r="Q562" s="408"/>
      <c r="R562" s="408"/>
      <c r="S562" s="408"/>
      <c r="T562" s="408"/>
      <c r="U562" s="408"/>
      <c r="V562" s="408"/>
      <c r="W562" s="408"/>
      <c r="X562" s="408"/>
      <c r="Y562" s="408"/>
      <c r="Z562" s="408"/>
    </row>
    <row r="563" ht="15.75" customHeight="1">
      <c r="A563" s="408"/>
      <c r="B563" s="416"/>
      <c r="C563" s="416"/>
      <c r="D563" s="416"/>
      <c r="E563" s="416"/>
      <c r="F563" s="408"/>
      <c r="G563" s="408"/>
      <c r="H563" s="408"/>
      <c r="I563" s="408"/>
      <c r="J563" s="408"/>
      <c r="K563" s="408"/>
      <c r="L563" s="408"/>
      <c r="M563" s="408"/>
      <c r="N563" s="408"/>
      <c r="O563" s="408"/>
      <c r="P563" s="408"/>
      <c r="Q563" s="408"/>
      <c r="R563" s="408"/>
      <c r="S563" s="408"/>
      <c r="T563" s="408"/>
      <c r="U563" s="408"/>
      <c r="V563" s="408"/>
      <c r="W563" s="408"/>
      <c r="X563" s="408"/>
      <c r="Y563" s="408"/>
      <c r="Z563" s="408"/>
    </row>
    <row r="564" ht="15.75" customHeight="1">
      <c r="A564" s="408"/>
      <c r="B564" s="416"/>
      <c r="C564" s="416"/>
      <c r="D564" s="416"/>
      <c r="E564" s="416"/>
      <c r="F564" s="408"/>
      <c r="G564" s="408"/>
      <c r="H564" s="408"/>
      <c r="I564" s="408"/>
      <c r="J564" s="408"/>
      <c r="K564" s="408"/>
      <c r="L564" s="408"/>
      <c r="M564" s="408"/>
      <c r="N564" s="408"/>
      <c r="O564" s="408"/>
      <c r="P564" s="408"/>
      <c r="Q564" s="408"/>
      <c r="R564" s="408"/>
      <c r="S564" s="408"/>
      <c r="T564" s="408"/>
      <c r="U564" s="408"/>
      <c r="V564" s="408"/>
      <c r="W564" s="408"/>
      <c r="X564" s="408"/>
      <c r="Y564" s="408"/>
      <c r="Z564" s="408"/>
    </row>
    <row r="565" ht="15.75" customHeight="1">
      <c r="A565" s="408"/>
      <c r="B565" s="416"/>
      <c r="C565" s="416"/>
      <c r="D565" s="416"/>
      <c r="E565" s="416"/>
      <c r="F565" s="408"/>
      <c r="G565" s="408"/>
      <c r="H565" s="408"/>
      <c r="I565" s="408"/>
      <c r="J565" s="408"/>
      <c r="K565" s="408"/>
      <c r="L565" s="408"/>
      <c r="M565" s="408"/>
      <c r="N565" s="408"/>
      <c r="O565" s="408"/>
      <c r="P565" s="408"/>
      <c r="Q565" s="408"/>
      <c r="R565" s="408"/>
      <c r="S565" s="408"/>
      <c r="T565" s="408"/>
      <c r="U565" s="408"/>
      <c r="V565" s="408"/>
      <c r="W565" s="408"/>
      <c r="X565" s="408"/>
      <c r="Y565" s="408"/>
      <c r="Z565" s="408"/>
    </row>
    <row r="566" ht="15.75" customHeight="1">
      <c r="A566" s="408"/>
      <c r="B566" s="416"/>
      <c r="C566" s="416"/>
      <c r="D566" s="416"/>
      <c r="E566" s="416"/>
      <c r="F566" s="408"/>
      <c r="G566" s="408"/>
      <c r="H566" s="408"/>
      <c r="I566" s="408"/>
      <c r="J566" s="408"/>
      <c r="K566" s="408"/>
      <c r="L566" s="408"/>
      <c r="M566" s="408"/>
      <c r="N566" s="408"/>
      <c r="O566" s="408"/>
      <c r="P566" s="408"/>
      <c r="Q566" s="408"/>
      <c r="R566" s="408"/>
      <c r="S566" s="408"/>
      <c r="T566" s="408"/>
      <c r="U566" s="408"/>
      <c r="V566" s="408"/>
      <c r="W566" s="408"/>
      <c r="X566" s="408"/>
      <c r="Y566" s="408"/>
      <c r="Z566" s="408"/>
    </row>
    <row r="567" ht="15.75" customHeight="1">
      <c r="A567" s="408"/>
      <c r="B567" s="416"/>
      <c r="C567" s="416"/>
      <c r="D567" s="416"/>
      <c r="E567" s="416"/>
      <c r="F567" s="408"/>
      <c r="G567" s="408"/>
      <c r="H567" s="408"/>
      <c r="I567" s="408"/>
      <c r="J567" s="408"/>
      <c r="K567" s="408"/>
      <c r="L567" s="408"/>
      <c r="M567" s="408"/>
      <c r="N567" s="408"/>
      <c r="O567" s="408"/>
      <c r="P567" s="408"/>
      <c r="Q567" s="408"/>
      <c r="R567" s="408"/>
      <c r="S567" s="408"/>
      <c r="T567" s="408"/>
      <c r="U567" s="408"/>
      <c r="V567" s="408"/>
      <c r="W567" s="408"/>
      <c r="X567" s="408"/>
      <c r="Y567" s="408"/>
      <c r="Z567" s="408"/>
    </row>
    <row r="568" ht="15.75" customHeight="1">
      <c r="A568" s="408"/>
      <c r="B568" s="416"/>
      <c r="C568" s="416"/>
      <c r="D568" s="416"/>
      <c r="E568" s="416"/>
      <c r="F568" s="408"/>
      <c r="G568" s="408"/>
      <c r="H568" s="408"/>
      <c r="I568" s="408"/>
      <c r="J568" s="408"/>
      <c r="K568" s="408"/>
      <c r="L568" s="408"/>
      <c r="M568" s="408"/>
      <c r="N568" s="408"/>
      <c r="O568" s="408"/>
      <c r="P568" s="408"/>
      <c r="Q568" s="408"/>
      <c r="R568" s="408"/>
      <c r="S568" s="408"/>
      <c r="T568" s="408"/>
      <c r="U568" s="408"/>
      <c r="V568" s="408"/>
      <c r="W568" s="408"/>
      <c r="X568" s="408"/>
      <c r="Y568" s="408"/>
      <c r="Z568" s="408"/>
    </row>
    <row r="569" ht="15.75" customHeight="1">
      <c r="A569" s="408"/>
      <c r="B569" s="416"/>
      <c r="C569" s="416"/>
      <c r="D569" s="416"/>
      <c r="E569" s="416"/>
      <c r="F569" s="408"/>
      <c r="G569" s="408"/>
      <c r="H569" s="408"/>
      <c r="I569" s="408"/>
      <c r="J569" s="408"/>
      <c r="K569" s="408"/>
      <c r="L569" s="408"/>
      <c r="M569" s="408"/>
      <c r="N569" s="408"/>
      <c r="O569" s="408"/>
      <c r="P569" s="408"/>
      <c r="Q569" s="408"/>
      <c r="R569" s="408"/>
      <c r="S569" s="408"/>
      <c r="T569" s="408"/>
      <c r="U569" s="408"/>
      <c r="V569" s="408"/>
      <c r="W569" s="408"/>
      <c r="X569" s="408"/>
      <c r="Y569" s="408"/>
      <c r="Z569" s="408"/>
    </row>
    <row r="570" ht="15.75" customHeight="1">
      <c r="A570" s="408"/>
      <c r="B570" s="416"/>
      <c r="C570" s="416"/>
      <c r="D570" s="416"/>
      <c r="E570" s="416"/>
      <c r="F570" s="408"/>
      <c r="G570" s="408"/>
      <c r="H570" s="408"/>
      <c r="I570" s="408"/>
      <c r="J570" s="408"/>
      <c r="K570" s="408"/>
      <c r="L570" s="408"/>
      <c r="M570" s="408"/>
      <c r="N570" s="408"/>
      <c r="O570" s="408"/>
      <c r="P570" s="408"/>
      <c r="Q570" s="408"/>
      <c r="R570" s="408"/>
      <c r="S570" s="408"/>
      <c r="T570" s="408"/>
      <c r="U570" s="408"/>
      <c r="V570" s="408"/>
      <c r="W570" s="408"/>
      <c r="X570" s="408"/>
      <c r="Y570" s="408"/>
      <c r="Z570" s="408"/>
    </row>
    <row r="571" ht="15.75" customHeight="1">
      <c r="A571" s="408"/>
      <c r="B571" s="416"/>
      <c r="C571" s="416"/>
      <c r="D571" s="416"/>
      <c r="E571" s="416"/>
      <c r="F571" s="408"/>
      <c r="G571" s="408"/>
      <c r="H571" s="408"/>
      <c r="I571" s="408"/>
      <c r="J571" s="408"/>
      <c r="K571" s="408"/>
      <c r="L571" s="408"/>
      <c r="M571" s="408"/>
      <c r="N571" s="408"/>
      <c r="O571" s="408"/>
      <c r="P571" s="408"/>
      <c r="Q571" s="408"/>
      <c r="R571" s="408"/>
      <c r="S571" s="408"/>
      <c r="T571" s="408"/>
      <c r="U571" s="408"/>
      <c r="V571" s="408"/>
      <c r="W571" s="408"/>
      <c r="X571" s="408"/>
      <c r="Y571" s="408"/>
      <c r="Z571" s="408"/>
    </row>
    <row r="572" ht="15.75" customHeight="1">
      <c r="A572" s="408"/>
      <c r="B572" s="416"/>
      <c r="C572" s="416"/>
      <c r="D572" s="416"/>
      <c r="E572" s="416"/>
      <c r="F572" s="408"/>
      <c r="G572" s="408"/>
      <c r="H572" s="408"/>
      <c r="I572" s="408"/>
      <c r="J572" s="408"/>
      <c r="K572" s="408"/>
      <c r="L572" s="408"/>
      <c r="M572" s="408"/>
      <c r="N572" s="408"/>
      <c r="O572" s="408"/>
      <c r="P572" s="408"/>
      <c r="Q572" s="408"/>
      <c r="R572" s="408"/>
      <c r="S572" s="408"/>
      <c r="T572" s="408"/>
      <c r="U572" s="408"/>
      <c r="V572" s="408"/>
      <c r="W572" s="408"/>
      <c r="X572" s="408"/>
      <c r="Y572" s="408"/>
      <c r="Z572" s="408"/>
    </row>
    <row r="573" ht="15.75" customHeight="1">
      <c r="A573" s="408"/>
      <c r="B573" s="416"/>
      <c r="C573" s="416"/>
      <c r="D573" s="416"/>
      <c r="E573" s="416"/>
      <c r="F573" s="408"/>
      <c r="G573" s="408"/>
      <c r="H573" s="408"/>
      <c r="I573" s="408"/>
      <c r="J573" s="408"/>
      <c r="K573" s="408"/>
      <c r="L573" s="408"/>
      <c r="M573" s="408"/>
      <c r="N573" s="408"/>
      <c r="O573" s="408"/>
      <c r="P573" s="408"/>
      <c r="Q573" s="408"/>
      <c r="R573" s="408"/>
      <c r="S573" s="408"/>
      <c r="T573" s="408"/>
      <c r="U573" s="408"/>
      <c r="V573" s="408"/>
      <c r="W573" s="408"/>
      <c r="X573" s="408"/>
      <c r="Y573" s="408"/>
      <c r="Z573" s="408"/>
    </row>
    <row r="574" ht="15.75" customHeight="1">
      <c r="A574" s="408"/>
      <c r="B574" s="416"/>
      <c r="C574" s="416"/>
      <c r="D574" s="416"/>
      <c r="E574" s="416"/>
      <c r="F574" s="408"/>
      <c r="G574" s="408"/>
      <c r="H574" s="408"/>
      <c r="I574" s="408"/>
      <c r="J574" s="408"/>
      <c r="K574" s="408"/>
      <c r="L574" s="408"/>
      <c r="M574" s="408"/>
      <c r="N574" s="408"/>
      <c r="O574" s="408"/>
      <c r="P574" s="408"/>
      <c r="Q574" s="408"/>
      <c r="R574" s="408"/>
      <c r="S574" s="408"/>
      <c r="T574" s="408"/>
      <c r="U574" s="408"/>
      <c r="V574" s="408"/>
      <c r="W574" s="408"/>
      <c r="X574" s="408"/>
      <c r="Y574" s="408"/>
      <c r="Z574" s="408"/>
    </row>
    <row r="575" ht="15.75" customHeight="1">
      <c r="A575" s="408"/>
      <c r="B575" s="416"/>
      <c r="C575" s="416"/>
      <c r="D575" s="416"/>
      <c r="E575" s="416"/>
      <c r="F575" s="408"/>
      <c r="G575" s="408"/>
      <c r="H575" s="408"/>
      <c r="I575" s="408"/>
      <c r="J575" s="408"/>
      <c r="K575" s="408"/>
      <c r="L575" s="408"/>
      <c r="M575" s="408"/>
      <c r="N575" s="408"/>
      <c r="O575" s="408"/>
      <c r="P575" s="408"/>
      <c r="Q575" s="408"/>
      <c r="R575" s="408"/>
      <c r="S575" s="408"/>
      <c r="T575" s="408"/>
      <c r="U575" s="408"/>
      <c r="V575" s="408"/>
      <c r="W575" s="408"/>
      <c r="X575" s="408"/>
      <c r="Y575" s="408"/>
      <c r="Z575" s="408"/>
    </row>
    <row r="576" ht="15.75" customHeight="1">
      <c r="A576" s="408"/>
      <c r="B576" s="416"/>
      <c r="C576" s="416"/>
      <c r="D576" s="416"/>
      <c r="E576" s="416"/>
      <c r="F576" s="408"/>
      <c r="G576" s="408"/>
      <c r="H576" s="408"/>
      <c r="I576" s="408"/>
      <c r="J576" s="408"/>
      <c r="K576" s="408"/>
      <c r="L576" s="408"/>
      <c r="M576" s="408"/>
      <c r="N576" s="408"/>
      <c r="O576" s="408"/>
      <c r="P576" s="408"/>
      <c r="Q576" s="408"/>
      <c r="R576" s="408"/>
      <c r="S576" s="408"/>
      <c r="T576" s="408"/>
      <c r="U576" s="408"/>
      <c r="V576" s="408"/>
      <c r="W576" s="408"/>
      <c r="X576" s="408"/>
      <c r="Y576" s="408"/>
      <c r="Z576" s="408"/>
    </row>
    <row r="577" ht="15.75" customHeight="1">
      <c r="A577" s="408"/>
      <c r="B577" s="416"/>
      <c r="C577" s="416"/>
      <c r="D577" s="416"/>
      <c r="E577" s="416"/>
      <c r="F577" s="408"/>
      <c r="G577" s="408"/>
      <c r="H577" s="408"/>
      <c r="I577" s="408"/>
      <c r="J577" s="408"/>
      <c r="K577" s="408"/>
      <c r="L577" s="408"/>
      <c r="M577" s="408"/>
      <c r="N577" s="408"/>
      <c r="O577" s="408"/>
      <c r="P577" s="408"/>
      <c r="Q577" s="408"/>
      <c r="R577" s="408"/>
      <c r="S577" s="408"/>
      <c r="T577" s="408"/>
      <c r="U577" s="408"/>
      <c r="V577" s="408"/>
      <c r="W577" s="408"/>
      <c r="X577" s="408"/>
      <c r="Y577" s="408"/>
      <c r="Z577" s="408"/>
    </row>
    <row r="578" ht="15.75" customHeight="1">
      <c r="A578" s="408"/>
      <c r="B578" s="416"/>
      <c r="C578" s="416"/>
      <c r="D578" s="416"/>
      <c r="E578" s="416"/>
      <c r="F578" s="408"/>
      <c r="G578" s="408"/>
      <c r="H578" s="408"/>
      <c r="I578" s="408"/>
      <c r="J578" s="408"/>
      <c r="K578" s="408"/>
      <c r="L578" s="408"/>
      <c r="M578" s="408"/>
      <c r="N578" s="408"/>
      <c r="O578" s="408"/>
      <c r="P578" s="408"/>
      <c r="Q578" s="408"/>
      <c r="R578" s="408"/>
      <c r="S578" s="408"/>
      <c r="T578" s="408"/>
      <c r="U578" s="408"/>
      <c r="V578" s="408"/>
      <c r="W578" s="408"/>
      <c r="X578" s="408"/>
      <c r="Y578" s="408"/>
      <c r="Z578" s="408"/>
    </row>
    <row r="579" ht="15.75" customHeight="1">
      <c r="A579" s="408"/>
      <c r="B579" s="416"/>
      <c r="C579" s="416"/>
      <c r="D579" s="416"/>
      <c r="E579" s="416"/>
      <c r="F579" s="408"/>
      <c r="G579" s="408"/>
      <c r="H579" s="408"/>
      <c r="I579" s="408"/>
      <c r="J579" s="408"/>
      <c r="K579" s="408"/>
      <c r="L579" s="408"/>
      <c r="M579" s="408"/>
      <c r="N579" s="408"/>
      <c r="O579" s="408"/>
      <c r="P579" s="408"/>
      <c r="Q579" s="408"/>
      <c r="R579" s="408"/>
      <c r="S579" s="408"/>
      <c r="T579" s="408"/>
      <c r="U579" s="408"/>
      <c r="V579" s="408"/>
      <c r="W579" s="408"/>
      <c r="X579" s="408"/>
      <c r="Y579" s="408"/>
      <c r="Z579" s="408"/>
    </row>
    <row r="580" ht="15.75" customHeight="1">
      <c r="A580" s="408"/>
      <c r="B580" s="416"/>
      <c r="C580" s="416"/>
      <c r="D580" s="416"/>
      <c r="E580" s="416"/>
      <c r="F580" s="408"/>
      <c r="G580" s="408"/>
      <c r="H580" s="408"/>
      <c r="I580" s="408"/>
      <c r="J580" s="408"/>
      <c r="K580" s="408"/>
      <c r="L580" s="408"/>
      <c r="M580" s="408"/>
      <c r="N580" s="408"/>
      <c r="O580" s="408"/>
      <c r="P580" s="408"/>
      <c r="Q580" s="408"/>
      <c r="R580" s="408"/>
      <c r="S580" s="408"/>
      <c r="T580" s="408"/>
      <c r="U580" s="408"/>
      <c r="V580" s="408"/>
      <c r="W580" s="408"/>
      <c r="X580" s="408"/>
      <c r="Y580" s="408"/>
      <c r="Z580" s="408"/>
    </row>
    <row r="581" ht="15.75" customHeight="1">
      <c r="A581" s="408"/>
      <c r="B581" s="416"/>
      <c r="C581" s="416"/>
      <c r="D581" s="416"/>
      <c r="E581" s="416"/>
      <c r="F581" s="408"/>
      <c r="G581" s="408"/>
      <c r="H581" s="408"/>
      <c r="I581" s="408"/>
      <c r="J581" s="408"/>
      <c r="K581" s="408"/>
      <c r="L581" s="408"/>
      <c r="M581" s="408"/>
      <c r="N581" s="408"/>
      <c r="O581" s="408"/>
      <c r="P581" s="408"/>
      <c r="Q581" s="408"/>
      <c r="R581" s="408"/>
      <c r="S581" s="408"/>
      <c r="T581" s="408"/>
      <c r="U581" s="408"/>
      <c r="V581" s="408"/>
      <c r="W581" s="408"/>
      <c r="X581" s="408"/>
      <c r="Y581" s="408"/>
      <c r="Z581" s="408"/>
    </row>
    <row r="582" ht="15.75" customHeight="1">
      <c r="A582" s="408"/>
      <c r="B582" s="416"/>
      <c r="C582" s="416"/>
      <c r="D582" s="416"/>
      <c r="E582" s="416"/>
      <c r="F582" s="408"/>
      <c r="G582" s="408"/>
      <c r="H582" s="408"/>
      <c r="I582" s="408"/>
      <c r="J582" s="408"/>
      <c r="K582" s="408"/>
      <c r="L582" s="408"/>
      <c r="M582" s="408"/>
      <c r="N582" s="408"/>
      <c r="O582" s="408"/>
      <c r="P582" s="408"/>
      <c r="Q582" s="408"/>
      <c r="R582" s="408"/>
      <c r="S582" s="408"/>
      <c r="T582" s="408"/>
      <c r="U582" s="408"/>
      <c r="V582" s="408"/>
      <c r="W582" s="408"/>
      <c r="X582" s="408"/>
      <c r="Y582" s="408"/>
      <c r="Z582" s="408"/>
    </row>
    <row r="583" ht="15.75" customHeight="1">
      <c r="A583" s="408"/>
      <c r="B583" s="416"/>
      <c r="C583" s="416"/>
      <c r="D583" s="416"/>
      <c r="E583" s="416"/>
      <c r="F583" s="408"/>
      <c r="G583" s="408"/>
      <c r="H583" s="408"/>
      <c r="I583" s="408"/>
      <c r="J583" s="408"/>
      <c r="K583" s="408"/>
      <c r="L583" s="408"/>
      <c r="M583" s="408"/>
      <c r="N583" s="408"/>
      <c r="O583" s="408"/>
      <c r="P583" s="408"/>
      <c r="Q583" s="408"/>
      <c r="R583" s="408"/>
      <c r="S583" s="408"/>
      <c r="T583" s="408"/>
      <c r="U583" s="408"/>
      <c r="V583" s="408"/>
      <c r="W583" s="408"/>
      <c r="X583" s="408"/>
      <c r="Y583" s="408"/>
      <c r="Z583" s="408"/>
    </row>
    <row r="584" ht="15.75" customHeight="1">
      <c r="A584" s="408"/>
      <c r="B584" s="416"/>
      <c r="C584" s="416"/>
      <c r="D584" s="416"/>
      <c r="E584" s="416"/>
      <c r="F584" s="408"/>
      <c r="G584" s="408"/>
      <c r="H584" s="408"/>
      <c r="I584" s="408"/>
      <c r="J584" s="408"/>
      <c r="K584" s="408"/>
      <c r="L584" s="408"/>
      <c r="M584" s="408"/>
      <c r="N584" s="408"/>
      <c r="O584" s="408"/>
      <c r="P584" s="408"/>
      <c r="Q584" s="408"/>
      <c r="R584" s="408"/>
      <c r="S584" s="408"/>
      <c r="T584" s="408"/>
      <c r="U584" s="408"/>
      <c r="V584" s="408"/>
      <c r="W584" s="408"/>
      <c r="X584" s="408"/>
      <c r="Y584" s="408"/>
      <c r="Z584" s="408"/>
    </row>
    <row r="585" ht="15.75" customHeight="1">
      <c r="A585" s="408"/>
      <c r="B585" s="416"/>
      <c r="C585" s="416"/>
      <c r="D585" s="416"/>
      <c r="E585" s="416"/>
      <c r="F585" s="408"/>
      <c r="G585" s="408"/>
      <c r="H585" s="408"/>
      <c r="I585" s="408"/>
      <c r="J585" s="408"/>
      <c r="K585" s="408"/>
      <c r="L585" s="408"/>
      <c r="M585" s="408"/>
      <c r="N585" s="408"/>
      <c r="O585" s="408"/>
      <c r="P585" s="408"/>
      <c r="Q585" s="408"/>
      <c r="R585" s="408"/>
      <c r="S585" s="408"/>
      <c r="T585" s="408"/>
      <c r="U585" s="408"/>
      <c r="V585" s="408"/>
      <c r="W585" s="408"/>
      <c r="X585" s="408"/>
      <c r="Y585" s="408"/>
      <c r="Z585" s="408"/>
    </row>
    <row r="586" ht="15.75" customHeight="1">
      <c r="A586" s="408"/>
      <c r="B586" s="416"/>
      <c r="C586" s="416"/>
      <c r="D586" s="416"/>
      <c r="E586" s="416"/>
      <c r="F586" s="408"/>
      <c r="G586" s="408"/>
      <c r="H586" s="408"/>
      <c r="I586" s="408"/>
      <c r="J586" s="408"/>
      <c r="K586" s="408"/>
      <c r="L586" s="408"/>
      <c r="M586" s="408"/>
      <c r="N586" s="408"/>
      <c r="O586" s="408"/>
      <c r="P586" s="408"/>
      <c r="Q586" s="408"/>
      <c r="R586" s="408"/>
      <c r="S586" s="408"/>
      <c r="T586" s="408"/>
      <c r="U586" s="408"/>
      <c r="V586" s="408"/>
      <c r="W586" s="408"/>
      <c r="X586" s="408"/>
      <c r="Y586" s="408"/>
      <c r="Z586" s="408"/>
    </row>
    <row r="587" ht="15.75" customHeight="1">
      <c r="A587" s="408"/>
      <c r="B587" s="416"/>
      <c r="C587" s="416"/>
      <c r="D587" s="416"/>
      <c r="E587" s="416"/>
      <c r="F587" s="408"/>
      <c r="G587" s="408"/>
      <c r="H587" s="408"/>
      <c r="I587" s="408"/>
      <c r="J587" s="408"/>
      <c r="K587" s="408"/>
      <c r="L587" s="408"/>
      <c r="M587" s="408"/>
      <c r="N587" s="408"/>
      <c r="O587" s="408"/>
      <c r="P587" s="408"/>
      <c r="Q587" s="408"/>
      <c r="R587" s="408"/>
      <c r="S587" s="408"/>
      <c r="T587" s="408"/>
      <c r="U587" s="408"/>
      <c r="V587" s="408"/>
      <c r="W587" s="408"/>
      <c r="X587" s="408"/>
      <c r="Y587" s="408"/>
      <c r="Z587" s="408"/>
    </row>
    <row r="588" ht="15.75" customHeight="1">
      <c r="A588" s="408"/>
      <c r="B588" s="416"/>
      <c r="C588" s="416"/>
      <c r="D588" s="416"/>
      <c r="E588" s="416"/>
      <c r="F588" s="408"/>
      <c r="G588" s="408"/>
      <c r="H588" s="408"/>
      <c r="I588" s="408"/>
      <c r="J588" s="408"/>
      <c r="K588" s="408"/>
      <c r="L588" s="408"/>
      <c r="M588" s="408"/>
      <c r="N588" s="408"/>
      <c r="O588" s="408"/>
      <c r="P588" s="408"/>
      <c r="Q588" s="408"/>
      <c r="R588" s="408"/>
      <c r="S588" s="408"/>
      <c r="T588" s="408"/>
      <c r="U588" s="408"/>
      <c r="V588" s="408"/>
      <c r="W588" s="408"/>
      <c r="X588" s="408"/>
      <c r="Y588" s="408"/>
      <c r="Z588" s="408"/>
    </row>
    <row r="589" ht="15.75" customHeight="1">
      <c r="A589" s="408"/>
      <c r="B589" s="416"/>
      <c r="C589" s="416"/>
      <c r="D589" s="416"/>
      <c r="E589" s="416"/>
      <c r="F589" s="408"/>
      <c r="G589" s="408"/>
      <c r="H589" s="408"/>
      <c r="I589" s="408"/>
      <c r="J589" s="408"/>
      <c r="K589" s="408"/>
      <c r="L589" s="408"/>
      <c r="M589" s="408"/>
      <c r="N589" s="408"/>
      <c r="O589" s="408"/>
      <c r="P589" s="408"/>
      <c r="Q589" s="408"/>
      <c r="R589" s="408"/>
      <c r="S589" s="408"/>
      <c r="T589" s="408"/>
      <c r="U589" s="408"/>
      <c r="V589" s="408"/>
      <c r="W589" s="408"/>
      <c r="X589" s="408"/>
      <c r="Y589" s="408"/>
      <c r="Z589" s="408"/>
    </row>
    <row r="590" ht="15.75" customHeight="1">
      <c r="A590" s="408"/>
      <c r="B590" s="416"/>
      <c r="C590" s="416"/>
      <c r="D590" s="416"/>
      <c r="E590" s="416"/>
      <c r="F590" s="408"/>
      <c r="G590" s="408"/>
      <c r="H590" s="408"/>
      <c r="I590" s="408"/>
      <c r="J590" s="408"/>
      <c r="K590" s="408"/>
      <c r="L590" s="408"/>
      <c r="M590" s="408"/>
      <c r="N590" s="408"/>
      <c r="O590" s="408"/>
      <c r="P590" s="408"/>
      <c r="Q590" s="408"/>
      <c r="R590" s="408"/>
      <c r="S590" s="408"/>
      <c r="T590" s="408"/>
      <c r="U590" s="408"/>
      <c r="V590" s="408"/>
      <c r="W590" s="408"/>
      <c r="X590" s="408"/>
      <c r="Y590" s="408"/>
      <c r="Z590" s="408"/>
    </row>
    <row r="591" ht="15.75" customHeight="1">
      <c r="A591" s="408"/>
      <c r="B591" s="416"/>
      <c r="C591" s="416"/>
      <c r="D591" s="416"/>
      <c r="E591" s="416"/>
      <c r="F591" s="408"/>
      <c r="G591" s="408"/>
      <c r="H591" s="408"/>
      <c r="I591" s="408"/>
      <c r="J591" s="408"/>
      <c r="K591" s="408"/>
      <c r="L591" s="408"/>
      <c r="M591" s="408"/>
      <c r="N591" s="408"/>
      <c r="O591" s="408"/>
      <c r="P591" s="408"/>
      <c r="Q591" s="408"/>
      <c r="R591" s="408"/>
      <c r="S591" s="408"/>
      <c r="T591" s="408"/>
      <c r="U591" s="408"/>
      <c r="V591" s="408"/>
      <c r="W591" s="408"/>
      <c r="X591" s="408"/>
      <c r="Y591" s="408"/>
      <c r="Z591" s="408"/>
    </row>
    <row r="592" ht="15.75" customHeight="1">
      <c r="A592" s="408"/>
      <c r="B592" s="416"/>
      <c r="C592" s="416"/>
      <c r="D592" s="416"/>
      <c r="E592" s="416"/>
      <c r="F592" s="408"/>
      <c r="G592" s="408"/>
      <c r="H592" s="408"/>
      <c r="I592" s="408"/>
      <c r="J592" s="408"/>
      <c r="K592" s="408"/>
      <c r="L592" s="408"/>
      <c r="M592" s="408"/>
      <c r="N592" s="408"/>
      <c r="O592" s="408"/>
      <c r="P592" s="408"/>
      <c r="Q592" s="408"/>
      <c r="R592" s="408"/>
      <c r="S592" s="408"/>
      <c r="T592" s="408"/>
      <c r="U592" s="408"/>
      <c r="V592" s="408"/>
      <c r="W592" s="408"/>
      <c r="X592" s="408"/>
      <c r="Y592" s="408"/>
      <c r="Z592" s="408"/>
    </row>
    <row r="593" ht="15.75" customHeight="1">
      <c r="A593" s="408"/>
      <c r="B593" s="416"/>
      <c r="C593" s="416"/>
      <c r="D593" s="416"/>
      <c r="E593" s="416"/>
      <c r="F593" s="408"/>
      <c r="G593" s="408"/>
      <c r="H593" s="408"/>
      <c r="I593" s="408"/>
      <c r="J593" s="408"/>
      <c r="K593" s="408"/>
      <c r="L593" s="408"/>
      <c r="M593" s="408"/>
      <c r="N593" s="408"/>
      <c r="O593" s="408"/>
      <c r="P593" s="408"/>
      <c r="Q593" s="408"/>
      <c r="R593" s="408"/>
      <c r="S593" s="408"/>
      <c r="T593" s="408"/>
      <c r="U593" s="408"/>
      <c r="V593" s="408"/>
      <c r="W593" s="408"/>
      <c r="X593" s="408"/>
      <c r="Y593" s="408"/>
      <c r="Z593" s="408"/>
    </row>
    <row r="594" ht="15.75" customHeight="1">
      <c r="A594" s="408"/>
      <c r="B594" s="416"/>
      <c r="C594" s="416"/>
      <c r="D594" s="416"/>
      <c r="E594" s="416"/>
      <c r="F594" s="408"/>
      <c r="G594" s="408"/>
      <c r="H594" s="408"/>
      <c r="I594" s="408"/>
      <c r="J594" s="408"/>
      <c r="K594" s="408"/>
      <c r="L594" s="408"/>
      <c r="M594" s="408"/>
      <c r="N594" s="408"/>
      <c r="O594" s="408"/>
      <c r="P594" s="408"/>
      <c r="Q594" s="408"/>
      <c r="R594" s="408"/>
      <c r="S594" s="408"/>
      <c r="T594" s="408"/>
      <c r="U594" s="408"/>
      <c r="V594" s="408"/>
      <c r="W594" s="408"/>
      <c r="X594" s="408"/>
      <c r="Y594" s="408"/>
      <c r="Z594" s="408"/>
    </row>
    <row r="595" ht="15.75" customHeight="1">
      <c r="A595" s="408"/>
      <c r="B595" s="416"/>
      <c r="C595" s="416"/>
      <c r="D595" s="416"/>
      <c r="E595" s="416"/>
      <c r="F595" s="408"/>
      <c r="G595" s="408"/>
      <c r="H595" s="408"/>
      <c r="I595" s="408"/>
      <c r="J595" s="408"/>
      <c r="K595" s="408"/>
      <c r="L595" s="408"/>
      <c r="M595" s="408"/>
      <c r="N595" s="408"/>
      <c r="O595" s="408"/>
      <c r="P595" s="408"/>
      <c r="Q595" s="408"/>
      <c r="R595" s="408"/>
      <c r="S595" s="408"/>
      <c r="T595" s="408"/>
      <c r="U595" s="408"/>
      <c r="V595" s="408"/>
      <c r="W595" s="408"/>
      <c r="X595" s="408"/>
      <c r="Y595" s="408"/>
      <c r="Z595" s="408"/>
    </row>
    <row r="596" ht="15.75" customHeight="1">
      <c r="A596" s="408"/>
      <c r="B596" s="416"/>
      <c r="C596" s="416"/>
      <c r="D596" s="416"/>
      <c r="E596" s="416"/>
      <c r="F596" s="408"/>
      <c r="G596" s="408"/>
      <c r="H596" s="408"/>
      <c r="I596" s="408"/>
      <c r="J596" s="408"/>
      <c r="K596" s="408"/>
      <c r="L596" s="408"/>
      <c r="M596" s="408"/>
      <c r="N596" s="408"/>
      <c r="O596" s="408"/>
      <c r="P596" s="408"/>
      <c r="Q596" s="408"/>
      <c r="R596" s="408"/>
      <c r="S596" s="408"/>
      <c r="T596" s="408"/>
      <c r="U596" s="408"/>
      <c r="V596" s="408"/>
      <c r="W596" s="408"/>
      <c r="X596" s="408"/>
      <c r="Y596" s="408"/>
      <c r="Z596" s="408"/>
    </row>
    <row r="597" ht="15.75" customHeight="1">
      <c r="A597" s="408"/>
      <c r="B597" s="416"/>
      <c r="C597" s="416"/>
      <c r="D597" s="416"/>
      <c r="E597" s="416"/>
      <c r="F597" s="408"/>
      <c r="G597" s="408"/>
      <c r="H597" s="408"/>
      <c r="I597" s="408"/>
      <c r="J597" s="408"/>
      <c r="K597" s="408"/>
      <c r="L597" s="408"/>
      <c r="M597" s="408"/>
      <c r="N597" s="408"/>
      <c r="O597" s="408"/>
      <c r="P597" s="408"/>
      <c r="Q597" s="408"/>
      <c r="R597" s="408"/>
      <c r="S597" s="408"/>
      <c r="T597" s="408"/>
      <c r="U597" s="408"/>
      <c r="V597" s="408"/>
      <c r="W597" s="408"/>
      <c r="X597" s="408"/>
      <c r="Y597" s="408"/>
      <c r="Z597" s="408"/>
    </row>
    <row r="598" ht="15.75" customHeight="1">
      <c r="A598" s="408"/>
      <c r="B598" s="416"/>
      <c r="C598" s="416"/>
      <c r="D598" s="416"/>
      <c r="E598" s="416"/>
      <c r="F598" s="408"/>
      <c r="G598" s="408"/>
      <c r="H598" s="408"/>
      <c r="I598" s="408"/>
      <c r="J598" s="408"/>
      <c r="K598" s="408"/>
      <c r="L598" s="408"/>
      <c r="M598" s="408"/>
      <c r="N598" s="408"/>
      <c r="O598" s="408"/>
      <c r="P598" s="408"/>
      <c r="Q598" s="408"/>
      <c r="R598" s="408"/>
      <c r="S598" s="408"/>
      <c r="T598" s="408"/>
      <c r="U598" s="408"/>
      <c r="V598" s="408"/>
      <c r="W598" s="408"/>
      <c r="X598" s="408"/>
      <c r="Y598" s="408"/>
      <c r="Z598" s="408"/>
    </row>
    <row r="599" ht="15.75" customHeight="1">
      <c r="A599" s="408"/>
      <c r="B599" s="416"/>
      <c r="C599" s="416"/>
      <c r="D599" s="416"/>
      <c r="E599" s="416"/>
      <c r="F599" s="408"/>
      <c r="G599" s="408"/>
      <c r="H599" s="408"/>
      <c r="I599" s="408"/>
      <c r="J599" s="408"/>
      <c r="K599" s="408"/>
      <c r="L599" s="408"/>
      <c r="M599" s="408"/>
      <c r="N599" s="408"/>
      <c r="O599" s="408"/>
      <c r="P599" s="408"/>
      <c r="Q599" s="408"/>
      <c r="R599" s="408"/>
      <c r="S599" s="408"/>
      <c r="T599" s="408"/>
      <c r="U599" s="408"/>
      <c r="V599" s="408"/>
      <c r="W599" s="408"/>
      <c r="X599" s="408"/>
      <c r="Y599" s="408"/>
      <c r="Z599" s="408"/>
    </row>
    <row r="600" ht="15.75" customHeight="1">
      <c r="A600" s="408"/>
      <c r="B600" s="416"/>
      <c r="C600" s="416"/>
      <c r="D600" s="416"/>
      <c r="E600" s="416"/>
      <c r="F600" s="408"/>
      <c r="G600" s="408"/>
      <c r="H600" s="408"/>
      <c r="I600" s="408"/>
      <c r="J600" s="408"/>
      <c r="K600" s="408"/>
      <c r="L600" s="408"/>
      <c r="M600" s="408"/>
      <c r="N600" s="408"/>
      <c r="O600" s="408"/>
      <c r="P600" s="408"/>
      <c r="Q600" s="408"/>
      <c r="R600" s="408"/>
      <c r="S600" s="408"/>
      <c r="T600" s="408"/>
      <c r="U600" s="408"/>
      <c r="V600" s="408"/>
      <c r="W600" s="408"/>
      <c r="X600" s="408"/>
      <c r="Y600" s="408"/>
      <c r="Z600" s="408"/>
    </row>
    <row r="601" ht="15.75" customHeight="1">
      <c r="A601" s="408"/>
      <c r="B601" s="416"/>
      <c r="C601" s="416"/>
      <c r="D601" s="416"/>
      <c r="E601" s="416"/>
      <c r="F601" s="408"/>
      <c r="G601" s="408"/>
      <c r="H601" s="408"/>
      <c r="I601" s="408"/>
      <c r="J601" s="408"/>
      <c r="K601" s="408"/>
      <c r="L601" s="408"/>
      <c r="M601" s="408"/>
      <c r="N601" s="408"/>
      <c r="O601" s="408"/>
      <c r="P601" s="408"/>
      <c r="Q601" s="408"/>
      <c r="R601" s="408"/>
      <c r="S601" s="408"/>
      <c r="T601" s="408"/>
      <c r="U601" s="408"/>
      <c r="V601" s="408"/>
      <c r="W601" s="408"/>
      <c r="X601" s="408"/>
      <c r="Y601" s="408"/>
      <c r="Z601" s="408"/>
    </row>
    <row r="602" ht="15.75" customHeight="1">
      <c r="A602" s="408"/>
      <c r="B602" s="416"/>
      <c r="C602" s="416"/>
      <c r="D602" s="416"/>
      <c r="E602" s="416"/>
      <c r="F602" s="408"/>
      <c r="G602" s="408"/>
      <c r="H602" s="408"/>
      <c r="I602" s="408"/>
      <c r="J602" s="408"/>
      <c r="K602" s="408"/>
      <c r="L602" s="408"/>
      <c r="M602" s="408"/>
      <c r="N602" s="408"/>
      <c r="O602" s="408"/>
      <c r="P602" s="408"/>
      <c r="Q602" s="408"/>
      <c r="R602" s="408"/>
      <c r="S602" s="408"/>
      <c r="T602" s="408"/>
      <c r="U602" s="408"/>
      <c r="V602" s="408"/>
      <c r="W602" s="408"/>
      <c r="X602" s="408"/>
      <c r="Y602" s="408"/>
      <c r="Z602" s="408"/>
    </row>
    <row r="603" ht="15.75" customHeight="1">
      <c r="A603" s="408"/>
      <c r="B603" s="416"/>
      <c r="C603" s="416"/>
      <c r="D603" s="416"/>
      <c r="E603" s="416"/>
      <c r="F603" s="408"/>
      <c r="G603" s="408"/>
      <c r="H603" s="408"/>
      <c r="I603" s="408"/>
      <c r="J603" s="408"/>
      <c r="K603" s="408"/>
      <c r="L603" s="408"/>
      <c r="M603" s="408"/>
      <c r="N603" s="408"/>
      <c r="O603" s="408"/>
      <c r="P603" s="408"/>
      <c r="Q603" s="408"/>
      <c r="R603" s="408"/>
      <c r="S603" s="408"/>
      <c r="T603" s="408"/>
      <c r="U603" s="408"/>
      <c r="V603" s="408"/>
      <c r="W603" s="408"/>
      <c r="X603" s="408"/>
      <c r="Y603" s="408"/>
      <c r="Z603" s="408"/>
    </row>
    <row r="604" ht="15.75" customHeight="1">
      <c r="A604" s="408"/>
      <c r="B604" s="416"/>
      <c r="C604" s="416"/>
      <c r="D604" s="416"/>
      <c r="E604" s="416"/>
      <c r="F604" s="408"/>
      <c r="G604" s="408"/>
      <c r="H604" s="408"/>
      <c r="I604" s="408"/>
      <c r="J604" s="408"/>
      <c r="K604" s="408"/>
      <c r="L604" s="408"/>
      <c r="M604" s="408"/>
      <c r="N604" s="408"/>
      <c r="O604" s="408"/>
      <c r="P604" s="408"/>
      <c r="Q604" s="408"/>
      <c r="R604" s="408"/>
      <c r="S604" s="408"/>
      <c r="T604" s="408"/>
      <c r="U604" s="408"/>
      <c r="V604" s="408"/>
      <c r="W604" s="408"/>
      <c r="X604" s="408"/>
      <c r="Y604" s="408"/>
      <c r="Z604" s="408"/>
    </row>
    <row r="605" ht="15.75" customHeight="1">
      <c r="A605" s="408"/>
      <c r="B605" s="416"/>
      <c r="C605" s="416"/>
      <c r="D605" s="416"/>
      <c r="E605" s="416"/>
      <c r="F605" s="408"/>
      <c r="G605" s="408"/>
      <c r="H605" s="408"/>
      <c r="I605" s="408"/>
      <c r="J605" s="408"/>
      <c r="K605" s="408"/>
      <c r="L605" s="408"/>
      <c r="M605" s="408"/>
      <c r="N605" s="408"/>
      <c r="O605" s="408"/>
      <c r="P605" s="408"/>
      <c r="Q605" s="408"/>
      <c r="R605" s="408"/>
      <c r="S605" s="408"/>
      <c r="T605" s="408"/>
      <c r="U605" s="408"/>
      <c r="V605" s="408"/>
      <c r="W605" s="408"/>
      <c r="X605" s="408"/>
      <c r="Y605" s="408"/>
      <c r="Z605" s="408"/>
    </row>
    <row r="606" ht="15.75" customHeight="1">
      <c r="A606" s="408"/>
      <c r="B606" s="416"/>
      <c r="C606" s="416"/>
      <c r="D606" s="416"/>
      <c r="E606" s="416"/>
      <c r="F606" s="408"/>
      <c r="G606" s="408"/>
      <c r="H606" s="408"/>
      <c r="I606" s="408"/>
      <c r="J606" s="408"/>
      <c r="K606" s="408"/>
      <c r="L606" s="408"/>
      <c r="M606" s="408"/>
      <c r="N606" s="408"/>
      <c r="O606" s="408"/>
      <c r="P606" s="408"/>
      <c r="Q606" s="408"/>
      <c r="R606" s="408"/>
      <c r="S606" s="408"/>
      <c r="T606" s="408"/>
      <c r="U606" s="408"/>
      <c r="V606" s="408"/>
      <c r="W606" s="408"/>
      <c r="X606" s="408"/>
      <c r="Y606" s="408"/>
      <c r="Z606" s="408"/>
    </row>
    <row r="607" ht="15.75" customHeight="1">
      <c r="A607" s="408"/>
      <c r="B607" s="416"/>
      <c r="C607" s="416"/>
      <c r="D607" s="416"/>
      <c r="E607" s="416"/>
      <c r="F607" s="408"/>
      <c r="G607" s="408"/>
      <c r="H607" s="408"/>
      <c r="I607" s="408"/>
      <c r="J607" s="408"/>
      <c r="K607" s="408"/>
      <c r="L607" s="408"/>
      <c r="M607" s="408"/>
      <c r="N607" s="408"/>
      <c r="O607" s="408"/>
      <c r="P607" s="408"/>
      <c r="Q607" s="408"/>
      <c r="R607" s="408"/>
      <c r="S607" s="408"/>
      <c r="T607" s="408"/>
      <c r="U607" s="408"/>
      <c r="V607" s="408"/>
      <c r="W607" s="408"/>
      <c r="X607" s="408"/>
      <c r="Y607" s="408"/>
      <c r="Z607" s="408"/>
    </row>
    <row r="608" ht="15.75" customHeight="1">
      <c r="A608" s="408"/>
      <c r="B608" s="416"/>
      <c r="C608" s="416"/>
      <c r="D608" s="416"/>
      <c r="E608" s="416"/>
      <c r="F608" s="408"/>
      <c r="G608" s="408"/>
      <c r="H608" s="408"/>
      <c r="I608" s="408"/>
      <c r="J608" s="408"/>
      <c r="K608" s="408"/>
      <c r="L608" s="408"/>
      <c r="M608" s="408"/>
      <c r="N608" s="408"/>
      <c r="O608" s="408"/>
      <c r="P608" s="408"/>
      <c r="Q608" s="408"/>
      <c r="R608" s="408"/>
      <c r="S608" s="408"/>
      <c r="T608" s="408"/>
      <c r="U608" s="408"/>
      <c r="V608" s="408"/>
      <c r="W608" s="408"/>
      <c r="X608" s="408"/>
      <c r="Y608" s="408"/>
      <c r="Z608" s="408"/>
    </row>
    <row r="609" ht="15.75" customHeight="1">
      <c r="A609" s="408"/>
      <c r="B609" s="416"/>
      <c r="C609" s="416"/>
      <c r="D609" s="416"/>
      <c r="E609" s="416"/>
      <c r="F609" s="408"/>
      <c r="G609" s="408"/>
      <c r="H609" s="408"/>
      <c r="I609" s="408"/>
      <c r="J609" s="408"/>
      <c r="K609" s="408"/>
      <c r="L609" s="408"/>
      <c r="M609" s="408"/>
      <c r="N609" s="408"/>
      <c r="O609" s="408"/>
      <c r="P609" s="408"/>
      <c r="Q609" s="408"/>
      <c r="R609" s="408"/>
      <c r="S609" s="408"/>
      <c r="T609" s="408"/>
      <c r="U609" s="408"/>
      <c r="V609" s="408"/>
      <c r="W609" s="408"/>
      <c r="X609" s="408"/>
      <c r="Y609" s="408"/>
      <c r="Z609" s="408"/>
    </row>
    <row r="610" ht="15.75" customHeight="1">
      <c r="A610" s="408"/>
      <c r="B610" s="416"/>
      <c r="C610" s="416"/>
      <c r="D610" s="416"/>
      <c r="E610" s="416"/>
      <c r="F610" s="408"/>
      <c r="G610" s="408"/>
      <c r="H610" s="408"/>
      <c r="I610" s="408"/>
      <c r="J610" s="408"/>
      <c r="K610" s="408"/>
      <c r="L610" s="408"/>
      <c r="M610" s="408"/>
      <c r="N610" s="408"/>
      <c r="O610" s="408"/>
      <c r="P610" s="408"/>
      <c r="Q610" s="408"/>
      <c r="R610" s="408"/>
      <c r="S610" s="408"/>
      <c r="T610" s="408"/>
      <c r="U610" s="408"/>
      <c r="V610" s="408"/>
      <c r="W610" s="408"/>
      <c r="X610" s="408"/>
      <c r="Y610" s="408"/>
      <c r="Z610" s="408"/>
    </row>
    <row r="611" ht="15.75" customHeight="1">
      <c r="A611" s="408"/>
      <c r="B611" s="416"/>
      <c r="C611" s="416"/>
      <c r="D611" s="416"/>
      <c r="E611" s="416"/>
      <c r="F611" s="408"/>
      <c r="G611" s="408"/>
      <c r="H611" s="408"/>
      <c r="I611" s="408"/>
      <c r="J611" s="408"/>
      <c r="K611" s="408"/>
      <c r="L611" s="408"/>
      <c r="M611" s="408"/>
      <c r="N611" s="408"/>
      <c r="O611" s="408"/>
      <c r="P611" s="408"/>
      <c r="Q611" s="408"/>
      <c r="R611" s="408"/>
      <c r="S611" s="408"/>
      <c r="T611" s="408"/>
      <c r="U611" s="408"/>
      <c r="V611" s="408"/>
      <c r="W611" s="408"/>
      <c r="X611" s="408"/>
      <c r="Y611" s="408"/>
      <c r="Z611" s="408"/>
    </row>
    <row r="612" ht="15.75" customHeight="1">
      <c r="A612" s="408"/>
      <c r="B612" s="416"/>
      <c r="C612" s="416"/>
      <c r="D612" s="416"/>
      <c r="E612" s="416"/>
      <c r="F612" s="408"/>
      <c r="G612" s="408"/>
      <c r="H612" s="408"/>
      <c r="I612" s="408"/>
      <c r="J612" s="408"/>
      <c r="K612" s="408"/>
      <c r="L612" s="408"/>
      <c r="M612" s="408"/>
      <c r="N612" s="408"/>
      <c r="O612" s="408"/>
      <c r="P612" s="408"/>
      <c r="Q612" s="408"/>
      <c r="R612" s="408"/>
      <c r="S612" s="408"/>
      <c r="T612" s="408"/>
      <c r="U612" s="408"/>
      <c r="V612" s="408"/>
      <c r="W612" s="408"/>
      <c r="X612" s="408"/>
      <c r="Y612" s="408"/>
      <c r="Z612" s="408"/>
    </row>
    <row r="613" ht="15.75" customHeight="1">
      <c r="A613" s="408"/>
      <c r="B613" s="416"/>
      <c r="C613" s="416"/>
      <c r="D613" s="416"/>
      <c r="E613" s="416"/>
      <c r="F613" s="408"/>
      <c r="G613" s="408"/>
      <c r="H613" s="408"/>
      <c r="I613" s="408"/>
      <c r="J613" s="408"/>
      <c r="K613" s="408"/>
      <c r="L613" s="408"/>
      <c r="M613" s="408"/>
      <c r="N613" s="408"/>
      <c r="O613" s="408"/>
      <c r="P613" s="408"/>
      <c r="Q613" s="408"/>
      <c r="R613" s="408"/>
      <c r="S613" s="408"/>
      <c r="T613" s="408"/>
      <c r="U613" s="408"/>
      <c r="V613" s="408"/>
      <c r="W613" s="408"/>
      <c r="X613" s="408"/>
      <c r="Y613" s="408"/>
      <c r="Z613" s="408"/>
    </row>
    <row r="614" ht="15.75" customHeight="1">
      <c r="A614" s="408"/>
      <c r="B614" s="416"/>
      <c r="C614" s="416"/>
      <c r="D614" s="416"/>
      <c r="E614" s="416"/>
      <c r="F614" s="408"/>
      <c r="G614" s="408"/>
      <c r="H614" s="408"/>
      <c r="I614" s="408"/>
      <c r="J614" s="408"/>
      <c r="K614" s="408"/>
      <c r="L614" s="408"/>
      <c r="M614" s="408"/>
      <c r="N614" s="408"/>
      <c r="O614" s="408"/>
      <c r="P614" s="408"/>
      <c r="Q614" s="408"/>
      <c r="R614" s="408"/>
      <c r="S614" s="408"/>
      <c r="T614" s="408"/>
      <c r="U614" s="408"/>
      <c r="V614" s="408"/>
      <c r="W614" s="408"/>
      <c r="X614" s="408"/>
      <c r="Y614" s="408"/>
      <c r="Z614" s="408"/>
    </row>
    <row r="615" ht="15.75" customHeight="1">
      <c r="A615" s="408"/>
      <c r="B615" s="416"/>
      <c r="C615" s="416"/>
      <c r="D615" s="416"/>
      <c r="E615" s="416"/>
      <c r="F615" s="408"/>
      <c r="G615" s="408"/>
      <c r="H615" s="408"/>
      <c r="I615" s="408"/>
      <c r="J615" s="408"/>
      <c r="K615" s="408"/>
      <c r="L615" s="408"/>
      <c r="M615" s="408"/>
      <c r="N615" s="408"/>
      <c r="O615" s="408"/>
      <c r="P615" s="408"/>
      <c r="Q615" s="408"/>
      <c r="R615" s="408"/>
      <c r="S615" s="408"/>
      <c r="T615" s="408"/>
      <c r="U615" s="408"/>
      <c r="V615" s="408"/>
      <c r="W615" s="408"/>
      <c r="X615" s="408"/>
      <c r="Y615" s="408"/>
      <c r="Z615" s="408"/>
    </row>
    <row r="616" ht="15.75" customHeight="1">
      <c r="A616" s="408"/>
      <c r="B616" s="416"/>
      <c r="C616" s="416"/>
      <c r="D616" s="416"/>
      <c r="E616" s="416"/>
      <c r="F616" s="408"/>
      <c r="G616" s="408"/>
      <c r="H616" s="408"/>
      <c r="I616" s="408"/>
      <c r="J616" s="408"/>
      <c r="K616" s="408"/>
      <c r="L616" s="408"/>
      <c r="M616" s="408"/>
      <c r="N616" s="408"/>
      <c r="O616" s="408"/>
      <c r="P616" s="408"/>
      <c r="Q616" s="408"/>
      <c r="R616" s="408"/>
      <c r="S616" s="408"/>
      <c r="T616" s="408"/>
      <c r="U616" s="408"/>
      <c r="V616" s="408"/>
      <c r="W616" s="408"/>
      <c r="X616" s="408"/>
      <c r="Y616" s="408"/>
      <c r="Z616" s="408"/>
    </row>
    <row r="617" ht="15.75" customHeight="1">
      <c r="A617" s="408"/>
      <c r="B617" s="416"/>
      <c r="C617" s="416"/>
      <c r="D617" s="416"/>
      <c r="E617" s="416"/>
      <c r="F617" s="408"/>
      <c r="G617" s="408"/>
      <c r="H617" s="408"/>
      <c r="I617" s="408"/>
      <c r="J617" s="408"/>
      <c r="K617" s="408"/>
      <c r="L617" s="408"/>
      <c r="M617" s="408"/>
      <c r="N617" s="408"/>
      <c r="O617" s="408"/>
      <c r="P617" s="408"/>
      <c r="Q617" s="408"/>
      <c r="R617" s="408"/>
      <c r="S617" s="408"/>
      <c r="T617" s="408"/>
      <c r="U617" s="408"/>
      <c r="V617" s="408"/>
      <c r="W617" s="408"/>
      <c r="X617" s="408"/>
      <c r="Y617" s="408"/>
      <c r="Z617" s="408"/>
    </row>
    <row r="618" ht="15.75" customHeight="1">
      <c r="A618" s="408"/>
      <c r="B618" s="416"/>
      <c r="C618" s="416"/>
      <c r="D618" s="416"/>
      <c r="E618" s="416"/>
      <c r="F618" s="408"/>
      <c r="G618" s="408"/>
      <c r="H618" s="408"/>
      <c r="I618" s="408"/>
      <c r="J618" s="408"/>
      <c r="K618" s="408"/>
      <c r="L618" s="408"/>
      <c r="M618" s="408"/>
      <c r="N618" s="408"/>
      <c r="O618" s="408"/>
      <c r="P618" s="408"/>
      <c r="Q618" s="408"/>
      <c r="R618" s="408"/>
      <c r="S618" s="408"/>
      <c r="T618" s="408"/>
      <c r="U618" s="408"/>
      <c r="V618" s="408"/>
      <c r="W618" s="408"/>
      <c r="X618" s="408"/>
      <c r="Y618" s="408"/>
      <c r="Z618" s="408"/>
    </row>
    <row r="619" ht="15.75" customHeight="1">
      <c r="A619" s="408"/>
      <c r="B619" s="416"/>
      <c r="C619" s="416"/>
      <c r="D619" s="416"/>
      <c r="E619" s="416"/>
      <c r="F619" s="408"/>
      <c r="G619" s="408"/>
      <c r="H619" s="408"/>
      <c r="I619" s="408"/>
      <c r="J619" s="408"/>
      <c r="K619" s="408"/>
      <c r="L619" s="408"/>
      <c r="M619" s="408"/>
      <c r="N619" s="408"/>
      <c r="O619" s="408"/>
      <c r="P619" s="408"/>
      <c r="Q619" s="408"/>
      <c r="R619" s="408"/>
      <c r="S619" s="408"/>
      <c r="T619" s="408"/>
      <c r="U619" s="408"/>
      <c r="V619" s="408"/>
      <c r="W619" s="408"/>
      <c r="X619" s="408"/>
      <c r="Y619" s="408"/>
      <c r="Z619" s="408"/>
    </row>
    <row r="620" ht="15.75" customHeight="1">
      <c r="A620" s="408"/>
      <c r="B620" s="416"/>
      <c r="C620" s="416"/>
      <c r="D620" s="416"/>
      <c r="E620" s="416"/>
      <c r="F620" s="408"/>
      <c r="G620" s="408"/>
      <c r="H620" s="408"/>
      <c r="I620" s="408"/>
      <c r="J620" s="408"/>
      <c r="K620" s="408"/>
      <c r="L620" s="408"/>
      <c r="M620" s="408"/>
      <c r="N620" s="408"/>
      <c r="O620" s="408"/>
      <c r="P620" s="408"/>
      <c r="Q620" s="408"/>
      <c r="R620" s="408"/>
      <c r="S620" s="408"/>
      <c r="T620" s="408"/>
      <c r="U620" s="408"/>
      <c r="V620" s="408"/>
      <c r="W620" s="408"/>
      <c r="X620" s="408"/>
      <c r="Y620" s="408"/>
      <c r="Z620" s="408"/>
    </row>
    <row r="621" ht="15.75" customHeight="1">
      <c r="A621" s="408"/>
      <c r="B621" s="416"/>
      <c r="C621" s="416"/>
      <c r="D621" s="416"/>
      <c r="E621" s="416"/>
      <c r="F621" s="408"/>
      <c r="G621" s="408"/>
      <c r="H621" s="408"/>
      <c r="I621" s="408"/>
      <c r="J621" s="408"/>
      <c r="K621" s="408"/>
      <c r="L621" s="408"/>
      <c r="M621" s="408"/>
      <c r="N621" s="408"/>
      <c r="O621" s="408"/>
      <c r="P621" s="408"/>
      <c r="Q621" s="408"/>
      <c r="R621" s="408"/>
      <c r="S621" s="408"/>
      <c r="T621" s="408"/>
      <c r="U621" s="408"/>
      <c r="V621" s="408"/>
      <c r="W621" s="408"/>
      <c r="X621" s="408"/>
      <c r="Y621" s="408"/>
      <c r="Z621" s="408"/>
    </row>
    <row r="622" ht="15.75" customHeight="1">
      <c r="A622" s="408"/>
      <c r="B622" s="416"/>
      <c r="C622" s="416"/>
      <c r="D622" s="416"/>
      <c r="E622" s="416"/>
      <c r="F622" s="408"/>
      <c r="G622" s="408"/>
      <c r="H622" s="408"/>
      <c r="I622" s="408"/>
      <c r="J622" s="408"/>
      <c r="K622" s="408"/>
      <c r="L622" s="408"/>
      <c r="M622" s="408"/>
      <c r="N622" s="408"/>
      <c r="O622" s="408"/>
      <c r="P622" s="408"/>
      <c r="Q622" s="408"/>
      <c r="R622" s="408"/>
      <c r="S622" s="408"/>
      <c r="T622" s="408"/>
      <c r="U622" s="408"/>
      <c r="V622" s="408"/>
      <c r="W622" s="408"/>
      <c r="X622" s="408"/>
      <c r="Y622" s="408"/>
      <c r="Z622" s="408"/>
    </row>
    <row r="623" ht="15.75" customHeight="1">
      <c r="A623" s="408"/>
      <c r="B623" s="416"/>
      <c r="C623" s="416"/>
      <c r="D623" s="416"/>
      <c r="E623" s="416"/>
      <c r="F623" s="408"/>
      <c r="G623" s="408"/>
      <c r="H623" s="408"/>
      <c r="I623" s="408"/>
      <c r="J623" s="408"/>
      <c r="K623" s="408"/>
      <c r="L623" s="408"/>
      <c r="M623" s="408"/>
      <c r="N623" s="408"/>
      <c r="O623" s="408"/>
      <c r="P623" s="408"/>
      <c r="Q623" s="408"/>
      <c r="R623" s="408"/>
      <c r="S623" s="408"/>
      <c r="T623" s="408"/>
      <c r="U623" s="408"/>
      <c r="V623" s="408"/>
      <c r="W623" s="408"/>
      <c r="X623" s="408"/>
      <c r="Y623" s="408"/>
      <c r="Z623" s="408"/>
    </row>
    <row r="624" ht="15.75" customHeight="1">
      <c r="A624" s="408"/>
      <c r="B624" s="416"/>
      <c r="C624" s="416"/>
      <c r="D624" s="416"/>
      <c r="E624" s="416"/>
      <c r="F624" s="408"/>
      <c r="G624" s="408"/>
      <c r="H624" s="408"/>
      <c r="I624" s="408"/>
      <c r="J624" s="408"/>
      <c r="K624" s="408"/>
      <c r="L624" s="408"/>
      <c r="M624" s="408"/>
      <c r="N624" s="408"/>
      <c r="O624" s="408"/>
      <c r="P624" s="408"/>
      <c r="Q624" s="408"/>
      <c r="R624" s="408"/>
      <c r="S624" s="408"/>
      <c r="T624" s="408"/>
      <c r="U624" s="408"/>
      <c r="V624" s="408"/>
      <c r="W624" s="408"/>
      <c r="X624" s="408"/>
      <c r="Y624" s="408"/>
      <c r="Z624" s="408"/>
    </row>
    <row r="625" ht="15.75" customHeight="1">
      <c r="A625" s="408"/>
      <c r="B625" s="416"/>
      <c r="C625" s="416"/>
      <c r="D625" s="416"/>
      <c r="E625" s="416"/>
      <c r="F625" s="408"/>
      <c r="G625" s="408"/>
      <c r="H625" s="408"/>
      <c r="I625" s="408"/>
      <c r="J625" s="408"/>
      <c r="K625" s="408"/>
      <c r="L625" s="408"/>
      <c r="M625" s="408"/>
      <c r="N625" s="408"/>
      <c r="O625" s="408"/>
      <c r="P625" s="408"/>
      <c r="Q625" s="408"/>
      <c r="R625" s="408"/>
      <c r="S625" s="408"/>
      <c r="T625" s="408"/>
      <c r="U625" s="408"/>
      <c r="V625" s="408"/>
      <c r="W625" s="408"/>
      <c r="X625" s="408"/>
      <c r="Y625" s="408"/>
      <c r="Z625" s="408"/>
    </row>
    <row r="626" ht="15.75" customHeight="1">
      <c r="A626" s="408"/>
      <c r="B626" s="416"/>
      <c r="C626" s="416"/>
      <c r="D626" s="416"/>
      <c r="E626" s="416"/>
      <c r="F626" s="408"/>
      <c r="G626" s="408"/>
      <c r="H626" s="408"/>
      <c r="I626" s="408"/>
      <c r="J626" s="408"/>
      <c r="K626" s="408"/>
      <c r="L626" s="408"/>
      <c r="M626" s="408"/>
      <c r="N626" s="408"/>
      <c r="O626" s="408"/>
      <c r="P626" s="408"/>
      <c r="Q626" s="408"/>
      <c r="R626" s="408"/>
      <c r="S626" s="408"/>
      <c r="T626" s="408"/>
      <c r="U626" s="408"/>
      <c r="V626" s="408"/>
      <c r="W626" s="408"/>
      <c r="X626" s="408"/>
      <c r="Y626" s="408"/>
      <c r="Z626" s="408"/>
    </row>
    <row r="627" ht="15.75" customHeight="1">
      <c r="A627" s="408"/>
      <c r="B627" s="416"/>
      <c r="C627" s="416"/>
      <c r="D627" s="416"/>
      <c r="E627" s="416"/>
      <c r="F627" s="408"/>
      <c r="G627" s="408"/>
      <c r="H627" s="408"/>
      <c r="I627" s="408"/>
      <c r="J627" s="408"/>
      <c r="K627" s="408"/>
      <c r="L627" s="408"/>
      <c r="M627" s="408"/>
      <c r="N627" s="408"/>
      <c r="O627" s="408"/>
      <c r="P627" s="408"/>
      <c r="Q627" s="408"/>
      <c r="R627" s="408"/>
      <c r="S627" s="408"/>
      <c r="T627" s="408"/>
      <c r="U627" s="408"/>
      <c r="V627" s="408"/>
      <c r="W627" s="408"/>
      <c r="X627" s="408"/>
      <c r="Y627" s="408"/>
      <c r="Z627" s="408"/>
    </row>
    <row r="628" ht="15.75" customHeight="1">
      <c r="A628" s="408"/>
      <c r="B628" s="416"/>
      <c r="C628" s="416"/>
      <c r="D628" s="416"/>
      <c r="E628" s="416"/>
      <c r="F628" s="408"/>
      <c r="G628" s="408"/>
      <c r="H628" s="408"/>
      <c r="I628" s="408"/>
      <c r="J628" s="408"/>
      <c r="K628" s="408"/>
      <c r="L628" s="408"/>
      <c r="M628" s="408"/>
      <c r="N628" s="408"/>
      <c r="O628" s="408"/>
      <c r="P628" s="408"/>
      <c r="Q628" s="408"/>
      <c r="R628" s="408"/>
      <c r="S628" s="408"/>
      <c r="T628" s="408"/>
      <c r="U628" s="408"/>
      <c r="V628" s="408"/>
      <c r="W628" s="408"/>
      <c r="X628" s="408"/>
      <c r="Y628" s="408"/>
      <c r="Z628" s="408"/>
    </row>
    <row r="629" ht="15.75" customHeight="1">
      <c r="A629" s="408"/>
      <c r="B629" s="416"/>
      <c r="C629" s="416"/>
      <c r="D629" s="416"/>
      <c r="E629" s="416"/>
      <c r="F629" s="408"/>
      <c r="G629" s="408"/>
      <c r="H629" s="408"/>
      <c r="I629" s="408"/>
      <c r="J629" s="408"/>
      <c r="K629" s="408"/>
      <c r="L629" s="408"/>
      <c r="M629" s="408"/>
      <c r="N629" s="408"/>
      <c r="O629" s="408"/>
      <c r="P629" s="408"/>
      <c r="Q629" s="408"/>
      <c r="R629" s="408"/>
      <c r="S629" s="408"/>
      <c r="T629" s="408"/>
      <c r="U629" s="408"/>
      <c r="V629" s="408"/>
      <c r="W629" s="408"/>
      <c r="X629" s="408"/>
      <c r="Y629" s="408"/>
      <c r="Z629" s="408"/>
    </row>
    <row r="630" ht="15.75" customHeight="1">
      <c r="A630" s="408"/>
      <c r="B630" s="416"/>
      <c r="C630" s="416"/>
      <c r="D630" s="416"/>
      <c r="E630" s="416"/>
      <c r="F630" s="408"/>
      <c r="G630" s="408"/>
      <c r="H630" s="408"/>
      <c r="I630" s="408"/>
      <c r="J630" s="408"/>
      <c r="K630" s="408"/>
      <c r="L630" s="408"/>
      <c r="M630" s="408"/>
      <c r="N630" s="408"/>
      <c r="O630" s="408"/>
      <c r="P630" s="408"/>
      <c r="Q630" s="408"/>
      <c r="R630" s="408"/>
      <c r="S630" s="408"/>
      <c r="T630" s="408"/>
      <c r="U630" s="408"/>
      <c r="V630" s="408"/>
      <c r="W630" s="408"/>
      <c r="X630" s="408"/>
      <c r="Y630" s="408"/>
      <c r="Z630" s="408"/>
    </row>
    <row r="631" ht="15.75" customHeight="1">
      <c r="A631" s="408"/>
      <c r="B631" s="416"/>
      <c r="C631" s="416"/>
      <c r="D631" s="416"/>
      <c r="E631" s="416"/>
      <c r="F631" s="408"/>
      <c r="G631" s="408"/>
      <c r="H631" s="408"/>
      <c r="I631" s="408"/>
      <c r="J631" s="408"/>
      <c r="K631" s="408"/>
      <c r="L631" s="408"/>
      <c r="M631" s="408"/>
      <c r="N631" s="408"/>
      <c r="O631" s="408"/>
      <c r="P631" s="408"/>
      <c r="Q631" s="408"/>
      <c r="R631" s="408"/>
      <c r="S631" s="408"/>
      <c r="T631" s="408"/>
      <c r="U631" s="408"/>
      <c r="V631" s="408"/>
      <c r="W631" s="408"/>
      <c r="X631" s="408"/>
      <c r="Y631" s="408"/>
      <c r="Z631" s="408"/>
    </row>
    <row r="632" ht="15.75" customHeight="1">
      <c r="A632" s="408"/>
      <c r="B632" s="416"/>
      <c r="C632" s="416"/>
      <c r="D632" s="416"/>
      <c r="E632" s="416"/>
      <c r="F632" s="408"/>
      <c r="G632" s="408"/>
      <c r="H632" s="408"/>
      <c r="I632" s="408"/>
      <c r="J632" s="408"/>
      <c r="K632" s="408"/>
      <c r="L632" s="408"/>
      <c r="M632" s="408"/>
      <c r="N632" s="408"/>
      <c r="O632" s="408"/>
      <c r="P632" s="408"/>
      <c r="Q632" s="408"/>
      <c r="R632" s="408"/>
      <c r="S632" s="408"/>
      <c r="T632" s="408"/>
      <c r="U632" s="408"/>
      <c r="V632" s="408"/>
      <c r="W632" s="408"/>
      <c r="X632" s="408"/>
      <c r="Y632" s="408"/>
      <c r="Z632" s="408"/>
    </row>
    <row r="633" ht="15.75" customHeight="1">
      <c r="A633" s="408"/>
      <c r="B633" s="416"/>
      <c r="C633" s="416"/>
      <c r="D633" s="416"/>
      <c r="E633" s="416"/>
      <c r="F633" s="408"/>
      <c r="G633" s="408"/>
      <c r="H633" s="408"/>
      <c r="I633" s="408"/>
      <c r="J633" s="408"/>
      <c r="K633" s="408"/>
      <c r="L633" s="408"/>
      <c r="M633" s="408"/>
      <c r="N633" s="408"/>
      <c r="O633" s="408"/>
      <c r="P633" s="408"/>
      <c r="Q633" s="408"/>
      <c r="R633" s="408"/>
      <c r="S633" s="408"/>
      <c r="T633" s="408"/>
      <c r="U633" s="408"/>
      <c r="V633" s="408"/>
      <c r="W633" s="408"/>
      <c r="X633" s="408"/>
      <c r="Y633" s="408"/>
      <c r="Z633" s="408"/>
    </row>
    <row r="634" ht="15.75" customHeight="1">
      <c r="A634" s="408"/>
      <c r="B634" s="416"/>
      <c r="C634" s="416"/>
      <c r="D634" s="416"/>
      <c r="E634" s="416"/>
      <c r="F634" s="408"/>
      <c r="G634" s="408"/>
      <c r="H634" s="408"/>
      <c r="I634" s="408"/>
      <c r="J634" s="408"/>
      <c r="K634" s="408"/>
      <c r="L634" s="408"/>
      <c r="M634" s="408"/>
      <c r="N634" s="408"/>
      <c r="O634" s="408"/>
      <c r="P634" s="408"/>
      <c r="Q634" s="408"/>
      <c r="R634" s="408"/>
      <c r="S634" s="408"/>
      <c r="T634" s="408"/>
      <c r="U634" s="408"/>
      <c r="V634" s="408"/>
      <c r="W634" s="408"/>
      <c r="X634" s="408"/>
      <c r="Y634" s="408"/>
      <c r="Z634" s="408"/>
    </row>
    <row r="635" ht="15.75" customHeight="1">
      <c r="A635" s="408"/>
      <c r="B635" s="416"/>
      <c r="C635" s="416"/>
      <c r="D635" s="416"/>
      <c r="E635" s="416"/>
      <c r="F635" s="408"/>
      <c r="G635" s="408"/>
      <c r="H635" s="408"/>
      <c r="I635" s="408"/>
      <c r="J635" s="408"/>
      <c r="K635" s="408"/>
      <c r="L635" s="408"/>
      <c r="M635" s="408"/>
      <c r="N635" s="408"/>
      <c r="O635" s="408"/>
      <c r="P635" s="408"/>
      <c r="Q635" s="408"/>
      <c r="R635" s="408"/>
      <c r="S635" s="408"/>
      <c r="T635" s="408"/>
      <c r="U635" s="408"/>
      <c r="V635" s="408"/>
      <c r="W635" s="408"/>
      <c r="X635" s="408"/>
      <c r="Y635" s="408"/>
      <c r="Z635" s="408"/>
    </row>
    <row r="636" ht="15.75" customHeight="1">
      <c r="A636" s="408"/>
      <c r="B636" s="416"/>
      <c r="C636" s="416"/>
      <c r="D636" s="416"/>
      <c r="E636" s="416"/>
      <c r="F636" s="408"/>
      <c r="G636" s="408"/>
      <c r="H636" s="408"/>
      <c r="I636" s="408"/>
      <c r="J636" s="408"/>
      <c r="K636" s="408"/>
      <c r="L636" s="408"/>
      <c r="M636" s="408"/>
      <c r="N636" s="408"/>
      <c r="O636" s="408"/>
      <c r="P636" s="408"/>
      <c r="Q636" s="408"/>
      <c r="R636" s="408"/>
      <c r="S636" s="408"/>
      <c r="T636" s="408"/>
      <c r="U636" s="408"/>
      <c r="V636" s="408"/>
      <c r="W636" s="408"/>
      <c r="X636" s="408"/>
      <c r="Y636" s="408"/>
      <c r="Z636" s="408"/>
    </row>
    <row r="637" ht="15.75" customHeight="1">
      <c r="A637" s="408"/>
      <c r="B637" s="416"/>
      <c r="C637" s="416"/>
      <c r="D637" s="416"/>
      <c r="E637" s="416"/>
      <c r="F637" s="408"/>
      <c r="G637" s="408"/>
      <c r="H637" s="408"/>
      <c r="I637" s="408"/>
      <c r="J637" s="408"/>
      <c r="K637" s="408"/>
      <c r="L637" s="408"/>
      <c r="M637" s="408"/>
      <c r="N637" s="408"/>
      <c r="O637" s="408"/>
      <c r="P637" s="408"/>
      <c r="Q637" s="408"/>
      <c r="R637" s="408"/>
      <c r="S637" s="408"/>
      <c r="T637" s="408"/>
      <c r="U637" s="408"/>
      <c r="V637" s="408"/>
      <c r="W637" s="408"/>
      <c r="X637" s="408"/>
      <c r="Y637" s="408"/>
      <c r="Z637" s="408"/>
    </row>
    <row r="638" ht="15.75" customHeight="1">
      <c r="A638" s="408"/>
      <c r="B638" s="416"/>
      <c r="C638" s="416"/>
      <c r="D638" s="416"/>
      <c r="E638" s="416"/>
      <c r="F638" s="408"/>
      <c r="G638" s="408"/>
      <c r="H638" s="408"/>
      <c r="I638" s="408"/>
      <c r="J638" s="408"/>
      <c r="K638" s="408"/>
      <c r="L638" s="408"/>
      <c r="M638" s="408"/>
      <c r="N638" s="408"/>
      <c r="O638" s="408"/>
      <c r="P638" s="408"/>
      <c r="Q638" s="408"/>
      <c r="R638" s="408"/>
      <c r="S638" s="408"/>
      <c r="T638" s="408"/>
      <c r="U638" s="408"/>
      <c r="V638" s="408"/>
      <c r="W638" s="408"/>
      <c r="X638" s="408"/>
      <c r="Y638" s="408"/>
      <c r="Z638" s="408"/>
    </row>
    <row r="639" ht="15.75" customHeight="1">
      <c r="A639" s="408"/>
      <c r="B639" s="416"/>
      <c r="C639" s="416"/>
      <c r="D639" s="416"/>
      <c r="E639" s="416"/>
      <c r="F639" s="408"/>
      <c r="G639" s="408"/>
      <c r="H639" s="408"/>
      <c r="I639" s="408"/>
      <c r="J639" s="408"/>
      <c r="K639" s="408"/>
      <c r="L639" s="408"/>
      <c r="M639" s="408"/>
      <c r="N639" s="408"/>
      <c r="O639" s="408"/>
      <c r="P639" s="408"/>
      <c r="Q639" s="408"/>
      <c r="R639" s="408"/>
      <c r="S639" s="408"/>
      <c r="T639" s="408"/>
      <c r="U639" s="408"/>
      <c r="V639" s="408"/>
      <c r="W639" s="408"/>
      <c r="X639" s="408"/>
      <c r="Y639" s="408"/>
      <c r="Z639" s="408"/>
    </row>
    <row r="640" ht="15.75" customHeight="1">
      <c r="A640" s="408"/>
      <c r="B640" s="416"/>
      <c r="C640" s="416"/>
      <c r="D640" s="416"/>
      <c r="E640" s="416"/>
      <c r="F640" s="408"/>
      <c r="G640" s="408"/>
      <c r="H640" s="408"/>
      <c r="I640" s="408"/>
      <c r="J640" s="408"/>
      <c r="K640" s="408"/>
      <c r="L640" s="408"/>
      <c r="M640" s="408"/>
      <c r="N640" s="408"/>
      <c r="O640" s="408"/>
      <c r="P640" s="408"/>
      <c r="Q640" s="408"/>
      <c r="R640" s="408"/>
      <c r="S640" s="408"/>
      <c r="T640" s="408"/>
      <c r="U640" s="408"/>
      <c r="V640" s="408"/>
      <c r="W640" s="408"/>
      <c r="X640" s="408"/>
      <c r="Y640" s="408"/>
      <c r="Z640" s="408"/>
    </row>
    <row r="641" ht="15.75" customHeight="1">
      <c r="A641" s="408"/>
      <c r="B641" s="416"/>
      <c r="C641" s="416"/>
      <c r="D641" s="416"/>
      <c r="E641" s="416"/>
      <c r="F641" s="408"/>
      <c r="G641" s="408"/>
      <c r="H641" s="408"/>
      <c r="I641" s="408"/>
      <c r="J641" s="408"/>
      <c r="K641" s="408"/>
      <c r="L641" s="408"/>
      <c r="M641" s="408"/>
      <c r="N641" s="408"/>
      <c r="O641" s="408"/>
      <c r="P641" s="408"/>
      <c r="Q641" s="408"/>
      <c r="R641" s="408"/>
      <c r="S641" s="408"/>
      <c r="T641" s="408"/>
      <c r="U641" s="408"/>
      <c r="V641" s="408"/>
      <c r="W641" s="408"/>
      <c r="X641" s="408"/>
      <c r="Y641" s="408"/>
      <c r="Z641" s="408"/>
    </row>
    <row r="642" ht="15.75" customHeight="1">
      <c r="A642" s="408"/>
      <c r="B642" s="416"/>
      <c r="C642" s="416"/>
      <c r="D642" s="416"/>
      <c r="E642" s="416"/>
      <c r="F642" s="408"/>
      <c r="G642" s="408"/>
      <c r="H642" s="408"/>
      <c r="I642" s="408"/>
      <c r="J642" s="408"/>
      <c r="K642" s="408"/>
      <c r="L642" s="408"/>
      <c r="M642" s="408"/>
      <c r="N642" s="408"/>
      <c r="O642" s="408"/>
      <c r="P642" s="408"/>
      <c r="Q642" s="408"/>
      <c r="R642" s="408"/>
      <c r="S642" s="408"/>
      <c r="T642" s="408"/>
      <c r="U642" s="408"/>
      <c r="V642" s="408"/>
      <c r="W642" s="408"/>
      <c r="X642" s="408"/>
      <c r="Y642" s="408"/>
      <c r="Z642" s="408"/>
    </row>
    <row r="643" ht="15.75" customHeight="1">
      <c r="A643" s="408"/>
      <c r="B643" s="416"/>
      <c r="C643" s="416"/>
      <c r="D643" s="416"/>
      <c r="E643" s="416"/>
      <c r="F643" s="408"/>
      <c r="G643" s="408"/>
      <c r="H643" s="408"/>
      <c r="I643" s="408"/>
      <c r="J643" s="408"/>
      <c r="K643" s="408"/>
      <c r="L643" s="408"/>
      <c r="M643" s="408"/>
      <c r="N643" s="408"/>
      <c r="O643" s="408"/>
      <c r="P643" s="408"/>
      <c r="Q643" s="408"/>
      <c r="R643" s="408"/>
      <c r="S643" s="408"/>
      <c r="T643" s="408"/>
      <c r="U643" s="408"/>
      <c r="V643" s="408"/>
      <c r="W643" s="408"/>
      <c r="X643" s="408"/>
      <c r="Y643" s="408"/>
      <c r="Z643" s="408"/>
    </row>
    <row r="644" ht="15.75" customHeight="1">
      <c r="A644" s="408"/>
      <c r="B644" s="416"/>
      <c r="C644" s="416"/>
      <c r="D644" s="416"/>
      <c r="E644" s="416"/>
      <c r="F644" s="408"/>
      <c r="G644" s="408"/>
      <c r="H644" s="408"/>
      <c r="I644" s="408"/>
      <c r="J644" s="408"/>
      <c r="K644" s="408"/>
      <c r="L644" s="408"/>
      <c r="M644" s="408"/>
      <c r="N644" s="408"/>
      <c r="O644" s="408"/>
      <c r="P644" s="408"/>
      <c r="Q644" s="408"/>
      <c r="R644" s="408"/>
      <c r="S644" s="408"/>
      <c r="T644" s="408"/>
      <c r="U644" s="408"/>
      <c r="V644" s="408"/>
      <c r="W644" s="408"/>
      <c r="X644" s="408"/>
      <c r="Y644" s="408"/>
      <c r="Z644" s="408"/>
    </row>
    <row r="645" ht="15.75" customHeight="1">
      <c r="A645" s="408"/>
      <c r="B645" s="416"/>
      <c r="C645" s="416"/>
      <c r="D645" s="416"/>
      <c r="E645" s="416"/>
      <c r="F645" s="408"/>
      <c r="G645" s="408"/>
      <c r="H645" s="408"/>
      <c r="I645" s="408"/>
      <c r="J645" s="408"/>
      <c r="K645" s="408"/>
      <c r="L645" s="408"/>
      <c r="M645" s="408"/>
      <c r="N645" s="408"/>
      <c r="O645" s="408"/>
      <c r="P645" s="408"/>
      <c r="Q645" s="408"/>
      <c r="R645" s="408"/>
      <c r="S645" s="408"/>
      <c r="T645" s="408"/>
      <c r="U645" s="408"/>
      <c r="V645" s="408"/>
      <c r="W645" s="408"/>
      <c r="X645" s="408"/>
      <c r="Y645" s="408"/>
      <c r="Z645" s="408"/>
    </row>
    <row r="646" ht="15.75" customHeight="1">
      <c r="A646" s="408"/>
      <c r="B646" s="416"/>
      <c r="C646" s="416"/>
      <c r="D646" s="416"/>
      <c r="E646" s="416"/>
      <c r="F646" s="408"/>
      <c r="G646" s="408"/>
      <c r="H646" s="408"/>
      <c r="I646" s="408"/>
      <c r="J646" s="408"/>
      <c r="K646" s="408"/>
      <c r="L646" s="408"/>
      <c r="M646" s="408"/>
      <c r="N646" s="408"/>
      <c r="O646" s="408"/>
      <c r="P646" s="408"/>
      <c r="Q646" s="408"/>
      <c r="R646" s="408"/>
      <c r="S646" s="408"/>
      <c r="T646" s="408"/>
      <c r="U646" s="408"/>
      <c r="V646" s="408"/>
      <c r="W646" s="408"/>
      <c r="X646" s="408"/>
      <c r="Y646" s="408"/>
      <c r="Z646" s="408"/>
    </row>
    <row r="647" ht="15.75" customHeight="1">
      <c r="A647" s="408"/>
      <c r="B647" s="416"/>
      <c r="C647" s="416"/>
      <c r="D647" s="416"/>
      <c r="E647" s="416"/>
      <c r="F647" s="408"/>
      <c r="G647" s="408"/>
      <c r="H647" s="408"/>
      <c r="I647" s="408"/>
      <c r="J647" s="408"/>
      <c r="K647" s="408"/>
      <c r="L647" s="408"/>
      <c r="M647" s="408"/>
      <c r="N647" s="408"/>
      <c r="O647" s="408"/>
      <c r="P647" s="408"/>
      <c r="Q647" s="408"/>
      <c r="R647" s="408"/>
      <c r="S647" s="408"/>
      <c r="T647" s="408"/>
      <c r="U647" s="408"/>
      <c r="V647" s="408"/>
      <c r="W647" s="408"/>
      <c r="X647" s="408"/>
      <c r="Y647" s="408"/>
      <c r="Z647" s="408"/>
    </row>
    <row r="648" ht="15.75" customHeight="1">
      <c r="A648" s="408"/>
      <c r="B648" s="416"/>
      <c r="C648" s="416"/>
      <c r="D648" s="416"/>
      <c r="E648" s="416"/>
      <c r="F648" s="408"/>
      <c r="G648" s="408"/>
      <c r="H648" s="408"/>
      <c r="I648" s="408"/>
      <c r="J648" s="408"/>
      <c r="K648" s="408"/>
      <c r="L648" s="408"/>
      <c r="M648" s="408"/>
      <c r="N648" s="408"/>
      <c r="O648" s="408"/>
      <c r="P648" s="408"/>
      <c r="Q648" s="408"/>
      <c r="R648" s="408"/>
      <c r="S648" s="408"/>
      <c r="T648" s="408"/>
      <c r="U648" s="408"/>
      <c r="V648" s="408"/>
      <c r="W648" s="408"/>
      <c r="X648" s="408"/>
      <c r="Y648" s="408"/>
      <c r="Z648" s="408"/>
    </row>
    <row r="649" ht="15.75" customHeight="1">
      <c r="A649" s="408"/>
      <c r="B649" s="416"/>
      <c r="C649" s="416"/>
      <c r="D649" s="416"/>
      <c r="E649" s="416"/>
      <c r="F649" s="408"/>
      <c r="G649" s="408"/>
      <c r="H649" s="408"/>
      <c r="I649" s="408"/>
      <c r="J649" s="408"/>
      <c r="K649" s="408"/>
      <c r="L649" s="408"/>
      <c r="M649" s="408"/>
      <c r="N649" s="408"/>
      <c r="O649" s="408"/>
      <c r="P649" s="408"/>
      <c r="Q649" s="408"/>
      <c r="R649" s="408"/>
      <c r="S649" s="408"/>
      <c r="T649" s="408"/>
      <c r="U649" s="408"/>
      <c r="V649" s="408"/>
      <c r="W649" s="408"/>
      <c r="X649" s="408"/>
      <c r="Y649" s="408"/>
      <c r="Z649" s="408"/>
    </row>
    <row r="650" ht="15.75" customHeight="1">
      <c r="A650" s="408"/>
      <c r="B650" s="416"/>
      <c r="C650" s="416"/>
      <c r="D650" s="416"/>
      <c r="E650" s="416"/>
      <c r="F650" s="408"/>
      <c r="G650" s="408"/>
      <c r="H650" s="408"/>
      <c r="I650" s="408"/>
      <c r="J650" s="408"/>
      <c r="K650" s="408"/>
      <c r="L650" s="408"/>
      <c r="M650" s="408"/>
      <c r="N650" s="408"/>
      <c r="O650" s="408"/>
      <c r="P650" s="408"/>
      <c r="Q650" s="408"/>
      <c r="R650" s="408"/>
      <c r="S650" s="408"/>
      <c r="T650" s="408"/>
      <c r="U650" s="408"/>
      <c r="V650" s="408"/>
      <c r="W650" s="408"/>
      <c r="X650" s="408"/>
      <c r="Y650" s="408"/>
      <c r="Z650" s="408"/>
    </row>
    <row r="651" ht="15.75" customHeight="1">
      <c r="A651" s="408"/>
      <c r="B651" s="416"/>
      <c r="C651" s="416"/>
      <c r="D651" s="416"/>
      <c r="E651" s="416"/>
      <c r="F651" s="408"/>
      <c r="G651" s="408"/>
      <c r="H651" s="408"/>
      <c r="I651" s="408"/>
      <c r="J651" s="408"/>
      <c r="K651" s="408"/>
      <c r="L651" s="408"/>
      <c r="M651" s="408"/>
      <c r="N651" s="408"/>
      <c r="O651" s="408"/>
      <c r="P651" s="408"/>
      <c r="Q651" s="408"/>
      <c r="R651" s="408"/>
      <c r="S651" s="408"/>
      <c r="T651" s="408"/>
      <c r="U651" s="408"/>
      <c r="V651" s="408"/>
      <c r="W651" s="408"/>
      <c r="X651" s="408"/>
      <c r="Y651" s="408"/>
      <c r="Z651" s="408"/>
    </row>
    <row r="652" ht="15.75" customHeight="1">
      <c r="A652" s="408"/>
      <c r="B652" s="416"/>
      <c r="C652" s="416"/>
      <c r="D652" s="416"/>
      <c r="E652" s="416"/>
      <c r="F652" s="408"/>
      <c r="G652" s="408"/>
      <c r="H652" s="408"/>
      <c r="I652" s="408"/>
      <c r="J652" s="408"/>
      <c r="K652" s="408"/>
      <c r="L652" s="408"/>
      <c r="M652" s="408"/>
      <c r="N652" s="408"/>
      <c r="O652" s="408"/>
      <c r="P652" s="408"/>
      <c r="Q652" s="408"/>
      <c r="R652" s="408"/>
      <c r="S652" s="408"/>
      <c r="T652" s="408"/>
      <c r="U652" s="408"/>
      <c r="V652" s="408"/>
      <c r="W652" s="408"/>
      <c r="X652" s="408"/>
      <c r="Y652" s="408"/>
      <c r="Z652" s="408"/>
    </row>
    <row r="653" ht="15.75" customHeight="1">
      <c r="A653" s="408"/>
      <c r="B653" s="416"/>
      <c r="C653" s="416"/>
      <c r="D653" s="416"/>
      <c r="E653" s="416"/>
      <c r="F653" s="408"/>
      <c r="G653" s="408"/>
      <c r="H653" s="408"/>
      <c r="I653" s="408"/>
      <c r="J653" s="408"/>
      <c r="K653" s="408"/>
      <c r="L653" s="408"/>
      <c r="M653" s="408"/>
      <c r="N653" s="408"/>
      <c r="O653" s="408"/>
      <c r="P653" s="408"/>
      <c r="Q653" s="408"/>
      <c r="R653" s="408"/>
      <c r="S653" s="408"/>
      <c r="T653" s="408"/>
      <c r="U653" s="408"/>
      <c r="V653" s="408"/>
      <c r="W653" s="408"/>
      <c r="X653" s="408"/>
      <c r="Y653" s="408"/>
      <c r="Z653" s="408"/>
    </row>
    <row r="654" ht="15.75" customHeight="1">
      <c r="A654" s="408"/>
      <c r="B654" s="416"/>
      <c r="C654" s="416"/>
      <c r="D654" s="416"/>
      <c r="E654" s="416"/>
      <c r="F654" s="408"/>
      <c r="G654" s="408"/>
      <c r="H654" s="408"/>
      <c r="I654" s="408"/>
      <c r="J654" s="408"/>
      <c r="K654" s="408"/>
      <c r="L654" s="408"/>
      <c r="M654" s="408"/>
      <c r="N654" s="408"/>
      <c r="O654" s="408"/>
      <c r="P654" s="408"/>
      <c r="Q654" s="408"/>
      <c r="R654" s="408"/>
      <c r="S654" s="408"/>
      <c r="T654" s="408"/>
      <c r="U654" s="408"/>
      <c r="V654" s="408"/>
      <c r="W654" s="408"/>
      <c r="X654" s="408"/>
      <c r="Y654" s="408"/>
      <c r="Z654" s="408"/>
    </row>
    <row r="655" ht="15.75" customHeight="1">
      <c r="A655" s="408"/>
      <c r="B655" s="416"/>
      <c r="C655" s="416"/>
      <c r="D655" s="416"/>
      <c r="E655" s="416"/>
      <c r="F655" s="408"/>
      <c r="G655" s="408"/>
      <c r="H655" s="408"/>
      <c r="I655" s="408"/>
      <c r="J655" s="408"/>
      <c r="K655" s="408"/>
      <c r="L655" s="408"/>
      <c r="M655" s="408"/>
      <c r="N655" s="408"/>
      <c r="O655" s="408"/>
      <c r="P655" s="408"/>
      <c r="Q655" s="408"/>
      <c r="R655" s="408"/>
      <c r="S655" s="408"/>
      <c r="T655" s="408"/>
      <c r="U655" s="408"/>
      <c r="V655" s="408"/>
      <c r="W655" s="408"/>
      <c r="X655" s="408"/>
      <c r="Y655" s="408"/>
      <c r="Z655" s="408"/>
    </row>
    <row r="656" ht="15.75" customHeight="1">
      <c r="A656" s="408"/>
      <c r="B656" s="416"/>
      <c r="C656" s="416"/>
      <c r="D656" s="416"/>
      <c r="E656" s="416"/>
      <c r="F656" s="408"/>
      <c r="G656" s="408"/>
      <c r="H656" s="408"/>
      <c r="I656" s="408"/>
      <c r="J656" s="408"/>
      <c r="K656" s="408"/>
      <c r="L656" s="408"/>
      <c r="M656" s="408"/>
      <c r="N656" s="408"/>
      <c r="O656" s="408"/>
      <c r="P656" s="408"/>
      <c r="Q656" s="408"/>
      <c r="R656" s="408"/>
      <c r="S656" s="408"/>
      <c r="T656" s="408"/>
      <c r="U656" s="408"/>
      <c r="V656" s="408"/>
      <c r="W656" s="408"/>
      <c r="X656" s="408"/>
      <c r="Y656" s="408"/>
      <c r="Z656" s="408"/>
    </row>
    <row r="657" ht="15.75" customHeight="1">
      <c r="A657" s="408"/>
      <c r="B657" s="416"/>
      <c r="C657" s="416"/>
      <c r="D657" s="416"/>
      <c r="E657" s="416"/>
      <c r="F657" s="408"/>
      <c r="G657" s="408"/>
      <c r="H657" s="408"/>
      <c r="I657" s="408"/>
      <c r="J657" s="408"/>
      <c r="K657" s="408"/>
      <c r="L657" s="408"/>
      <c r="M657" s="408"/>
      <c r="N657" s="408"/>
      <c r="O657" s="408"/>
      <c r="P657" s="408"/>
      <c r="Q657" s="408"/>
      <c r="R657" s="408"/>
      <c r="S657" s="408"/>
      <c r="T657" s="408"/>
      <c r="U657" s="408"/>
      <c r="V657" s="408"/>
      <c r="W657" s="408"/>
      <c r="X657" s="408"/>
      <c r="Y657" s="408"/>
      <c r="Z657" s="408"/>
    </row>
    <row r="658" ht="15.75" customHeight="1">
      <c r="A658" s="408"/>
      <c r="B658" s="416"/>
      <c r="C658" s="416"/>
      <c r="D658" s="416"/>
      <c r="E658" s="416"/>
      <c r="F658" s="408"/>
      <c r="G658" s="408"/>
      <c r="H658" s="408"/>
      <c r="I658" s="408"/>
      <c r="J658" s="408"/>
      <c r="K658" s="408"/>
      <c r="L658" s="408"/>
      <c r="M658" s="408"/>
      <c r="N658" s="408"/>
      <c r="O658" s="408"/>
      <c r="P658" s="408"/>
      <c r="Q658" s="408"/>
      <c r="R658" s="408"/>
      <c r="S658" s="408"/>
      <c r="T658" s="408"/>
      <c r="U658" s="408"/>
      <c r="V658" s="408"/>
      <c r="W658" s="408"/>
      <c r="X658" s="408"/>
      <c r="Y658" s="408"/>
      <c r="Z658" s="408"/>
    </row>
    <row r="659" ht="15.75" customHeight="1">
      <c r="A659" s="408"/>
      <c r="B659" s="416"/>
      <c r="C659" s="416"/>
      <c r="D659" s="416"/>
      <c r="E659" s="416"/>
      <c r="F659" s="408"/>
      <c r="G659" s="408"/>
      <c r="H659" s="408"/>
      <c r="I659" s="408"/>
      <c r="J659" s="408"/>
      <c r="K659" s="408"/>
      <c r="L659" s="408"/>
      <c r="M659" s="408"/>
      <c r="N659" s="408"/>
      <c r="O659" s="408"/>
      <c r="P659" s="408"/>
      <c r="Q659" s="408"/>
      <c r="R659" s="408"/>
      <c r="S659" s="408"/>
      <c r="T659" s="408"/>
      <c r="U659" s="408"/>
      <c r="V659" s="408"/>
      <c r="W659" s="408"/>
      <c r="X659" s="408"/>
      <c r="Y659" s="408"/>
      <c r="Z659" s="408"/>
    </row>
    <row r="660" ht="15.75" customHeight="1">
      <c r="A660" s="408"/>
      <c r="B660" s="416"/>
      <c r="C660" s="416"/>
      <c r="D660" s="416"/>
      <c r="E660" s="416"/>
      <c r="F660" s="408"/>
      <c r="G660" s="408"/>
      <c r="H660" s="408"/>
      <c r="I660" s="408"/>
      <c r="J660" s="408"/>
      <c r="K660" s="408"/>
      <c r="L660" s="408"/>
      <c r="M660" s="408"/>
      <c r="N660" s="408"/>
      <c r="O660" s="408"/>
      <c r="P660" s="408"/>
      <c r="Q660" s="408"/>
      <c r="R660" s="408"/>
      <c r="S660" s="408"/>
      <c r="T660" s="408"/>
      <c r="U660" s="408"/>
      <c r="V660" s="408"/>
      <c r="W660" s="408"/>
      <c r="X660" s="408"/>
      <c r="Y660" s="408"/>
      <c r="Z660" s="408"/>
    </row>
    <row r="661" ht="15.75" customHeight="1">
      <c r="A661" s="408"/>
      <c r="B661" s="416"/>
      <c r="C661" s="416"/>
      <c r="D661" s="416"/>
      <c r="E661" s="416"/>
      <c r="F661" s="408"/>
      <c r="G661" s="408"/>
      <c r="H661" s="408"/>
      <c r="I661" s="408"/>
      <c r="J661" s="408"/>
      <c r="K661" s="408"/>
      <c r="L661" s="408"/>
      <c r="M661" s="408"/>
      <c r="N661" s="408"/>
      <c r="O661" s="408"/>
      <c r="P661" s="408"/>
      <c r="Q661" s="408"/>
      <c r="R661" s="408"/>
      <c r="S661" s="408"/>
      <c r="T661" s="408"/>
      <c r="U661" s="408"/>
      <c r="V661" s="408"/>
      <c r="W661" s="408"/>
      <c r="X661" s="408"/>
      <c r="Y661" s="408"/>
      <c r="Z661" s="408"/>
    </row>
    <row r="662" ht="15.75" customHeight="1">
      <c r="A662" s="408"/>
      <c r="B662" s="416"/>
      <c r="C662" s="416"/>
      <c r="D662" s="416"/>
      <c r="E662" s="416"/>
      <c r="F662" s="408"/>
      <c r="G662" s="408"/>
      <c r="H662" s="408"/>
      <c r="I662" s="408"/>
      <c r="J662" s="408"/>
      <c r="K662" s="408"/>
      <c r="L662" s="408"/>
      <c r="M662" s="408"/>
      <c r="N662" s="408"/>
      <c r="O662" s="408"/>
      <c r="P662" s="408"/>
      <c r="Q662" s="408"/>
      <c r="R662" s="408"/>
      <c r="S662" s="408"/>
      <c r="T662" s="408"/>
      <c r="U662" s="408"/>
      <c r="V662" s="408"/>
      <c r="W662" s="408"/>
      <c r="X662" s="408"/>
      <c r="Y662" s="408"/>
      <c r="Z662" s="408"/>
    </row>
    <row r="663" ht="15.75" customHeight="1">
      <c r="A663" s="408"/>
      <c r="B663" s="416"/>
      <c r="C663" s="416"/>
      <c r="D663" s="416"/>
      <c r="E663" s="416"/>
      <c r="F663" s="408"/>
      <c r="G663" s="408"/>
      <c r="H663" s="408"/>
      <c r="I663" s="408"/>
      <c r="J663" s="408"/>
      <c r="K663" s="408"/>
      <c r="L663" s="408"/>
      <c r="M663" s="408"/>
      <c r="N663" s="408"/>
      <c r="O663" s="408"/>
      <c r="P663" s="408"/>
      <c r="Q663" s="408"/>
      <c r="R663" s="408"/>
      <c r="S663" s="408"/>
      <c r="T663" s="408"/>
      <c r="U663" s="408"/>
      <c r="V663" s="408"/>
      <c r="W663" s="408"/>
      <c r="X663" s="408"/>
      <c r="Y663" s="408"/>
      <c r="Z663" s="408"/>
    </row>
    <row r="664" ht="15.75" customHeight="1">
      <c r="A664" s="408"/>
      <c r="B664" s="416"/>
      <c r="C664" s="416"/>
      <c r="D664" s="416"/>
      <c r="E664" s="416"/>
      <c r="F664" s="408"/>
      <c r="G664" s="408"/>
      <c r="H664" s="408"/>
      <c r="I664" s="408"/>
      <c r="J664" s="408"/>
      <c r="K664" s="408"/>
      <c r="L664" s="408"/>
      <c r="M664" s="408"/>
      <c r="N664" s="408"/>
      <c r="O664" s="408"/>
      <c r="P664" s="408"/>
      <c r="Q664" s="408"/>
      <c r="R664" s="408"/>
      <c r="S664" s="408"/>
      <c r="T664" s="408"/>
      <c r="U664" s="408"/>
      <c r="V664" s="408"/>
      <c r="W664" s="408"/>
      <c r="X664" s="408"/>
      <c r="Y664" s="408"/>
      <c r="Z664" s="408"/>
    </row>
    <row r="665" ht="15.75" customHeight="1">
      <c r="A665" s="408"/>
      <c r="B665" s="416"/>
      <c r="C665" s="416"/>
      <c r="D665" s="416"/>
      <c r="E665" s="416"/>
      <c r="F665" s="408"/>
      <c r="G665" s="408"/>
      <c r="H665" s="408"/>
      <c r="I665" s="408"/>
      <c r="J665" s="408"/>
      <c r="K665" s="408"/>
      <c r="L665" s="408"/>
      <c r="M665" s="408"/>
      <c r="N665" s="408"/>
      <c r="O665" s="408"/>
      <c r="P665" s="408"/>
      <c r="Q665" s="408"/>
      <c r="R665" s="408"/>
      <c r="S665" s="408"/>
      <c r="T665" s="408"/>
      <c r="U665" s="408"/>
      <c r="V665" s="408"/>
      <c r="W665" s="408"/>
      <c r="X665" s="408"/>
      <c r="Y665" s="408"/>
      <c r="Z665" s="408"/>
    </row>
    <row r="666" ht="15.75" customHeight="1">
      <c r="A666" s="408"/>
      <c r="B666" s="416"/>
      <c r="C666" s="416"/>
      <c r="D666" s="416"/>
      <c r="E666" s="416"/>
      <c r="F666" s="408"/>
      <c r="G666" s="408"/>
      <c r="H666" s="408"/>
      <c r="I666" s="408"/>
      <c r="J666" s="408"/>
      <c r="K666" s="408"/>
      <c r="L666" s="408"/>
      <c r="M666" s="408"/>
      <c r="N666" s="408"/>
      <c r="O666" s="408"/>
      <c r="P666" s="408"/>
      <c r="Q666" s="408"/>
      <c r="R666" s="408"/>
      <c r="S666" s="408"/>
      <c r="T666" s="408"/>
      <c r="U666" s="408"/>
      <c r="V666" s="408"/>
      <c r="W666" s="408"/>
      <c r="X666" s="408"/>
      <c r="Y666" s="408"/>
      <c r="Z666" s="408"/>
    </row>
    <row r="667" ht="15.75" customHeight="1">
      <c r="A667" s="408"/>
      <c r="B667" s="416"/>
      <c r="C667" s="416"/>
      <c r="D667" s="416"/>
      <c r="E667" s="416"/>
      <c r="F667" s="408"/>
      <c r="G667" s="408"/>
      <c r="H667" s="408"/>
      <c r="I667" s="408"/>
      <c r="J667" s="408"/>
      <c r="K667" s="408"/>
      <c r="L667" s="408"/>
      <c r="M667" s="408"/>
      <c r="N667" s="408"/>
      <c r="O667" s="408"/>
      <c r="P667" s="408"/>
      <c r="Q667" s="408"/>
      <c r="R667" s="408"/>
      <c r="S667" s="408"/>
      <c r="T667" s="408"/>
      <c r="U667" s="408"/>
      <c r="V667" s="408"/>
      <c r="W667" s="408"/>
      <c r="X667" s="408"/>
      <c r="Y667" s="408"/>
      <c r="Z667" s="408"/>
    </row>
    <row r="668" ht="15.75" customHeight="1">
      <c r="A668" s="408"/>
      <c r="B668" s="416"/>
      <c r="C668" s="416"/>
      <c r="D668" s="416"/>
      <c r="E668" s="416"/>
      <c r="F668" s="408"/>
      <c r="G668" s="408"/>
      <c r="H668" s="408"/>
      <c r="I668" s="408"/>
      <c r="J668" s="408"/>
      <c r="K668" s="408"/>
      <c r="L668" s="408"/>
      <c r="M668" s="408"/>
      <c r="N668" s="408"/>
      <c r="O668" s="408"/>
      <c r="P668" s="408"/>
      <c r="Q668" s="408"/>
      <c r="R668" s="408"/>
      <c r="S668" s="408"/>
      <c r="T668" s="408"/>
      <c r="U668" s="408"/>
      <c r="V668" s="408"/>
      <c r="W668" s="408"/>
      <c r="X668" s="408"/>
      <c r="Y668" s="408"/>
      <c r="Z668" s="408"/>
    </row>
    <row r="669" ht="15.75" customHeight="1">
      <c r="A669" s="408"/>
      <c r="B669" s="416"/>
      <c r="C669" s="416"/>
      <c r="D669" s="416"/>
      <c r="E669" s="416"/>
      <c r="F669" s="408"/>
      <c r="G669" s="408"/>
      <c r="H669" s="408"/>
      <c r="I669" s="408"/>
      <c r="J669" s="408"/>
      <c r="K669" s="408"/>
      <c r="L669" s="408"/>
      <c r="M669" s="408"/>
      <c r="N669" s="408"/>
      <c r="O669" s="408"/>
      <c r="P669" s="408"/>
      <c r="Q669" s="408"/>
      <c r="R669" s="408"/>
      <c r="S669" s="408"/>
      <c r="T669" s="408"/>
      <c r="U669" s="408"/>
      <c r="V669" s="408"/>
      <c r="W669" s="408"/>
      <c r="X669" s="408"/>
      <c r="Y669" s="408"/>
      <c r="Z669" s="408"/>
    </row>
    <row r="670" ht="15.75" customHeight="1">
      <c r="A670" s="408"/>
      <c r="B670" s="416"/>
      <c r="C670" s="416"/>
      <c r="D670" s="416"/>
      <c r="E670" s="416"/>
      <c r="F670" s="408"/>
      <c r="G670" s="408"/>
      <c r="H670" s="408"/>
      <c r="I670" s="408"/>
      <c r="J670" s="408"/>
      <c r="K670" s="408"/>
      <c r="L670" s="408"/>
      <c r="M670" s="408"/>
      <c r="N670" s="408"/>
      <c r="O670" s="408"/>
      <c r="P670" s="408"/>
      <c r="Q670" s="408"/>
      <c r="R670" s="408"/>
      <c r="S670" s="408"/>
      <c r="T670" s="408"/>
      <c r="U670" s="408"/>
      <c r="V670" s="408"/>
      <c r="W670" s="408"/>
      <c r="X670" s="408"/>
      <c r="Y670" s="408"/>
      <c r="Z670" s="408"/>
    </row>
    <row r="671" ht="15.75" customHeight="1">
      <c r="A671" s="408"/>
      <c r="B671" s="416"/>
      <c r="C671" s="416"/>
      <c r="D671" s="416"/>
      <c r="E671" s="416"/>
      <c r="F671" s="408"/>
      <c r="G671" s="408"/>
      <c r="H671" s="408"/>
      <c r="I671" s="408"/>
      <c r="J671" s="408"/>
      <c r="K671" s="408"/>
      <c r="L671" s="408"/>
      <c r="M671" s="408"/>
      <c r="N671" s="408"/>
      <c r="O671" s="408"/>
      <c r="P671" s="408"/>
      <c r="Q671" s="408"/>
      <c r="R671" s="408"/>
      <c r="S671" s="408"/>
      <c r="T671" s="408"/>
      <c r="U671" s="408"/>
      <c r="V671" s="408"/>
      <c r="W671" s="408"/>
      <c r="X671" s="408"/>
      <c r="Y671" s="408"/>
      <c r="Z671" s="408"/>
    </row>
    <row r="672" ht="15.75" customHeight="1">
      <c r="A672" s="408"/>
      <c r="B672" s="416"/>
      <c r="C672" s="416"/>
      <c r="D672" s="416"/>
      <c r="E672" s="416"/>
      <c r="F672" s="408"/>
      <c r="G672" s="408"/>
      <c r="H672" s="408"/>
      <c r="I672" s="408"/>
      <c r="J672" s="408"/>
      <c r="K672" s="408"/>
      <c r="L672" s="408"/>
      <c r="M672" s="408"/>
      <c r="N672" s="408"/>
      <c r="O672" s="408"/>
      <c r="P672" s="408"/>
      <c r="Q672" s="408"/>
      <c r="R672" s="408"/>
      <c r="S672" s="408"/>
      <c r="T672" s="408"/>
      <c r="U672" s="408"/>
      <c r="V672" s="408"/>
      <c r="W672" s="408"/>
      <c r="X672" s="408"/>
      <c r="Y672" s="408"/>
      <c r="Z672" s="408"/>
    </row>
    <row r="673" ht="15.75" customHeight="1">
      <c r="A673" s="408"/>
      <c r="B673" s="416"/>
      <c r="C673" s="416"/>
      <c r="D673" s="416"/>
      <c r="E673" s="416"/>
      <c r="F673" s="408"/>
      <c r="G673" s="408"/>
      <c r="H673" s="408"/>
      <c r="I673" s="408"/>
      <c r="J673" s="408"/>
      <c r="K673" s="408"/>
      <c r="L673" s="408"/>
      <c r="M673" s="408"/>
      <c r="N673" s="408"/>
      <c r="O673" s="408"/>
      <c r="P673" s="408"/>
      <c r="Q673" s="408"/>
      <c r="R673" s="408"/>
      <c r="S673" s="408"/>
      <c r="T673" s="408"/>
      <c r="U673" s="408"/>
      <c r="V673" s="408"/>
      <c r="W673" s="408"/>
      <c r="X673" s="408"/>
      <c r="Y673" s="408"/>
      <c r="Z673" s="408"/>
    </row>
    <row r="674" ht="15.75" customHeight="1">
      <c r="A674" s="408"/>
      <c r="B674" s="416"/>
      <c r="C674" s="416"/>
      <c r="D674" s="416"/>
      <c r="E674" s="416"/>
      <c r="F674" s="408"/>
      <c r="G674" s="408"/>
      <c r="H674" s="408"/>
      <c r="I674" s="408"/>
      <c r="J674" s="408"/>
      <c r="K674" s="408"/>
      <c r="L674" s="408"/>
      <c r="M674" s="408"/>
      <c r="N674" s="408"/>
      <c r="O674" s="408"/>
      <c r="P674" s="408"/>
      <c r="Q674" s="408"/>
      <c r="R674" s="408"/>
      <c r="S674" s="408"/>
      <c r="T674" s="408"/>
      <c r="U674" s="408"/>
      <c r="V674" s="408"/>
      <c r="W674" s="408"/>
      <c r="X674" s="408"/>
      <c r="Y674" s="408"/>
      <c r="Z674" s="408"/>
    </row>
    <row r="675" ht="15.75" customHeight="1">
      <c r="A675" s="408"/>
      <c r="B675" s="416"/>
      <c r="C675" s="416"/>
      <c r="D675" s="416"/>
      <c r="E675" s="416"/>
      <c r="F675" s="408"/>
      <c r="G675" s="408"/>
      <c r="H675" s="408"/>
      <c r="I675" s="408"/>
      <c r="J675" s="408"/>
      <c r="K675" s="408"/>
      <c r="L675" s="408"/>
      <c r="M675" s="408"/>
      <c r="N675" s="408"/>
      <c r="O675" s="408"/>
      <c r="P675" s="408"/>
      <c r="Q675" s="408"/>
      <c r="R675" s="408"/>
      <c r="S675" s="408"/>
      <c r="T675" s="408"/>
      <c r="U675" s="408"/>
      <c r="V675" s="408"/>
      <c r="W675" s="408"/>
      <c r="X675" s="408"/>
      <c r="Y675" s="408"/>
      <c r="Z675" s="408"/>
    </row>
    <row r="676" ht="15.75" customHeight="1">
      <c r="A676" s="408"/>
      <c r="B676" s="416"/>
      <c r="C676" s="416"/>
      <c r="D676" s="416"/>
      <c r="E676" s="416"/>
      <c r="F676" s="408"/>
      <c r="G676" s="408"/>
      <c r="H676" s="408"/>
      <c r="I676" s="408"/>
      <c r="J676" s="408"/>
      <c r="K676" s="408"/>
      <c r="L676" s="408"/>
      <c r="M676" s="408"/>
      <c r="N676" s="408"/>
      <c r="O676" s="408"/>
      <c r="P676" s="408"/>
      <c r="Q676" s="408"/>
      <c r="R676" s="408"/>
      <c r="S676" s="408"/>
      <c r="T676" s="408"/>
      <c r="U676" s="408"/>
      <c r="V676" s="408"/>
      <c r="W676" s="408"/>
      <c r="X676" s="408"/>
      <c r="Y676" s="408"/>
      <c r="Z676" s="408"/>
    </row>
    <row r="677" ht="15.75" customHeight="1">
      <c r="A677" s="408"/>
      <c r="B677" s="416"/>
      <c r="C677" s="416"/>
      <c r="D677" s="416"/>
      <c r="E677" s="416"/>
      <c r="F677" s="408"/>
      <c r="G677" s="408"/>
      <c r="H677" s="408"/>
      <c r="I677" s="408"/>
      <c r="J677" s="408"/>
      <c r="K677" s="408"/>
      <c r="L677" s="408"/>
      <c r="M677" s="408"/>
      <c r="N677" s="408"/>
      <c r="O677" s="408"/>
      <c r="P677" s="408"/>
      <c r="Q677" s="408"/>
      <c r="R677" s="408"/>
      <c r="S677" s="408"/>
      <c r="T677" s="408"/>
      <c r="U677" s="408"/>
      <c r="V677" s="408"/>
      <c r="W677" s="408"/>
      <c r="X677" s="408"/>
      <c r="Y677" s="408"/>
      <c r="Z677" s="408"/>
    </row>
    <row r="678" ht="15.75" customHeight="1">
      <c r="A678" s="408"/>
      <c r="B678" s="416"/>
      <c r="C678" s="416"/>
      <c r="D678" s="416"/>
      <c r="E678" s="416"/>
      <c r="F678" s="408"/>
      <c r="G678" s="408"/>
      <c r="H678" s="408"/>
      <c r="I678" s="408"/>
      <c r="J678" s="408"/>
      <c r="K678" s="408"/>
      <c r="L678" s="408"/>
      <c r="M678" s="408"/>
      <c r="N678" s="408"/>
      <c r="O678" s="408"/>
      <c r="P678" s="408"/>
      <c r="Q678" s="408"/>
      <c r="R678" s="408"/>
      <c r="S678" s="408"/>
      <c r="T678" s="408"/>
      <c r="U678" s="408"/>
      <c r="V678" s="408"/>
      <c r="W678" s="408"/>
      <c r="X678" s="408"/>
      <c r="Y678" s="408"/>
      <c r="Z678" s="408"/>
    </row>
    <row r="679" ht="15.75" customHeight="1">
      <c r="A679" s="408"/>
      <c r="B679" s="416"/>
      <c r="C679" s="416"/>
      <c r="D679" s="416"/>
      <c r="E679" s="416"/>
      <c r="F679" s="408"/>
      <c r="G679" s="408"/>
      <c r="H679" s="408"/>
      <c r="I679" s="408"/>
      <c r="J679" s="408"/>
      <c r="K679" s="408"/>
      <c r="L679" s="408"/>
      <c r="M679" s="408"/>
      <c r="N679" s="408"/>
      <c r="O679" s="408"/>
      <c r="P679" s="408"/>
      <c r="Q679" s="408"/>
      <c r="R679" s="408"/>
      <c r="S679" s="408"/>
      <c r="T679" s="408"/>
      <c r="U679" s="408"/>
      <c r="V679" s="408"/>
      <c r="W679" s="408"/>
      <c r="X679" s="408"/>
      <c r="Y679" s="408"/>
      <c r="Z679" s="408"/>
    </row>
    <row r="680" ht="15.75" customHeight="1">
      <c r="A680" s="408"/>
      <c r="B680" s="416"/>
      <c r="C680" s="416"/>
      <c r="D680" s="416"/>
      <c r="E680" s="416"/>
      <c r="F680" s="408"/>
      <c r="G680" s="408"/>
      <c r="H680" s="408"/>
      <c r="I680" s="408"/>
      <c r="J680" s="408"/>
      <c r="K680" s="408"/>
      <c r="L680" s="408"/>
      <c r="M680" s="408"/>
      <c r="N680" s="408"/>
      <c r="O680" s="408"/>
      <c r="P680" s="408"/>
      <c r="Q680" s="408"/>
      <c r="R680" s="408"/>
      <c r="S680" s="408"/>
      <c r="T680" s="408"/>
      <c r="U680" s="408"/>
      <c r="V680" s="408"/>
      <c r="W680" s="408"/>
      <c r="X680" s="408"/>
      <c r="Y680" s="408"/>
      <c r="Z680" s="408"/>
    </row>
    <row r="681" ht="15.75" customHeight="1">
      <c r="A681" s="408"/>
      <c r="B681" s="416"/>
      <c r="C681" s="416"/>
      <c r="D681" s="416"/>
      <c r="E681" s="416"/>
      <c r="F681" s="408"/>
      <c r="G681" s="408"/>
      <c r="H681" s="408"/>
      <c r="I681" s="408"/>
      <c r="J681" s="408"/>
      <c r="K681" s="408"/>
      <c r="L681" s="408"/>
      <c r="M681" s="408"/>
      <c r="N681" s="408"/>
      <c r="O681" s="408"/>
      <c r="P681" s="408"/>
      <c r="Q681" s="408"/>
      <c r="R681" s="408"/>
      <c r="S681" s="408"/>
      <c r="T681" s="408"/>
      <c r="U681" s="408"/>
      <c r="V681" s="408"/>
      <c r="W681" s="408"/>
      <c r="X681" s="408"/>
      <c r="Y681" s="408"/>
      <c r="Z681" s="408"/>
    </row>
    <row r="682" ht="15.75" customHeight="1">
      <c r="A682" s="408"/>
      <c r="B682" s="416"/>
      <c r="C682" s="416"/>
      <c r="D682" s="416"/>
      <c r="E682" s="416"/>
      <c r="F682" s="408"/>
      <c r="G682" s="408"/>
      <c r="H682" s="408"/>
      <c r="I682" s="408"/>
      <c r="J682" s="408"/>
      <c r="K682" s="408"/>
      <c r="L682" s="408"/>
      <c r="M682" s="408"/>
      <c r="N682" s="408"/>
      <c r="O682" s="408"/>
      <c r="P682" s="408"/>
      <c r="Q682" s="408"/>
      <c r="R682" s="408"/>
      <c r="S682" s="408"/>
      <c r="T682" s="408"/>
      <c r="U682" s="408"/>
      <c r="V682" s="408"/>
      <c r="W682" s="408"/>
      <c r="X682" s="408"/>
      <c r="Y682" s="408"/>
      <c r="Z682" s="408"/>
    </row>
    <row r="683" ht="15.75" customHeight="1">
      <c r="A683" s="408"/>
      <c r="B683" s="416"/>
      <c r="C683" s="416"/>
      <c r="D683" s="416"/>
      <c r="E683" s="416"/>
      <c r="F683" s="408"/>
      <c r="G683" s="408"/>
      <c r="H683" s="408"/>
      <c r="I683" s="408"/>
      <c r="J683" s="408"/>
      <c r="K683" s="408"/>
      <c r="L683" s="408"/>
      <c r="M683" s="408"/>
      <c r="N683" s="408"/>
      <c r="O683" s="408"/>
      <c r="P683" s="408"/>
      <c r="Q683" s="408"/>
      <c r="R683" s="408"/>
      <c r="S683" s="408"/>
      <c r="T683" s="408"/>
      <c r="U683" s="408"/>
      <c r="V683" s="408"/>
      <c r="W683" s="408"/>
      <c r="X683" s="408"/>
      <c r="Y683" s="408"/>
      <c r="Z683" s="408"/>
    </row>
    <row r="684" ht="15.75" customHeight="1">
      <c r="A684" s="408"/>
      <c r="B684" s="416"/>
      <c r="C684" s="416"/>
      <c r="D684" s="416"/>
      <c r="E684" s="416"/>
      <c r="F684" s="408"/>
      <c r="G684" s="408"/>
      <c r="H684" s="408"/>
      <c r="I684" s="408"/>
      <c r="J684" s="408"/>
      <c r="K684" s="408"/>
      <c r="L684" s="408"/>
      <c r="M684" s="408"/>
      <c r="N684" s="408"/>
      <c r="O684" s="408"/>
      <c r="P684" s="408"/>
      <c r="Q684" s="408"/>
      <c r="R684" s="408"/>
      <c r="S684" s="408"/>
      <c r="T684" s="408"/>
      <c r="U684" s="408"/>
      <c r="V684" s="408"/>
      <c r="W684" s="408"/>
      <c r="X684" s="408"/>
      <c r="Y684" s="408"/>
      <c r="Z684" s="408"/>
    </row>
    <row r="685" ht="15.75" customHeight="1">
      <c r="A685" s="408"/>
      <c r="B685" s="416"/>
      <c r="C685" s="416"/>
      <c r="D685" s="416"/>
      <c r="E685" s="416"/>
      <c r="F685" s="408"/>
      <c r="G685" s="408"/>
      <c r="H685" s="408"/>
      <c r="I685" s="408"/>
      <c r="J685" s="408"/>
      <c r="K685" s="408"/>
      <c r="L685" s="408"/>
      <c r="M685" s="408"/>
      <c r="N685" s="408"/>
      <c r="O685" s="408"/>
      <c r="P685" s="408"/>
      <c r="Q685" s="408"/>
      <c r="R685" s="408"/>
      <c r="S685" s="408"/>
      <c r="T685" s="408"/>
      <c r="U685" s="408"/>
      <c r="V685" s="408"/>
      <c r="W685" s="408"/>
      <c r="X685" s="408"/>
      <c r="Y685" s="408"/>
      <c r="Z685" s="408"/>
    </row>
    <row r="686" ht="15.75" customHeight="1">
      <c r="A686" s="408"/>
      <c r="B686" s="416"/>
      <c r="C686" s="416"/>
      <c r="D686" s="416"/>
      <c r="E686" s="416"/>
      <c r="F686" s="408"/>
      <c r="G686" s="408"/>
      <c r="H686" s="408"/>
      <c r="I686" s="408"/>
      <c r="J686" s="408"/>
      <c r="K686" s="408"/>
      <c r="L686" s="408"/>
      <c r="M686" s="408"/>
      <c r="N686" s="408"/>
      <c r="O686" s="408"/>
      <c r="P686" s="408"/>
      <c r="Q686" s="408"/>
      <c r="R686" s="408"/>
      <c r="S686" s="408"/>
      <c r="T686" s="408"/>
      <c r="U686" s="408"/>
      <c r="V686" s="408"/>
      <c r="W686" s="408"/>
      <c r="X686" s="408"/>
      <c r="Y686" s="408"/>
      <c r="Z686" s="408"/>
    </row>
    <row r="687" ht="15.75" customHeight="1">
      <c r="A687" s="408"/>
      <c r="B687" s="416"/>
      <c r="C687" s="416"/>
      <c r="D687" s="416"/>
      <c r="E687" s="416"/>
      <c r="F687" s="408"/>
      <c r="G687" s="408"/>
      <c r="H687" s="408"/>
      <c r="I687" s="408"/>
      <c r="J687" s="408"/>
      <c r="K687" s="408"/>
      <c r="L687" s="408"/>
      <c r="M687" s="408"/>
      <c r="N687" s="408"/>
      <c r="O687" s="408"/>
      <c r="P687" s="408"/>
      <c r="Q687" s="408"/>
      <c r="R687" s="408"/>
      <c r="S687" s="408"/>
      <c r="T687" s="408"/>
      <c r="U687" s="408"/>
      <c r="V687" s="408"/>
      <c r="W687" s="408"/>
      <c r="X687" s="408"/>
      <c r="Y687" s="408"/>
      <c r="Z687" s="408"/>
    </row>
    <row r="688" ht="15.75" customHeight="1">
      <c r="A688" s="408"/>
      <c r="B688" s="416"/>
      <c r="C688" s="416"/>
      <c r="D688" s="416"/>
      <c r="E688" s="416"/>
      <c r="F688" s="408"/>
      <c r="G688" s="408"/>
      <c r="H688" s="408"/>
      <c r="I688" s="408"/>
      <c r="J688" s="408"/>
      <c r="K688" s="408"/>
      <c r="L688" s="408"/>
      <c r="M688" s="408"/>
      <c r="N688" s="408"/>
      <c r="O688" s="408"/>
      <c r="P688" s="408"/>
      <c r="Q688" s="408"/>
      <c r="R688" s="408"/>
      <c r="S688" s="408"/>
      <c r="T688" s="408"/>
      <c r="U688" s="408"/>
      <c r="V688" s="408"/>
      <c r="W688" s="408"/>
      <c r="X688" s="408"/>
      <c r="Y688" s="408"/>
      <c r="Z688" s="408"/>
    </row>
    <row r="689" ht="15.75" customHeight="1">
      <c r="A689" s="408"/>
      <c r="B689" s="416"/>
      <c r="C689" s="416"/>
      <c r="D689" s="416"/>
      <c r="E689" s="416"/>
      <c r="F689" s="408"/>
      <c r="G689" s="408"/>
      <c r="H689" s="408"/>
      <c r="I689" s="408"/>
      <c r="J689" s="408"/>
      <c r="K689" s="408"/>
      <c r="L689" s="408"/>
      <c r="M689" s="408"/>
      <c r="N689" s="408"/>
      <c r="O689" s="408"/>
      <c r="P689" s="408"/>
      <c r="Q689" s="408"/>
      <c r="R689" s="408"/>
      <c r="S689" s="408"/>
      <c r="T689" s="408"/>
      <c r="U689" s="408"/>
      <c r="V689" s="408"/>
      <c r="W689" s="408"/>
      <c r="X689" s="408"/>
      <c r="Y689" s="408"/>
      <c r="Z689" s="408"/>
    </row>
    <row r="690" ht="15.75" customHeight="1">
      <c r="A690" s="408"/>
      <c r="B690" s="416"/>
      <c r="C690" s="416"/>
      <c r="D690" s="416"/>
      <c r="E690" s="416"/>
      <c r="F690" s="408"/>
      <c r="G690" s="408"/>
      <c r="H690" s="408"/>
      <c r="I690" s="408"/>
      <c r="J690" s="408"/>
      <c r="K690" s="408"/>
      <c r="L690" s="408"/>
      <c r="M690" s="408"/>
      <c r="N690" s="408"/>
      <c r="O690" s="408"/>
      <c r="P690" s="408"/>
      <c r="Q690" s="408"/>
      <c r="R690" s="408"/>
      <c r="S690" s="408"/>
      <c r="T690" s="408"/>
      <c r="U690" s="408"/>
      <c r="V690" s="408"/>
      <c r="W690" s="408"/>
      <c r="X690" s="408"/>
      <c r="Y690" s="408"/>
      <c r="Z690" s="408"/>
    </row>
    <row r="691" ht="15.75" customHeight="1">
      <c r="A691" s="408"/>
      <c r="B691" s="416"/>
      <c r="C691" s="416"/>
      <c r="D691" s="416"/>
      <c r="E691" s="416"/>
      <c r="F691" s="408"/>
      <c r="G691" s="408"/>
      <c r="H691" s="408"/>
      <c r="I691" s="408"/>
      <c r="J691" s="408"/>
      <c r="K691" s="408"/>
      <c r="L691" s="408"/>
      <c r="M691" s="408"/>
      <c r="N691" s="408"/>
      <c r="O691" s="408"/>
      <c r="P691" s="408"/>
      <c r="Q691" s="408"/>
      <c r="R691" s="408"/>
      <c r="S691" s="408"/>
      <c r="T691" s="408"/>
      <c r="U691" s="408"/>
      <c r="V691" s="408"/>
      <c r="W691" s="408"/>
      <c r="X691" s="408"/>
      <c r="Y691" s="408"/>
      <c r="Z691" s="408"/>
    </row>
    <row r="692" ht="15.75" customHeight="1">
      <c r="A692" s="408"/>
      <c r="B692" s="416"/>
      <c r="C692" s="416"/>
      <c r="D692" s="416"/>
      <c r="E692" s="416"/>
      <c r="F692" s="408"/>
      <c r="G692" s="408"/>
      <c r="H692" s="408"/>
      <c r="I692" s="408"/>
      <c r="J692" s="408"/>
      <c r="K692" s="408"/>
      <c r="L692" s="408"/>
      <c r="M692" s="408"/>
      <c r="N692" s="408"/>
      <c r="O692" s="408"/>
      <c r="P692" s="408"/>
      <c r="Q692" s="408"/>
      <c r="R692" s="408"/>
      <c r="S692" s="408"/>
      <c r="T692" s="408"/>
      <c r="U692" s="408"/>
      <c r="V692" s="408"/>
      <c r="W692" s="408"/>
      <c r="X692" s="408"/>
      <c r="Y692" s="408"/>
      <c r="Z692" s="408"/>
    </row>
    <row r="693" ht="15.75" customHeight="1">
      <c r="A693" s="408"/>
      <c r="B693" s="416"/>
      <c r="C693" s="416"/>
      <c r="D693" s="416"/>
      <c r="E693" s="416"/>
      <c r="F693" s="408"/>
      <c r="G693" s="408"/>
      <c r="H693" s="408"/>
      <c r="I693" s="408"/>
      <c r="J693" s="408"/>
      <c r="K693" s="408"/>
      <c r="L693" s="408"/>
      <c r="M693" s="408"/>
      <c r="N693" s="408"/>
      <c r="O693" s="408"/>
      <c r="P693" s="408"/>
      <c r="Q693" s="408"/>
      <c r="R693" s="408"/>
      <c r="S693" s="408"/>
      <c r="T693" s="408"/>
      <c r="U693" s="408"/>
      <c r="V693" s="408"/>
      <c r="W693" s="408"/>
      <c r="X693" s="408"/>
      <c r="Y693" s="408"/>
      <c r="Z693" s="408"/>
    </row>
    <row r="694" ht="15.75" customHeight="1">
      <c r="A694" s="408"/>
      <c r="B694" s="416"/>
      <c r="C694" s="416"/>
      <c r="D694" s="416"/>
      <c r="E694" s="416"/>
      <c r="F694" s="408"/>
      <c r="G694" s="408"/>
      <c r="H694" s="408"/>
      <c r="I694" s="408"/>
      <c r="J694" s="408"/>
      <c r="K694" s="408"/>
      <c r="L694" s="408"/>
      <c r="M694" s="408"/>
      <c r="N694" s="408"/>
      <c r="O694" s="408"/>
      <c r="P694" s="408"/>
      <c r="Q694" s="408"/>
      <c r="R694" s="408"/>
      <c r="S694" s="408"/>
      <c r="T694" s="408"/>
      <c r="U694" s="408"/>
      <c r="V694" s="408"/>
      <c r="W694" s="408"/>
      <c r="X694" s="408"/>
      <c r="Y694" s="408"/>
      <c r="Z694" s="408"/>
    </row>
    <row r="695" ht="15.75" customHeight="1">
      <c r="A695" s="408"/>
      <c r="B695" s="416"/>
      <c r="C695" s="416"/>
      <c r="D695" s="416"/>
      <c r="E695" s="416"/>
      <c r="F695" s="408"/>
      <c r="G695" s="408"/>
      <c r="H695" s="408"/>
      <c r="I695" s="408"/>
      <c r="J695" s="408"/>
      <c r="K695" s="408"/>
      <c r="L695" s="408"/>
      <c r="M695" s="408"/>
      <c r="N695" s="408"/>
      <c r="O695" s="408"/>
      <c r="P695" s="408"/>
      <c r="Q695" s="408"/>
      <c r="R695" s="408"/>
      <c r="S695" s="408"/>
      <c r="T695" s="408"/>
      <c r="U695" s="408"/>
      <c r="V695" s="408"/>
      <c r="W695" s="408"/>
      <c r="X695" s="408"/>
      <c r="Y695" s="408"/>
      <c r="Z695" s="408"/>
    </row>
    <row r="696" ht="15.75" customHeight="1">
      <c r="A696" s="408"/>
      <c r="B696" s="416"/>
      <c r="C696" s="416"/>
      <c r="D696" s="416"/>
      <c r="E696" s="416"/>
      <c r="F696" s="408"/>
      <c r="G696" s="408"/>
      <c r="H696" s="408"/>
      <c r="I696" s="408"/>
      <c r="J696" s="408"/>
      <c r="K696" s="408"/>
      <c r="L696" s="408"/>
      <c r="M696" s="408"/>
      <c r="N696" s="408"/>
      <c r="O696" s="408"/>
      <c r="P696" s="408"/>
      <c r="Q696" s="408"/>
      <c r="R696" s="408"/>
      <c r="S696" s="408"/>
      <c r="T696" s="408"/>
      <c r="U696" s="408"/>
      <c r="V696" s="408"/>
      <c r="W696" s="408"/>
      <c r="X696" s="408"/>
      <c r="Y696" s="408"/>
      <c r="Z696" s="408"/>
    </row>
    <row r="697" ht="15.75" customHeight="1">
      <c r="A697" s="408"/>
      <c r="B697" s="416"/>
      <c r="C697" s="416"/>
      <c r="D697" s="416"/>
      <c r="E697" s="416"/>
      <c r="F697" s="408"/>
      <c r="G697" s="408"/>
      <c r="H697" s="408"/>
      <c r="I697" s="408"/>
      <c r="J697" s="408"/>
      <c r="K697" s="408"/>
      <c r="L697" s="408"/>
      <c r="M697" s="408"/>
      <c r="N697" s="408"/>
      <c r="O697" s="408"/>
      <c r="P697" s="408"/>
      <c r="Q697" s="408"/>
      <c r="R697" s="408"/>
      <c r="S697" s="408"/>
      <c r="T697" s="408"/>
      <c r="U697" s="408"/>
      <c r="V697" s="408"/>
      <c r="W697" s="408"/>
      <c r="X697" s="408"/>
      <c r="Y697" s="408"/>
      <c r="Z697" s="408"/>
    </row>
    <row r="698" ht="15.75" customHeight="1">
      <c r="A698" s="408"/>
      <c r="B698" s="416"/>
      <c r="C698" s="416"/>
      <c r="D698" s="416"/>
      <c r="E698" s="416"/>
      <c r="F698" s="408"/>
      <c r="G698" s="408"/>
      <c r="H698" s="408"/>
      <c r="I698" s="408"/>
      <c r="J698" s="408"/>
      <c r="K698" s="408"/>
      <c r="L698" s="408"/>
      <c r="M698" s="408"/>
      <c r="N698" s="408"/>
      <c r="O698" s="408"/>
      <c r="P698" s="408"/>
      <c r="Q698" s="408"/>
      <c r="R698" s="408"/>
      <c r="S698" s="408"/>
      <c r="T698" s="408"/>
      <c r="U698" s="408"/>
      <c r="V698" s="408"/>
      <c r="W698" s="408"/>
      <c r="X698" s="408"/>
      <c r="Y698" s="408"/>
      <c r="Z698" s="408"/>
    </row>
    <row r="699" ht="15.75" customHeight="1">
      <c r="A699" s="408"/>
      <c r="B699" s="416"/>
      <c r="C699" s="416"/>
      <c r="D699" s="416"/>
      <c r="E699" s="416"/>
      <c r="F699" s="408"/>
      <c r="G699" s="408"/>
      <c r="H699" s="408"/>
      <c r="I699" s="408"/>
      <c r="J699" s="408"/>
      <c r="K699" s="408"/>
      <c r="L699" s="408"/>
      <c r="M699" s="408"/>
      <c r="N699" s="408"/>
      <c r="O699" s="408"/>
      <c r="P699" s="408"/>
      <c r="Q699" s="408"/>
      <c r="R699" s="408"/>
      <c r="S699" s="408"/>
      <c r="T699" s="408"/>
      <c r="U699" s="408"/>
      <c r="V699" s="408"/>
      <c r="W699" s="408"/>
      <c r="X699" s="408"/>
      <c r="Y699" s="408"/>
      <c r="Z699" s="408"/>
    </row>
    <row r="700" ht="15.75" customHeight="1">
      <c r="A700" s="408"/>
      <c r="B700" s="416"/>
      <c r="C700" s="416"/>
      <c r="D700" s="416"/>
      <c r="E700" s="416"/>
      <c r="F700" s="408"/>
      <c r="G700" s="408"/>
      <c r="H700" s="408"/>
      <c r="I700" s="408"/>
      <c r="J700" s="408"/>
      <c r="K700" s="408"/>
      <c r="L700" s="408"/>
      <c r="M700" s="408"/>
      <c r="N700" s="408"/>
      <c r="O700" s="408"/>
      <c r="P700" s="408"/>
      <c r="Q700" s="408"/>
      <c r="R700" s="408"/>
      <c r="S700" s="408"/>
      <c r="T700" s="408"/>
      <c r="U700" s="408"/>
      <c r="V700" s="408"/>
      <c r="W700" s="408"/>
      <c r="X700" s="408"/>
      <c r="Y700" s="408"/>
      <c r="Z700" s="408"/>
    </row>
    <row r="701" ht="15.75" customHeight="1">
      <c r="A701" s="408"/>
      <c r="B701" s="416"/>
      <c r="C701" s="416"/>
      <c r="D701" s="416"/>
      <c r="E701" s="416"/>
      <c r="F701" s="408"/>
      <c r="G701" s="408"/>
      <c r="H701" s="408"/>
      <c r="I701" s="408"/>
      <c r="J701" s="408"/>
      <c r="K701" s="408"/>
      <c r="L701" s="408"/>
      <c r="M701" s="408"/>
      <c r="N701" s="408"/>
      <c r="O701" s="408"/>
      <c r="P701" s="408"/>
      <c r="Q701" s="408"/>
      <c r="R701" s="408"/>
      <c r="S701" s="408"/>
      <c r="T701" s="408"/>
      <c r="U701" s="408"/>
      <c r="V701" s="408"/>
      <c r="W701" s="408"/>
      <c r="X701" s="408"/>
      <c r="Y701" s="408"/>
      <c r="Z701" s="408"/>
    </row>
    <row r="702" ht="15.75" customHeight="1">
      <c r="A702" s="408"/>
      <c r="B702" s="416"/>
      <c r="C702" s="416"/>
      <c r="D702" s="416"/>
      <c r="E702" s="416"/>
      <c r="F702" s="408"/>
      <c r="G702" s="408"/>
      <c r="H702" s="408"/>
      <c r="I702" s="408"/>
      <c r="J702" s="408"/>
      <c r="K702" s="408"/>
      <c r="L702" s="408"/>
      <c r="M702" s="408"/>
      <c r="N702" s="408"/>
      <c r="O702" s="408"/>
      <c r="P702" s="408"/>
      <c r="Q702" s="408"/>
      <c r="R702" s="408"/>
      <c r="S702" s="408"/>
      <c r="T702" s="408"/>
      <c r="U702" s="408"/>
      <c r="V702" s="408"/>
      <c r="W702" s="408"/>
      <c r="X702" s="408"/>
      <c r="Y702" s="408"/>
      <c r="Z702" s="408"/>
    </row>
    <row r="703" ht="15.75" customHeight="1">
      <c r="A703" s="408"/>
      <c r="B703" s="416"/>
      <c r="C703" s="416"/>
      <c r="D703" s="416"/>
      <c r="E703" s="416"/>
      <c r="F703" s="408"/>
      <c r="G703" s="408"/>
      <c r="H703" s="408"/>
      <c r="I703" s="408"/>
      <c r="J703" s="408"/>
      <c r="K703" s="408"/>
      <c r="L703" s="408"/>
      <c r="M703" s="408"/>
      <c r="N703" s="408"/>
      <c r="O703" s="408"/>
      <c r="P703" s="408"/>
      <c r="Q703" s="408"/>
      <c r="R703" s="408"/>
      <c r="S703" s="408"/>
      <c r="T703" s="408"/>
      <c r="U703" s="408"/>
      <c r="V703" s="408"/>
      <c r="W703" s="408"/>
      <c r="X703" s="408"/>
      <c r="Y703" s="408"/>
      <c r="Z703" s="408"/>
    </row>
    <row r="704" ht="15.75" customHeight="1">
      <c r="A704" s="408"/>
      <c r="B704" s="416"/>
      <c r="C704" s="416"/>
      <c r="D704" s="416"/>
      <c r="E704" s="416"/>
      <c r="F704" s="408"/>
      <c r="G704" s="408"/>
      <c r="H704" s="408"/>
      <c r="I704" s="408"/>
      <c r="J704" s="408"/>
      <c r="K704" s="408"/>
      <c r="L704" s="408"/>
      <c r="M704" s="408"/>
      <c r="N704" s="408"/>
      <c r="O704" s="408"/>
      <c r="P704" s="408"/>
      <c r="Q704" s="408"/>
      <c r="R704" s="408"/>
      <c r="S704" s="408"/>
      <c r="T704" s="408"/>
      <c r="U704" s="408"/>
      <c r="V704" s="408"/>
      <c r="W704" s="408"/>
      <c r="X704" s="408"/>
      <c r="Y704" s="408"/>
      <c r="Z704" s="408"/>
    </row>
    <row r="705" ht="15.75" customHeight="1">
      <c r="A705" s="408"/>
      <c r="B705" s="416"/>
      <c r="C705" s="416"/>
      <c r="D705" s="416"/>
      <c r="E705" s="416"/>
      <c r="F705" s="408"/>
      <c r="G705" s="408"/>
      <c r="H705" s="408"/>
      <c r="I705" s="408"/>
      <c r="J705" s="408"/>
      <c r="K705" s="408"/>
      <c r="L705" s="408"/>
      <c r="M705" s="408"/>
      <c r="N705" s="408"/>
      <c r="O705" s="408"/>
      <c r="P705" s="408"/>
      <c r="Q705" s="408"/>
      <c r="R705" s="408"/>
      <c r="S705" s="408"/>
      <c r="T705" s="408"/>
      <c r="U705" s="408"/>
      <c r="V705" s="408"/>
      <c r="W705" s="408"/>
      <c r="X705" s="408"/>
      <c r="Y705" s="408"/>
      <c r="Z705" s="408"/>
    </row>
    <row r="706" ht="15.75" customHeight="1">
      <c r="A706" s="408"/>
      <c r="B706" s="416"/>
      <c r="C706" s="416"/>
      <c r="D706" s="416"/>
      <c r="E706" s="416"/>
      <c r="F706" s="408"/>
      <c r="G706" s="408"/>
      <c r="H706" s="408"/>
      <c r="I706" s="408"/>
      <c r="J706" s="408"/>
      <c r="K706" s="408"/>
      <c r="L706" s="408"/>
      <c r="M706" s="408"/>
      <c r="N706" s="408"/>
      <c r="O706" s="408"/>
      <c r="P706" s="408"/>
      <c r="Q706" s="408"/>
      <c r="R706" s="408"/>
      <c r="S706" s="408"/>
      <c r="T706" s="408"/>
      <c r="U706" s="408"/>
      <c r="V706" s="408"/>
      <c r="W706" s="408"/>
      <c r="X706" s="408"/>
      <c r="Y706" s="408"/>
      <c r="Z706" s="408"/>
    </row>
    <row r="707" ht="15.75" customHeight="1">
      <c r="A707" s="408"/>
      <c r="B707" s="416"/>
      <c r="C707" s="416"/>
      <c r="D707" s="416"/>
      <c r="E707" s="416"/>
      <c r="F707" s="408"/>
      <c r="G707" s="408"/>
      <c r="H707" s="408"/>
      <c r="I707" s="408"/>
      <c r="J707" s="408"/>
      <c r="K707" s="408"/>
      <c r="L707" s="408"/>
      <c r="M707" s="408"/>
      <c r="N707" s="408"/>
      <c r="O707" s="408"/>
      <c r="P707" s="408"/>
      <c r="Q707" s="408"/>
      <c r="R707" s="408"/>
      <c r="S707" s="408"/>
      <c r="T707" s="408"/>
      <c r="U707" s="408"/>
      <c r="V707" s="408"/>
      <c r="W707" s="408"/>
      <c r="X707" s="408"/>
      <c r="Y707" s="408"/>
      <c r="Z707" s="408"/>
    </row>
    <row r="708" ht="15.75" customHeight="1">
      <c r="A708" s="408"/>
      <c r="B708" s="416"/>
      <c r="C708" s="416"/>
      <c r="D708" s="416"/>
      <c r="E708" s="416"/>
      <c r="F708" s="408"/>
      <c r="G708" s="408"/>
      <c r="H708" s="408"/>
      <c r="I708" s="408"/>
      <c r="J708" s="408"/>
      <c r="K708" s="408"/>
      <c r="L708" s="408"/>
      <c r="M708" s="408"/>
      <c r="N708" s="408"/>
      <c r="O708" s="408"/>
      <c r="P708" s="408"/>
      <c r="Q708" s="408"/>
      <c r="R708" s="408"/>
      <c r="S708" s="408"/>
      <c r="T708" s="408"/>
      <c r="U708" s="408"/>
      <c r="V708" s="408"/>
      <c r="W708" s="408"/>
      <c r="X708" s="408"/>
      <c r="Y708" s="408"/>
      <c r="Z708" s="408"/>
    </row>
    <row r="709" ht="15.75" customHeight="1">
      <c r="A709" s="408"/>
      <c r="B709" s="416"/>
      <c r="C709" s="416"/>
      <c r="D709" s="416"/>
      <c r="E709" s="416"/>
      <c r="F709" s="408"/>
      <c r="G709" s="408"/>
      <c r="H709" s="408"/>
      <c r="I709" s="408"/>
      <c r="J709" s="408"/>
      <c r="K709" s="408"/>
      <c r="L709" s="408"/>
      <c r="M709" s="408"/>
      <c r="N709" s="408"/>
      <c r="O709" s="408"/>
      <c r="P709" s="408"/>
      <c r="Q709" s="408"/>
      <c r="R709" s="408"/>
      <c r="S709" s="408"/>
      <c r="T709" s="408"/>
      <c r="U709" s="408"/>
      <c r="V709" s="408"/>
      <c r="W709" s="408"/>
      <c r="X709" s="408"/>
      <c r="Y709" s="408"/>
      <c r="Z709" s="408"/>
    </row>
    <row r="710" ht="15.75" customHeight="1">
      <c r="A710" s="408"/>
      <c r="B710" s="416"/>
      <c r="C710" s="416"/>
      <c r="D710" s="416"/>
      <c r="E710" s="416"/>
      <c r="F710" s="408"/>
      <c r="G710" s="408"/>
      <c r="H710" s="408"/>
      <c r="I710" s="408"/>
      <c r="J710" s="408"/>
      <c r="K710" s="408"/>
      <c r="L710" s="408"/>
      <c r="M710" s="408"/>
      <c r="N710" s="408"/>
      <c r="O710" s="408"/>
      <c r="P710" s="408"/>
      <c r="Q710" s="408"/>
      <c r="R710" s="408"/>
      <c r="S710" s="408"/>
      <c r="T710" s="408"/>
      <c r="U710" s="408"/>
      <c r="V710" s="408"/>
      <c r="W710" s="408"/>
      <c r="X710" s="408"/>
      <c r="Y710" s="408"/>
      <c r="Z710" s="408"/>
    </row>
    <row r="711" ht="15.75" customHeight="1">
      <c r="A711" s="408"/>
      <c r="B711" s="416"/>
      <c r="C711" s="416"/>
      <c r="D711" s="416"/>
      <c r="E711" s="416"/>
      <c r="F711" s="408"/>
      <c r="G711" s="408"/>
      <c r="H711" s="408"/>
      <c r="I711" s="408"/>
      <c r="J711" s="408"/>
      <c r="K711" s="408"/>
      <c r="L711" s="408"/>
      <c r="M711" s="408"/>
      <c r="N711" s="408"/>
      <c r="O711" s="408"/>
      <c r="P711" s="408"/>
      <c r="Q711" s="408"/>
      <c r="R711" s="408"/>
      <c r="S711" s="408"/>
      <c r="T711" s="408"/>
      <c r="U711" s="408"/>
      <c r="V711" s="408"/>
      <c r="W711" s="408"/>
      <c r="X711" s="408"/>
      <c r="Y711" s="408"/>
      <c r="Z711" s="408"/>
    </row>
    <row r="712" ht="15.75" customHeight="1">
      <c r="A712" s="408"/>
      <c r="B712" s="416"/>
      <c r="C712" s="416"/>
      <c r="D712" s="416"/>
      <c r="E712" s="416"/>
      <c r="F712" s="408"/>
      <c r="G712" s="408"/>
      <c r="H712" s="408"/>
      <c r="I712" s="408"/>
      <c r="J712" s="408"/>
      <c r="K712" s="408"/>
      <c r="L712" s="408"/>
      <c r="M712" s="408"/>
      <c r="N712" s="408"/>
      <c r="O712" s="408"/>
      <c r="P712" s="408"/>
      <c r="Q712" s="408"/>
      <c r="R712" s="408"/>
      <c r="S712" s="408"/>
      <c r="T712" s="408"/>
      <c r="U712" s="408"/>
      <c r="V712" s="408"/>
      <c r="W712" s="408"/>
      <c r="X712" s="408"/>
      <c r="Y712" s="408"/>
      <c r="Z712" s="408"/>
    </row>
    <row r="713" ht="15.75" customHeight="1">
      <c r="A713" s="408"/>
      <c r="B713" s="416"/>
      <c r="C713" s="416"/>
      <c r="D713" s="416"/>
      <c r="E713" s="416"/>
      <c r="F713" s="408"/>
      <c r="G713" s="408"/>
      <c r="H713" s="408"/>
      <c r="I713" s="408"/>
      <c r="J713" s="408"/>
      <c r="K713" s="408"/>
      <c r="L713" s="408"/>
      <c r="M713" s="408"/>
      <c r="N713" s="408"/>
      <c r="O713" s="408"/>
      <c r="P713" s="408"/>
      <c r="Q713" s="408"/>
      <c r="R713" s="408"/>
      <c r="S713" s="408"/>
      <c r="T713" s="408"/>
      <c r="U713" s="408"/>
      <c r="V713" s="408"/>
      <c r="W713" s="408"/>
      <c r="X713" s="408"/>
      <c r="Y713" s="408"/>
      <c r="Z713" s="408"/>
    </row>
    <row r="714" ht="15.75" customHeight="1">
      <c r="A714" s="408"/>
      <c r="B714" s="416"/>
      <c r="C714" s="416"/>
      <c r="D714" s="416"/>
      <c r="E714" s="416"/>
      <c r="F714" s="408"/>
      <c r="G714" s="408"/>
      <c r="H714" s="408"/>
      <c r="I714" s="408"/>
      <c r="J714" s="408"/>
      <c r="K714" s="408"/>
      <c r="L714" s="408"/>
      <c r="M714" s="408"/>
      <c r="N714" s="408"/>
      <c r="O714" s="408"/>
      <c r="P714" s="408"/>
      <c r="Q714" s="408"/>
      <c r="R714" s="408"/>
      <c r="S714" s="408"/>
      <c r="T714" s="408"/>
      <c r="U714" s="408"/>
      <c r="V714" s="408"/>
      <c r="W714" s="408"/>
      <c r="X714" s="408"/>
      <c r="Y714" s="408"/>
      <c r="Z714" s="408"/>
    </row>
    <row r="715" ht="15.75" customHeight="1">
      <c r="A715" s="408"/>
      <c r="B715" s="416"/>
      <c r="C715" s="416"/>
      <c r="D715" s="416"/>
      <c r="E715" s="416"/>
      <c r="F715" s="408"/>
      <c r="G715" s="408"/>
      <c r="H715" s="408"/>
      <c r="I715" s="408"/>
      <c r="J715" s="408"/>
      <c r="K715" s="408"/>
      <c r="L715" s="408"/>
      <c r="M715" s="408"/>
      <c r="N715" s="408"/>
      <c r="O715" s="408"/>
      <c r="P715" s="408"/>
      <c r="Q715" s="408"/>
      <c r="R715" s="408"/>
      <c r="S715" s="408"/>
      <c r="T715" s="408"/>
      <c r="U715" s="408"/>
      <c r="V715" s="408"/>
      <c r="W715" s="408"/>
      <c r="X715" s="408"/>
      <c r="Y715" s="408"/>
      <c r="Z715" s="408"/>
    </row>
    <row r="716" ht="15.75" customHeight="1">
      <c r="A716" s="408"/>
      <c r="B716" s="416"/>
      <c r="C716" s="416"/>
      <c r="D716" s="416"/>
      <c r="E716" s="416"/>
      <c r="F716" s="408"/>
      <c r="G716" s="408"/>
      <c r="H716" s="408"/>
      <c r="I716" s="408"/>
      <c r="J716" s="408"/>
      <c r="K716" s="408"/>
      <c r="L716" s="408"/>
      <c r="M716" s="408"/>
      <c r="N716" s="408"/>
      <c r="O716" s="408"/>
      <c r="P716" s="408"/>
      <c r="Q716" s="408"/>
      <c r="R716" s="408"/>
      <c r="S716" s="408"/>
      <c r="T716" s="408"/>
      <c r="U716" s="408"/>
      <c r="V716" s="408"/>
      <c r="W716" s="408"/>
      <c r="X716" s="408"/>
      <c r="Y716" s="408"/>
      <c r="Z716" s="408"/>
    </row>
    <row r="717" ht="15.75" customHeight="1">
      <c r="A717" s="408"/>
      <c r="B717" s="416"/>
      <c r="C717" s="416"/>
      <c r="D717" s="416"/>
      <c r="E717" s="416"/>
      <c r="F717" s="408"/>
      <c r="G717" s="408"/>
      <c r="H717" s="408"/>
      <c r="I717" s="408"/>
      <c r="J717" s="408"/>
      <c r="K717" s="408"/>
      <c r="L717" s="408"/>
      <c r="M717" s="408"/>
      <c r="N717" s="408"/>
      <c r="O717" s="408"/>
      <c r="P717" s="408"/>
      <c r="Q717" s="408"/>
      <c r="R717" s="408"/>
      <c r="S717" s="408"/>
      <c r="T717" s="408"/>
      <c r="U717" s="408"/>
      <c r="V717" s="408"/>
      <c r="W717" s="408"/>
      <c r="X717" s="408"/>
      <c r="Y717" s="408"/>
      <c r="Z717" s="408"/>
    </row>
    <row r="718" ht="15.75" customHeight="1">
      <c r="A718" s="408"/>
      <c r="B718" s="416"/>
      <c r="C718" s="416"/>
      <c r="D718" s="416"/>
      <c r="E718" s="416"/>
      <c r="F718" s="408"/>
      <c r="G718" s="408"/>
      <c r="H718" s="408"/>
      <c r="I718" s="408"/>
      <c r="J718" s="408"/>
      <c r="K718" s="408"/>
      <c r="L718" s="408"/>
      <c r="M718" s="408"/>
      <c r="N718" s="408"/>
      <c r="O718" s="408"/>
      <c r="P718" s="408"/>
      <c r="Q718" s="408"/>
      <c r="R718" s="408"/>
      <c r="S718" s="408"/>
      <c r="T718" s="408"/>
      <c r="U718" s="408"/>
      <c r="V718" s="408"/>
      <c r="W718" s="408"/>
      <c r="X718" s="408"/>
      <c r="Y718" s="408"/>
      <c r="Z718" s="408"/>
    </row>
    <row r="719" ht="15.75" customHeight="1">
      <c r="A719" s="408"/>
      <c r="B719" s="416"/>
      <c r="C719" s="416"/>
      <c r="D719" s="416"/>
      <c r="E719" s="416"/>
      <c r="F719" s="408"/>
      <c r="G719" s="408"/>
      <c r="H719" s="408"/>
      <c r="I719" s="408"/>
      <c r="J719" s="408"/>
      <c r="K719" s="408"/>
      <c r="L719" s="408"/>
      <c r="M719" s="408"/>
      <c r="N719" s="408"/>
      <c r="O719" s="408"/>
      <c r="P719" s="408"/>
      <c r="Q719" s="408"/>
      <c r="R719" s="408"/>
      <c r="S719" s="408"/>
      <c r="T719" s="408"/>
      <c r="U719" s="408"/>
      <c r="V719" s="408"/>
      <c r="W719" s="408"/>
      <c r="X719" s="408"/>
      <c r="Y719" s="408"/>
      <c r="Z719" s="408"/>
    </row>
    <row r="720" ht="15.75" customHeight="1">
      <c r="A720" s="408"/>
      <c r="B720" s="416"/>
      <c r="C720" s="416"/>
      <c r="D720" s="416"/>
      <c r="E720" s="416"/>
      <c r="F720" s="408"/>
      <c r="G720" s="408"/>
      <c r="H720" s="408"/>
      <c r="I720" s="408"/>
      <c r="J720" s="408"/>
      <c r="K720" s="408"/>
      <c r="L720" s="408"/>
      <c r="M720" s="408"/>
      <c r="N720" s="408"/>
      <c r="O720" s="408"/>
      <c r="P720" s="408"/>
      <c r="Q720" s="408"/>
      <c r="R720" s="408"/>
      <c r="S720" s="408"/>
      <c r="T720" s="408"/>
      <c r="U720" s="408"/>
      <c r="V720" s="408"/>
      <c r="W720" s="408"/>
      <c r="X720" s="408"/>
      <c r="Y720" s="408"/>
      <c r="Z720" s="408"/>
    </row>
    <row r="721" ht="15.75" customHeight="1">
      <c r="A721" s="408"/>
      <c r="B721" s="416"/>
      <c r="C721" s="416"/>
      <c r="D721" s="416"/>
      <c r="E721" s="416"/>
      <c r="F721" s="408"/>
      <c r="G721" s="408"/>
      <c r="H721" s="408"/>
      <c r="I721" s="408"/>
      <c r="J721" s="408"/>
      <c r="K721" s="408"/>
      <c r="L721" s="408"/>
      <c r="M721" s="408"/>
      <c r="N721" s="408"/>
      <c r="O721" s="408"/>
      <c r="P721" s="408"/>
      <c r="Q721" s="408"/>
      <c r="R721" s="408"/>
      <c r="S721" s="408"/>
      <c r="T721" s="408"/>
      <c r="U721" s="408"/>
      <c r="V721" s="408"/>
      <c r="W721" s="408"/>
      <c r="X721" s="408"/>
      <c r="Y721" s="408"/>
      <c r="Z721" s="408"/>
    </row>
    <row r="722" ht="15.75" customHeight="1">
      <c r="A722" s="408"/>
      <c r="B722" s="416"/>
      <c r="C722" s="416"/>
      <c r="D722" s="416"/>
      <c r="E722" s="416"/>
      <c r="F722" s="408"/>
      <c r="G722" s="408"/>
      <c r="H722" s="408"/>
      <c r="I722" s="408"/>
      <c r="J722" s="408"/>
      <c r="K722" s="408"/>
      <c r="L722" s="408"/>
      <c r="M722" s="408"/>
      <c r="N722" s="408"/>
      <c r="O722" s="408"/>
      <c r="P722" s="408"/>
      <c r="Q722" s="408"/>
      <c r="R722" s="408"/>
      <c r="S722" s="408"/>
      <c r="T722" s="408"/>
      <c r="U722" s="408"/>
      <c r="V722" s="408"/>
      <c r="W722" s="408"/>
      <c r="X722" s="408"/>
      <c r="Y722" s="408"/>
      <c r="Z722" s="408"/>
    </row>
    <row r="723" ht="15.75" customHeight="1">
      <c r="A723" s="408"/>
      <c r="B723" s="416"/>
      <c r="C723" s="416"/>
      <c r="D723" s="416"/>
      <c r="E723" s="416"/>
      <c r="F723" s="408"/>
      <c r="G723" s="408"/>
      <c r="H723" s="408"/>
      <c r="I723" s="408"/>
      <c r="J723" s="408"/>
      <c r="K723" s="408"/>
      <c r="L723" s="408"/>
      <c r="M723" s="408"/>
      <c r="N723" s="408"/>
      <c r="O723" s="408"/>
      <c r="P723" s="408"/>
      <c r="Q723" s="408"/>
      <c r="R723" s="408"/>
      <c r="S723" s="408"/>
      <c r="T723" s="408"/>
      <c r="U723" s="408"/>
      <c r="V723" s="408"/>
      <c r="W723" s="408"/>
      <c r="X723" s="408"/>
      <c r="Y723" s="408"/>
      <c r="Z723" s="408"/>
    </row>
    <row r="724" ht="15.75" customHeight="1">
      <c r="A724" s="408"/>
      <c r="B724" s="416"/>
      <c r="C724" s="416"/>
      <c r="D724" s="416"/>
      <c r="E724" s="416"/>
      <c r="F724" s="408"/>
      <c r="G724" s="408"/>
      <c r="H724" s="408"/>
      <c r="I724" s="408"/>
      <c r="J724" s="408"/>
      <c r="K724" s="408"/>
      <c r="L724" s="408"/>
      <c r="M724" s="408"/>
      <c r="N724" s="408"/>
      <c r="O724" s="408"/>
      <c r="P724" s="408"/>
      <c r="Q724" s="408"/>
      <c r="R724" s="408"/>
      <c r="S724" s="408"/>
      <c r="T724" s="408"/>
      <c r="U724" s="408"/>
      <c r="V724" s="408"/>
      <c r="W724" s="408"/>
      <c r="X724" s="408"/>
      <c r="Y724" s="408"/>
      <c r="Z724" s="408"/>
    </row>
    <row r="725" ht="15.75" customHeight="1">
      <c r="A725" s="408"/>
      <c r="B725" s="416"/>
      <c r="C725" s="416"/>
      <c r="D725" s="416"/>
      <c r="E725" s="416"/>
      <c r="F725" s="408"/>
      <c r="G725" s="408"/>
      <c r="H725" s="408"/>
      <c r="I725" s="408"/>
      <c r="J725" s="408"/>
      <c r="K725" s="408"/>
      <c r="L725" s="408"/>
      <c r="M725" s="408"/>
      <c r="N725" s="408"/>
      <c r="O725" s="408"/>
      <c r="P725" s="408"/>
      <c r="Q725" s="408"/>
      <c r="R725" s="408"/>
      <c r="S725" s="408"/>
      <c r="T725" s="408"/>
      <c r="U725" s="408"/>
      <c r="V725" s="408"/>
      <c r="W725" s="408"/>
      <c r="X725" s="408"/>
      <c r="Y725" s="408"/>
      <c r="Z725" s="408"/>
    </row>
    <row r="726" ht="15.75" customHeight="1">
      <c r="A726" s="408"/>
      <c r="B726" s="416"/>
      <c r="C726" s="416"/>
      <c r="D726" s="416"/>
      <c r="E726" s="416"/>
      <c r="F726" s="408"/>
      <c r="G726" s="408"/>
      <c r="H726" s="408"/>
      <c r="I726" s="408"/>
      <c r="J726" s="408"/>
      <c r="K726" s="408"/>
      <c r="L726" s="408"/>
      <c r="M726" s="408"/>
      <c r="N726" s="408"/>
      <c r="O726" s="408"/>
      <c r="P726" s="408"/>
      <c r="Q726" s="408"/>
      <c r="R726" s="408"/>
      <c r="S726" s="408"/>
      <c r="T726" s="408"/>
      <c r="U726" s="408"/>
      <c r="V726" s="408"/>
      <c r="W726" s="408"/>
      <c r="X726" s="408"/>
      <c r="Y726" s="408"/>
      <c r="Z726" s="408"/>
    </row>
    <row r="727" ht="15.75" customHeight="1">
      <c r="A727" s="408"/>
      <c r="B727" s="416"/>
      <c r="C727" s="416"/>
      <c r="D727" s="416"/>
      <c r="E727" s="416"/>
      <c r="F727" s="408"/>
      <c r="G727" s="408"/>
      <c r="H727" s="408"/>
      <c r="I727" s="408"/>
      <c r="J727" s="408"/>
      <c r="K727" s="408"/>
      <c r="L727" s="408"/>
      <c r="M727" s="408"/>
      <c r="N727" s="408"/>
      <c r="O727" s="408"/>
      <c r="P727" s="408"/>
      <c r="Q727" s="408"/>
      <c r="R727" s="408"/>
      <c r="S727" s="408"/>
      <c r="T727" s="408"/>
      <c r="U727" s="408"/>
      <c r="V727" s="408"/>
      <c r="W727" s="408"/>
      <c r="X727" s="408"/>
      <c r="Y727" s="408"/>
      <c r="Z727" s="408"/>
    </row>
    <row r="728" ht="15.75" customHeight="1">
      <c r="A728" s="408"/>
      <c r="B728" s="416"/>
      <c r="C728" s="416"/>
      <c r="D728" s="416"/>
      <c r="E728" s="416"/>
      <c r="F728" s="408"/>
      <c r="G728" s="408"/>
      <c r="H728" s="408"/>
      <c r="I728" s="408"/>
      <c r="J728" s="408"/>
      <c r="K728" s="408"/>
      <c r="L728" s="408"/>
      <c r="M728" s="408"/>
      <c r="N728" s="408"/>
      <c r="O728" s="408"/>
      <c r="P728" s="408"/>
      <c r="Q728" s="408"/>
      <c r="R728" s="408"/>
      <c r="S728" s="408"/>
      <c r="T728" s="408"/>
      <c r="U728" s="408"/>
      <c r="V728" s="408"/>
      <c r="W728" s="408"/>
      <c r="X728" s="408"/>
      <c r="Y728" s="408"/>
      <c r="Z728" s="408"/>
    </row>
    <row r="729" ht="15.75" customHeight="1">
      <c r="A729" s="408"/>
      <c r="B729" s="416"/>
      <c r="C729" s="416"/>
      <c r="D729" s="416"/>
      <c r="E729" s="416"/>
      <c r="F729" s="408"/>
      <c r="G729" s="408"/>
      <c r="H729" s="408"/>
      <c r="I729" s="408"/>
      <c r="J729" s="408"/>
      <c r="K729" s="408"/>
      <c r="L729" s="408"/>
      <c r="M729" s="408"/>
      <c r="N729" s="408"/>
      <c r="O729" s="408"/>
      <c r="P729" s="408"/>
      <c r="Q729" s="408"/>
      <c r="R729" s="408"/>
      <c r="S729" s="408"/>
      <c r="T729" s="408"/>
      <c r="U729" s="408"/>
      <c r="V729" s="408"/>
      <c r="W729" s="408"/>
      <c r="X729" s="408"/>
      <c r="Y729" s="408"/>
      <c r="Z729" s="408"/>
    </row>
    <row r="730" ht="15.75" customHeight="1">
      <c r="A730" s="408"/>
      <c r="B730" s="416"/>
      <c r="C730" s="416"/>
      <c r="D730" s="416"/>
      <c r="E730" s="416"/>
      <c r="F730" s="408"/>
      <c r="G730" s="408"/>
      <c r="H730" s="408"/>
      <c r="I730" s="408"/>
      <c r="J730" s="408"/>
      <c r="K730" s="408"/>
      <c r="L730" s="408"/>
      <c r="M730" s="408"/>
      <c r="N730" s="408"/>
      <c r="O730" s="408"/>
      <c r="P730" s="408"/>
      <c r="Q730" s="408"/>
      <c r="R730" s="408"/>
      <c r="S730" s="408"/>
      <c r="T730" s="408"/>
      <c r="U730" s="408"/>
      <c r="V730" s="408"/>
      <c r="W730" s="408"/>
      <c r="X730" s="408"/>
      <c r="Y730" s="408"/>
      <c r="Z730" s="408"/>
    </row>
    <row r="731" ht="15.75" customHeight="1">
      <c r="A731" s="408"/>
      <c r="B731" s="416"/>
      <c r="C731" s="416"/>
      <c r="D731" s="416"/>
      <c r="E731" s="416"/>
      <c r="F731" s="408"/>
      <c r="G731" s="408"/>
      <c r="H731" s="408"/>
      <c r="I731" s="408"/>
      <c r="J731" s="408"/>
      <c r="K731" s="408"/>
      <c r="L731" s="408"/>
      <c r="M731" s="408"/>
      <c r="N731" s="408"/>
      <c r="O731" s="408"/>
      <c r="P731" s="408"/>
      <c r="Q731" s="408"/>
      <c r="R731" s="408"/>
      <c r="S731" s="408"/>
      <c r="T731" s="408"/>
      <c r="U731" s="408"/>
      <c r="V731" s="408"/>
      <c r="W731" s="408"/>
      <c r="X731" s="408"/>
      <c r="Y731" s="408"/>
      <c r="Z731" s="408"/>
    </row>
    <row r="732" ht="15.75" customHeight="1">
      <c r="A732" s="408"/>
      <c r="B732" s="416"/>
      <c r="C732" s="416"/>
      <c r="D732" s="416"/>
      <c r="E732" s="416"/>
      <c r="F732" s="408"/>
      <c r="G732" s="408"/>
      <c r="H732" s="408"/>
      <c r="I732" s="408"/>
      <c r="J732" s="408"/>
      <c r="K732" s="408"/>
      <c r="L732" s="408"/>
      <c r="M732" s="408"/>
      <c r="N732" s="408"/>
      <c r="O732" s="408"/>
      <c r="P732" s="408"/>
      <c r="Q732" s="408"/>
      <c r="R732" s="408"/>
      <c r="S732" s="408"/>
      <c r="T732" s="408"/>
      <c r="U732" s="408"/>
      <c r="V732" s="408"/>
      <c r="W732" s="408"/>
      <c r="X732" s="408"/>
      <c r="Y732" s="408"/>
      <c r="Z732" s="408"/>
    </row>
    <row r="733" ht="15.75" customHeight="1">
      <c r="A733" s="408"/>
      <c r="B733" s="416"/>
      <c r="C733" s="416"/>
      <c r="D733" s="416"/>
      <c r="E733" s="416"/>
      <c r="F733" s="408"/>
      <c r="G733" s="408"/>
      <c r="H733" s="408"/>
      <c r="I733" s="408"/>
      <c r="J733" s="408"/>
      <c r="K733" s="408"/>
      <c r="L733" s="408"/>
      <c r="M733" s="408"/>
      <c r="N733" s="408"/>
      <c r="O733" s="408"/>
      <c r="P733" s="408"/>
      <c r="Q733" s="408"/>
      <c r="R733" s="408"/>
      <c r="S733" s="408"/>
      <c r="T733" s="408"/>
      <c r="U733" s="408"/>
      <c r="V733" s="408"/>
      <c r="W733" s="408"/>
      <c r="X733" s="408"/>
      <c r="Y733" s="408"/>
      <c r="Z733" s="408"/>
    </row>
    <row r="734" ht="15.75" customHeight="1">
      <c r="A734" s="408"/>
      <c r="B734" s="416"/>
      <c r="C734" s="416"/>
      <c r="D734" s="416"/>
      <c r="E734" s="416"/>
      <c r="F734" s="408"/>
      <c r="G734" s="408"/>
      <c r="H734" s="408"/>
      <c r="I734" s="408"/>
      <c r="J734" s="408"/>
      <c r="K734" s="408"/>
      <c r="L734" s="408"/>
      <c r="M734" s="408"/>
      <c r="N734" s="408"/>
      <c r="O734" s="408"/>
      <c r="P734" s="408"/>
      <c r="Q734" s="408"/>
      <c r="R734" s="408"/>
      <c r="S734" s="408"/>
      <c r="T734" s="408"/>
      <c r="U734" s="408"/>
      <c r="V734" s="408"/>
      <c r="W734" s="408"/>
      <c r="X734" s="408"/>
      <c r="Y734" s="408"/>
      <c r="Z734" s="408"/>
    </row>
    <row r="735" ht="15.75" customHeight="1">
      <c r="A735" s="408"/>
      <c r="B735" s="416"/>
      <c r="C735" s="416"/>
      <c r="D735" s="416"/>
      <c r="E735" s="416"/>
      <c r="F735" s="408"/>
      <c r="G735" s="408"/>
      <c r="H735" s="408"/>
      <c r="I735" s="408"/>
      <c r="J735" s="408"/>
      <c r="K735" s="408"/>
      <c r="L735" s="408"/>
      <c r="M735" s="408"/>
      <c r="N735" s="408"/>
      <c r="O735" s="408"/>
      <c r="P735" s="408"/>
      <c r="Q735" s="408"/>
      <c r="R735" s="408"/>
      <c r="S735" s="408"/>
      <c r="T735" s="408"/>
      <c r="U735" s="408"/>
      <c r="V735" s="408"/>
      <c r="W735" s="408"/>
      <c r="X735" s="408"/>
      <c r="Y735" s="408"/>
      <c r="Z735" s="408"/>
    </row>
    <row r="736" ht="15.75" customHeight="1">
      <c r="A736" s="408"/>
      <c r="B736" s="416"/>
      <c r="C736" s="416"/>
      <c r="D736" s="416"/>
      <c r="E736" s="416"/>
      <c r="F736" s="408"/>
      <c r="G736" s="408"/>
      <c r="H736" s="408"/>
      <c r="I736" s="408"/>
      <c r="J736" s="408"/>
      <c r="K736" s="408"/>
      <c r="L736" s="408"/>
      <c r="M736" s="408"/>
      <c r="N736" s="408"/>
      <c r="O736" s="408"/>
      <c r="P736" s="408"/>
      <c r="Q736" s="408"/>
      <c r="R736" s="408"/>
      <c r="S736" s="408"/>
      <c r="T736" s="408"/>
      <c r="U736" s="408"/>
      <c r="V736" s="408"/>
      <c r="W736" s="408"/>
      <c r="X736" s="408"/>
      <c r="Y736" s="408"/>
      <c r="Z736" s="408"/>
    </row>
    <row r="737" ht="15.75" customHeight="1">
      <c r="A737" s="408"/>
      <c r="B737" s="416"/>
      <c r="C737" s="416"/>
      <c r="D737" s="416"/>
      <c r="E737" s="416"/>
      <c r="F737" s="408"/>
      <c r="G737" s="408"/>
      <c r="H737" s="408"/>
      <c r="I737" s="408"/>
      <c r="J737" s="408"/>
      <c r="K737" s="408"/>
      <c r="L737" s="408"/>
      <c r="M737" s="408"/>
      <c r="N737" s="408"/>
      <c r="O737" s="408"/>
      <c r="P737" s="408"/>
      <c r="Q737" s="408"/>
      <c r="R737" s="408"/>
      <c r="S737" s="408"/>
      <c r="T737" s="408"/>
      <c r="U737" s="408"/>
      <c r="V737" s="408"/>
      <c r="W737" s="408"/>
      <c r="X737" s="408"/>
      <c r="Y737" s="408"/>
      <c r="Z737" s="408"/>
    </row>
    <row r="738" ht="15.75" customHeight="1">
      <c r="A738" s="408"/>
      <c r="B738" s="416"/>
      <c r="C738" s="416"/>
      <c r="D738" s="416"/>
      <c r="E738" s="416"/>
      <c r="F738" s="408"/>
      <c r="G738" s="408"/>
      <c r="H738" s="408"/>
      <c r="I738" s="408"/>
      <c r="J738" s="408"/>
      <c r="K738" s="408"/>
      <c r="L738" s="408"/>
      <c r="M738" s="408"/>
      <c r="N738" s="408"/>
      <c r="O738" s="408"/>
      <c r="P738" s="408"/>
      <c r="Q738" s="408"/>
      <c r="R738" s="408"/>
      <c r="S738" s="408"/>
      <c r="T738" s="408"/>
      <c r="U738" s="408"/>
      <c r="V738" s="408"/>
      <c r="W738" s="408"/>
      <c r="X738" s="408"/>
      <c r="Y738" s="408"/>
      <c r="Z738" s="408"/>
    </row>
    <row r="739" ht="15.75" customHeight="1">
      <c r="A739" s="408"/>
      <c r="B739" s="416"/>
      <c r="C739" s="416"/>
      <c r="D739" s="416"/>
      <c r="E739" s="416"/>
      <c r="F739" s="408"/>
      <c r="G739" s="408"/>
      <c r="H739" s="408"/>
      <c r="I739" s="408"/>
      <c r="J739" s="408"/>
      <c r="K739" s="408"/>
      <c r="L739" s="408"/>
      <c r="M739" s="408"/>
      <c r="N739" s="408"/>
      <c r="O739" s="408"/>
      <c r="P739" s="408"/>
      <c r="Q739" s="408"/>
      <c r="R739" s="408"/>
      <c r="S739" s="408"/>
      <c r="T739" s="408"/>
      <c r="U739" s="408"/>
      <c r="V739" s="408"/>
      <c r="W739" s="408"/>
      <c r="X739" s="408"/>
      <c r="Y739" s="408"/>
      <c r="Z739" s="408"/>
    </row>
    <row r="740" ht="15.75" customHeight="1">
      <c r="A740" s="408"/>
      <c r="B740" s="416"/>
      <c r="C740" s="416"/>
      <c r="D740" s="416"/>
      <c r="E740" s="416"/>
      <c r="F740" s="408"/>
      <c r="G740" s="408"/>
      <c r="H740" s="408"/>
      <c r="I740" s="408"/>
      <c r="J740" s="408"/>
      <c r="K740" s="408"/>
      <c r="L740" s="408"/>
      <c r="M740" s="408"/>
      <c r="N740" s="408"/>
      <c r="O740" s="408"/>
      <c r="P740" s="408"/>
      <c r="Q740" s="408"/>
      <c r="R740" s="408"/>
      <c r="S740" s="408"/>
      <c r="T740" s="408"/>
      <c r="U740" s="408"/>
      <c r="V740" s="408"/>
      <c r="W740" s="408"/>
      <c r="X740" s="408"/>
      <c r="Y740" s="408"/>
      <c r="Z740" s="408"/>
    </row>
    <row r="741" ht="15.75" customHeight="1">
      <c r="A741" s="408"/>
      <c r="B741" s="416"/>
      <c r="C741" s="416"/>
      <c r="D741" s="416"/>
      <c r="E741" s="416"/>
      <c r="F741" s="408"/>
      <c r="G741" s="408"/>
      <c r="H741" s="408"/>
      <c r="I741" s="408"/>
      <c r="J741" s="408"/>
      <c r="K741" s="408"/>
      <c r="L741" s="408"/>
      <c r="M741" s="408"/>
      <c r="N741" s="408"/>
      <c r="O741" s="408"/>
      <c r="P741" s="408"/>
      <c r="Q741" s="408"/>
      <c r="R741" s="408"/>
      <c r="S741" s="408"/>
      <c r="T741" s="408"/>
      <c r="U741" s="408"/>
      <c r="V741" s="408"/>
      <c r="W741" s="408"/>
      <c r="X741" s="408"/>
      <c r="Y741" s="408"/>
      <c r="Z741" s="408"/>
    </row>
    <row r="742" ht="15.75" customHeight="1">
      <c r="A742" s="408"/>
      <c r="B742" s="416"/>
      <c r="C742" s="416"/>
      <c r="D742" s="416"/>
      <c r="E742" s="416"/>
      <c r="F742" s="408"/>
      <c r="G742" s="408"/>
      <c r="H742" s="408"/>
      <c r="I742" s="408"/>
      <c r="J742" s="408"/>
      <c r="K742" s="408"/>
      <c r="L742" s="408"/>
      <c r="M742" s="408"/>
      <c r="N742" s="408"/>
      <c r="O742" s="408"/>
      <c r="P742" s="408"/>
      <c r="Q742" s="408"/>
      <c r="R742" s="408"/>
      <c r="S742" s="408"/>
      <c r="T742" s="408"/>
      <c r="U742" s="408"/>
      <c r="V742" s="408"/>
      <c r="W742" s="408"/>
      <c r="X742" s="408"/>
      <c r="Y742" s="408"/>
      <c r="Z742" s="408"/>
    </row>
    <row r="743" ht="15.75" customHeight="1">
      <c r="A743" s="408"/>
      <c r="B743" s="416"/>
      <c r="C743" s="416"/>
      <c r="D743" s="416"/>
      <c r="E743" s="416"/>
      <c r="F743" s="408"/>
      <c r="G743" s="408"/>
      <c r="H743" s="408"/>
      <c r="I743" s="408"/>
      <c r="J743" s="408"/>
      <c r="K743" s="408"/>
      <c r="L743" s="408"/>
      <c r="M743" s="408"/>
      <c r="N743" s="408"/>
      <c r="O743" s="408"/>
      <c r="P743" s="408"/>
      <c r="Q743" s="408"/>
      <c r="R743" s="408"/>
      <c r="S743" s="408"/>
      <c r="T743" s="408"/>
      <c r="U743" s="408"/>
      <c r="V743" s="408"/>
      <c r="W743" s="408"/>
      <c r="X743" s="408"/>
      <c r="Y743" s="408"/>
      <c r="Z743" s="408"/>
    </row>
    <row r="744" ht="15.75" customHeight="1">
      <c r="A744" s="408"/>
      <c r="B744" s="416"/>
      <c r="C744" s="416"/>
      <c r="D744" s="416"/>
      <c r="E744" s="416"/>
      <c r="F744" s="408"/>
      <c r="G744" s="408"/>
      <c r="H744" s="408"/>
      <c r="I744" s="408"/>
      <c r="J744" s="408"/>
      <c r="K744" s="408"/>
      <c r="L744" s="408"/>
      <c r="M744" s="408"/>
      <c r="N744" s="408"/>
      <c r="O744" s="408"/>
      <c r="P744" s="408"/>
      <c r="Q744" s="408"/>
      <c r="R744" s="408"/>
      <c r="S744" s="408"/>
      <c r="T744" s="408"/>
      <c r="U744" s="408"/>
      <c r="V744" s="408"/>
      <c r="W744" s="408"/>
      <c r="X744" s="408"/>
      <c r="Y744" s="408"/>
      <c r="Z744" s="408"/>
    </row>
    <row r="745" ht="15.75" customHeight="1">
      <c r="A745" s="408"/>
      <c r="B745" s="416"/>
      <c r="C745" s="416"/>
      <c r="D745" s="416"/>
      <c r="E745" s="416"/>
      <c r="F745" s="408"/>
      <c r="G745" s="408"/>
      <c r="H745" s="408"/>
      <c r="I745" s="408"/>
      <c r="J745" s="408"/>
      <c r="K745" s="408"/>
      <c r="L745" s="408"/>
      <c r="M745" s="408"/>
      <c r="N745" s="408"/>
      <c r="O745" s="408"/>
      <c r="P745" s="408"/>
      <c r="Q745" s="408"/>
      <c r="R745" s="408"/>
      <c r="S745" s="408"/>
      <c r="T745" s="408"/>
      <c r="U745" s="408"/>
      <c r="V745" s="408"/>
      <c r="W745" s="408"/>
      <c r="X745" s="408"/>
      <c r="Y745" s="408"/>
      <c r="Z745" s="408"/>
    </row>
    <row r="746" ht="15.75" customHeight="1">
      <c r="A746" s="408"/>
      <c r="B746" s="416"/>
      <c r="C746" s="416"/>
      <c r="D746" s="416"/>
      <c r="E746" s="416"/>
      <c r="F746" s="408"/>
      <c r="G746" s="408"/>
      <c r="H746" s="408"/>
      <c r="I746" s="408"/>
      <c r="J746" s="408"/>
      <c r="K746" s="408"/>
      <c r="L746" s="408"/>
      <c r="M746" s="408"/>
      <c r="N746" s="408"/>
      <c r="O746" s="408"/>
      <c r="P746" s="408"/>
      <c r="Q746" s="408"/>
      <c r="R746" s="408"/>
      <c r="S746" s="408"/>
      <c r="T746" s="408"/>
      <c r="U746" s="408"/>
      <c r="V746" s="408"/>
      <c r="W746" s="408"/>
      <c r="X746" s="408"/>
      <c r="Y746" s="408"/>
      <c r="Z746" s="408"/>
    </row>
    <row r="747" ht="15.75" customHeight="1">
      <c r="A747" s="408"/>
      <c r="B747" s="416"/>
      <c r="C747" s="416"/>
      <c r="D747" s="416"/>
      <c r="E747" s="416"/>
      <c r="F747" s="408"/>
      <c r="G747" s="408"/>
      <c r="H747" s="408"/>
      <c r="I747" s="408"/>
      <c r="J747" s="408"/>
      <c r="K747" s="408"/>
      <c r="L747" s="408"/>
      <c r="M747" s="408"/>
      <c r="N747" s="408"/>
      <c r="O747" s="408"/>
      <c r="P747" s="408"/>
      <c r="Q747" s="408"/>
      <c r="R747" s="408"/>
      <c r="S747" s="408"/>
      <c r="T747" s="408"/>
      <c r="U747" s="408"/>
      <c r="V747" s="408"/>
      <c r="W747" s="408"/>
      <c r="X747" s="408"/>
      <c r="Y747" s="408"/>
      <c r="Z747" s="408"/>
    </row>
    <row r="748" ht="15.75" customHeight="1">
      <c r="A748" s="408"/>
      <c r="B748" s="416"/>
      <c r="C748" s="416"/>
      <c r="D748" s="416"/>
      <c r="E748" s="416"/>
      <c r="F748" s="408"/>
      <c r="G748" s="408"/>
      <c r="H748" s="408"/>
      <c r="I748" s="408"/>
      <c r="J748" s="408"/>
      <c r="K748" s="408"/>
      <c r="L748" s="408"/>
      <c r="M748" s="408"/>
      <c r="N748" s="408"/>
      <c r="O748" s="408"/>
      <c r="P748" s="408"/>
      <c r="Q748" s="408"/>
      <c r="R748" s="408"/>
      <c r="S748" s="408"/>
      <c r="T748" s="408"/>
      <c r="U748" s="408"/>
      <c r="V748" s="408"/>
      <c r="W748" s="408"/>
      <c r="X748" s="408"/>
      <c r="Y748" s="408"/>
      <c r="Z748" s="408"/>
    </row>
    <row r="749" ht="15.75" customHeight="1">
      <c r="A749" s="408"/>
      <c r="B749" s="416"/>
      <c r="C749" s="416"/>
      <c r="D749" s="416"/>
      <c r="E749" s="416"/>
      <c r="F749" s="408"/>
      <c r="G749" s="408"/>
      <c r="H749" s="408"/>
      <c r="I749" s="408"/>
      <c r="J749" s="408"/>
      <c r="K749" s="408"/>
      <c r="L749" s="408"/>
      <c r="M749" s="408"/>
      <c r="N749" s="408"/>
      <c r="O749" s="408"/>
      <c r="P749" s="408"/>
      <c r="Q749" s="408"/>
      <c r="R749" s="408"/>
      <c r="S749" s="408"/>
      <c r="T749" s="408"/>
      <c r="U749" s="408"/>
      <c r="V749" s="408"/>
      <c r="W749" s="408"/>
      <c r="X749" s="408"/>
      <c r="Y749" s="408"/>
      <c r="Z749" s="408"/>
    </row>
    <row r="750" ht="15.75" customHeight="1">
      <c r="A750" s="408"/>
      <c r="B750" s="416"/>
      <c r="C750" s="416"/>
      <c r="D750" s="416"/>
      <c r="E750" s="416"/>
      <c r="F750" s="408"/>
      <c r="G750" s="408"/>
      <c r="H750" s="408"/>
      <c r="I750" s="408"/>
      <c r="J750" s="408"/>
      <c r="K750" s="408"/>
      <c r="L750" s="408"/>
      <c r="M750" s="408"/>
      <c r="N750" s="408"/>
      <c r="O750" s="408"/>
      <c r="P750" s="408"/>
      <c r="Q750" s="408"/>
      <c r="R750" s="408"/>
      <c r="S750" s="408"/>
      <c r="T750" s="408"/>
      <c r="U750" s="408"/>
      <c r="V750" s="408"/>
      <c r="W750" s="408"/>
      <c r="X750" s="408"/>
      <c r="Y750" s="408"/>
      <c r="Z750" s="408"/>
    </row>
    <row r="751" ht="15.75" customHeight="1">
      <c r="A751" s="408"/>
      <c r="B751" s="416"/>
      <c r="C751" s="416"/>
      <c r="D751" s="416"/>
      <c r="E751" s="416"/>
      <c r="F751" s="408"/>
      <c r="G751" s="408"/>
      <c r="H751" s="408"/>
      <c r="I751" s="408"/>
      <c r="J751" s="408"/>
      <c r="K751" s="408"/>
      <c r="L751" s="408"/>
      <c r="M751" s="408"/>
      <c r="N751" s="408"/>
      <c r="O751" s="408"/>
      <c r="P751" s="408"/>
      <c r="Q751" s="408"/>
      <c r="R751" s="408"/>
      <c r="S751" s="408"/>
      <c r="T751" s="408"/>
      <c r="U751" s="408"/>
      <c r="V751" s="408"/>
      <c r="W751" s="408"/>
      <c r="X751" s="408"/>
      <c r="Y751" s="408"/>
      <c r="Z751" s="408"/>
    </row>
    <row r="752" ht="15.75" customHeight="1">
      <c r="A752" s="408"/>
      <c r="B752" s="416"/>
      <c r="C752" s="416"/>
      <c r="D752" s="416"/>
      <c r="E752" s="416"/>
      <c r="F752" s="408"/>
      <c r="G752" s="408"/>
      <c r="H752" s="408"/>
      <c r="I752" s="408"/>
      <c r="J752" s="408"/>
      <c r="K752" s="408"/>
      <c r="L752" s="408"/>
      <c r="M752" s="408"/>
      <c r="N752" s="408"/>
      <c r="O752" s="408"/>
      <c r="P752" s="408"/>
      <c r="Q752" s="408"/>
      <c r="R752" s="408"/>
      <c r="S752" s="408"/>
      <c r="T752" s="408"/>
      <c r="U752" s="408"/>
      <c r="V752" s="408"/>
      <c r="W752" s="408"/>
      <c r="X752" s="408"/>
      <c r="Y752" s="408"/>
      <c r="Z752" s="408"/>
    </row>
    <row r="753" ht="15.75" customHeight="1">
      <c r="A753" s="408"/>
      <c r="B753" s="416"/>
      <c r="C753" s="416"/>
      <c r="D753" s="416"/>
      <c r="E753" s="416"/>
      <c r="F753" s="408"/>
      <c r="G753" s="408"/>
      <c r="H753" s="408"/>
      <c r="I753" s="408"/>
      <c r="J753" s="408"/>
      <c r="K753" s="408"/>
      <c r="L753" s="408"/>
      <c r="M753" s="408"/>
      <c r="N753" s="408"/>
      <c r="O753" s="408"/>
      <c r="P753" s="408"/>
      <c r="Q753" s="408"/>
      <c r="R753" s="408"/>
      <c r="S753" s="408"/>
      <c r="T753" s="408"/>
      <c r="U753" s="408"/>
      <c r="V753" s="408"/>
      <c r="W753" s="408"/>
      <c r="X753" s="408"/>
      <c r="Y753" s="408"/>
      <c r="Z753" s="408"/>
    </row>
    <row r="754" ht="15.75" customHeight="1">
      <c r="A754" s="408"/>
      <c r="B754" s="416"/>
      <c r="C754" s="416"/>
      <c r="D754" s="416"/>
      <c r="E754" s="416"/>
      <c r="F754" s="408"/>
      <c r="G754" s="408"/>
      <c r="H754" s="408"/>
      <c r="I754" s="408"/>
      <c r="J754" s="408"/>
      <c r="K754" s="408"/>
      <c r="L754" s="408"/>
      <c r="M754" s="408"/>
      <c r="N754" s="408"/>
      <c r="O754" s="408"/>
      <c r="P754" s="408"/>
      <c r="Q754" s="408"/>
      <c r="R754" s="408"/>
      <c r="S754" s="408"/>
      <c r="T754" s="408"/>
      <c r="U754" s="408"/>
      <c r="V754" s="408"/>
      <c r="W754" s="408"/>
      <c r="X754" s="408"/>
      <c r="Y754" s="408"/>
      <c r="Z754" s="408"/>
    </row>
    <row r="755" ht="15.75" customHeight="1">
      <c r="A755" s="408"/>
      <c r="B755" s="416"/>
      <c r="C755" s="416"/>
      <c r="D755" s="416"/>
      <c r="E755" s="416"/>
      <c r="F755" s="408"/>
      <c r="G755" s="408"/>
      <c r="H755" s="408"/>
      <c r="I755" s="408"/>
      <c r="J755" s="408"/>
      <c r="K755" s="408"/>
      <c r="L755" s="408"/>
      <c r="M755" s="408"/>
      <c r="N755" s="408"/>
      <c r="O755" s="408"/>
      <c r="P755" s="408"/>
      <c r="Q755" s="408"/>
      <c r="R755" s="408"/>
      <c r="S755" s="408"/>
      <c r="T755" s="408"/>
      <c r="U755" s="408"/>
      <c r="V755" s="408"/>
      <c r="W755" s="408"/>
      <c r="X755" s="408"/>
      <c r="Y755" s="408"/>
      <c r="Z755" s="408"/>
    </row>
    <row r="756" ht="15.75" customHeight="1">
      <c r="A756" s="408"/>
      <c r="B756" s="416"/>
      <c r="C756" s="416"/>
      <c r="D756" s="416"/>
      <c r="E756" s="416"/>
      <c r="F756" s="408"/>
      <c r="G756" s="408"/>
      <c r="H756" s="408"/>
      <c r="I756" s="408"/>
      <c r="J756" s="408"/>
      <c r="K756" s="408"/>
      <c r="L756" s="408"/>
      <c r="M756" s="408"/>
      <c r="N756" s="408"/>
      <c r="O756" s="408"/>
      <c r="P756" s="408"/>
      <c r="Q756" s="408"/>
      <c r="R756" s="408"/>
      <c r="S756" s="408"/>
      <c r="T756" s="408"/>
      <c r="U756" s="408"/>
      <c r="V756" s="408"/>
      <c r="W756" s="408"/>
      <c r="X756" s="408"/>
      <c r="Y756" s="408"/>
      <c r="Z756" s="408"/>
    </row>
    <row r="757" ht="15.75" customHeight="1">
      <c r="A757" s="408"/>
      <c r="B757" s="416"/>
      <c r="C757" s="416"/>
      <c r="D757" s="416"/>
      <c r="E757" s="416"/>
      <c r="F757" s="408"/>
      <c r="G757" s="408"/>
      <c r="H757" s="408"/>
      <c r="I757" s="408"/>
      <c r="J757" s="408"/>
      <c r="K757" s="408"/>
      <c r="L757" s="408"/>
      <c r="M757" s="408"/>
      <c r="N757" s="408"/>
      <c r="O757" s="408"/>
      <c r="P757" s="408"/>
      <c r="Q757" s="408"/>
      <c r="R757" s="408"/>
      <c r="S757" s="408"/>
      <c r="T757" s="408"/>
      <c r="U757" s="408"/>
      <c r="V757" s="408"/>
      <c r="W757" s="408"/>
      <c r="X757" s="408"/>
      <c r="Y757" s="408"/>
      <c r="Z757" s="408"/>
    </row>
    <row r="758" ht="15.75" customHeight="1">
      <c r="A758" s="408"/>
      <c r="B758" s="416"/>
      <c r="C758" s="416"/>
      <c r="D758" s="416"/>
      <c r="E758" s="416"/>
      <c r="F758" s="408"/>
      <c r="G758" s="408"/>
      <c r="H758" s="408"/>
      <c r="I758" s="408"/>
      <c r="J758" s="408"/>
      <c r="K758" s="408"/>
      <c r="L758" s="408"/>
      <c r="M758" s="408"/>
      <c r="N758" s="408"/>
      <c r="O758" s="408"/>
      <c r="P758" s="408"/>
      <c r="Q758" s="408"/>
      <c r="R758" s="408"/>
      <c r="S758" s="408"/>
      <c r="T758" s="408"/>
      <c r="U758" s="408"/>
      <c r="V758" s="408"/>
      <c r="W758" s="408"/>
      <c r="X758" s="408"/>
      <c r="Y758" s="408"/>
      <c r="Z758" s="408"/>
    </row>
    <row r="759" ht="15.75" customHeight="1">
      <c r="A759" s="408"/>
      <c r="B759" s="416"/>
      <c r="C759" s="416"/>
      <c r="D759" s="416"/>
      <c r="E759" s="416"/>
      <c r="F759" s="408"/>
      <c r="G759" s="408"/>
      <c r="H759" s="408"/>
      <c r="I759" s="408"/>
      <c r="J759" s="408"/>
      <c r="K759" s="408"/>
      <c r="L759" s="408"/>
      <c r="M759" s="408"/>
      <c r="N759" s="408"/>
      <c r="O759" s="408"/>
      <c r="P759" s="408"/>
      <c r="Q759" s="408"/>
      <c r="R759" s="408"/>
      <c r="S759" s="408"/>
      <c r="T759" s="408"/>
      <c r="U759" s="408"/>
      <c r="V759" s="408"/>
      <c r="W759" s="408"/>
      <c r="X759" s="408"/>
      <c r="Y759" s="408"/>
      <c r="Z759" s="408"/>
    </row>
    <row r="760" ht="15.75" customHeight="1">
      <c r="A760" s="408"/>
      <c r="B760" s="416"/>
      <c r="C760" s="416"/>
      <c r="D760" s="416"/>
      <c r="E760" s="416"/>
      <c r="F760" s="408"/>
      <c r="G760" s="408"/>
      <c r="H760" s="408"/>
      <c r="I760" s="408"/>
      <c r="J760" s="408"/>
      <c r="K760" s="408"/>
      <c r="L760" s="408"/>
      <c r="M760" s="408"/>
      <c r="N760" s="408"/>
      <c r="O760" s="408"/>
      <c r="P760" s="408"/>
      <c r="Q760" s="408"/>
      <c r="R760" s="408"/>
      <c r="S760" s="408"/>
      <c r="T760" s="408"/>
      <c r="U760" s="408"/>
      <c r="V760" s="408"/>
      <c r="W760" s="408"/>
      <c r="X760" s="408"/>
      <c r="Y760" s="408"/>
      <c r="Z760" s="408"/>
    </row>
    <row r="761" ht="15.75" customHeight="1">
      <c r="A761" s="408"/>
      <c r="B761" s="416"/>
      <c r="C761" s="416"/>
      <c r="D761" s="416"/>
      <c r="E761" s="416"/>
      <c r="F761" s="408"/>
      <c r="G761" s="408"/>
      <c r="H761" s="408"/>
      <c r="I761" s="408"/>
      <c r="J761" s="408"/>
      <c r="K761" s="408"/>
      <c r="L761" s="408"/>
      <c r="M761" s="408"/>
      <c r="N761" s="408"/>
      <c r="O761" s="408"/>
      <c r="P761" s="408"/>
      <c r="Q761" s="408"/>
      <c r="R761" s="408"/>
      <c r="S761" s="408"/>
      <c r="T761" s="408"/>
      <c r="U761" s="408"/>
      <c r="V761" s="408"/>
      <c r="W761" s="408"/>
      <c r="X761" s="408"/>
      <c r="Y761" s="408"/>
      <c r="Z761" s="408"/>
    </row>
    <row r="762" ht="15.75" customHeight="1">
      <c r="A762" s="408"/>
      <c r="B762" s="416"/>
      <c r="C762" s="416"/>
      <c r="D762" s="416"/>
      <c r="E762" s="416"/>
      <c r="F762" s="408"/>
      <c r="G762" s="408"/>
      <c r="H762" s="408"/>
      <c r="I762" s="408"/>
      <c r="J762" s="408"/>
      <c r="K762" s="408"/>
      <c r="L762" s="408"/>
      <c r="M762" s="408"/>
      <c r="N762" s="408"/>
      <c r="O762" s="408"/>
      <c r="P762" s="408"/>
      <c r="Q762" s="408"/>
      <c r="R762" s="408"/>
      <c r="S762" s="408"/>
      <c r="T762" s="408"/>
      <c r="U762" s="408"/>
      <c r="V762" s="408"/>
      <c r="W762" s="408"/>
      <c r="X762" s="408"/>
      <c r="Y762" s="408"/>
      <c r="Z762" s="408"/>
    </row>
    <row r="763" ht="15.75" customHeight="1">
      <c r="A763" s="408"/>
      <c r="B763" s="416"/>
      <c r="C763" s="416"/>
      <c r="D763" s="416"/>
      <c r="E763" s="416"/>
      <c r="F763" s="408"/>
      <c r="G763" s="408"/>
      <c r="H763" s="408"/>
      <c r="I763" s="408"/>
      <c r="J763" s="408"/>
      <c r="K763" s="408"/>
      <c r="L763" s="408"/>
      <c r="M763" s="408"/>
      <c r="N763" s="408"/>
      <c r="O763" s="408"/>
      <c r="P763" s="408"/>
      <c r="Q763" s="408"/>
      <c r="R763" s="408"/>
      <c r="S763" s="408"/>
      <c r="T763" s="408"/>
      <c r="U763" s="408"/>
      <c r="V763" s="408"/>
      <c r="W763" s="408"/>
      <c r="X763" s="408"/>
      <c r="Y763" s="408"/>
      <c r="Z763" s="408"/>
    </row>
    <row r="764" ht="15.75" customHeight="1">
      <c r="A764" s="408"/>
      <c r="B764" s="416"/>
      <c r="C764" s="416"/>
      <c r="D764" s="416"/>
      <c r="E764" s="416"/>
      <c r="F764" s="408"/>
      <c r="G764" s="408"/>
      <c r="H764" s="408"/>
      <c r="I764" s="408"/>
      <c r="J764" s="408"/>
      <c r="K764" s="408"/>
      <c r="L764" s="408"/>
      <c r="M764" s="408"/>
      <c r="N764" s="408"/>
      <c r="O764" s="408"/>
      <c r="P764" s="408"/>
      <c r="Q764" s="408"/>
      <c r="R764" s="408"/>
      <c r="S764" s="408"/>
      <c r="T764" s="408"/>
      <c r="U764" s="408"/>
      <c r="V764" s="408"/>
      <c r="W764" s="408"/>
      <c r="X764" s="408"/>
      <c r="Y764" s="408"/>
      <c r="Z764" s="408"/>
    </row>
    <row r="765" ht="15.75" customHeight="1">
      <c r="A765" s="408"/>
      <c r="B765" s="416"/>
      <c r="C765" s="416"/>
      <c r="D765" s="416"/>
      <c r="E765" s="416"/>
      <c r="F765" s="408"/>
      <c r="G765" s="408"/>
      <c r="H765" s="408"/>
      <c r="I765" s="408"/>
      <c r="J765" s="408"/>
      <c r="K765" s="408"/>
      <c r="L765" s="408"/>
      <c r="M765" s="408"/>
      <c r="N765" s="408"/>
      <c r="O765" s="408"/>
      <c r="P765" s="408"/>
      <c r="Q765" s="408"/>
      <c r="R765" s="408"/>
      <c r="S765" s="408"/>
      <c r="T765" s="408"/>
      <c r="U765" s="408"/>
      <c r="V765" s="408"/>
      <c r="W765" s="408"/>
      <c r="X765" s="408"/>
      <c r="Y765" s="408"/>
      <c r="Z765" s="408"/>
    </row>
    <row r="766" ht="15.75" customHeight="1">
      <c r="A766" s="408"/>
      <c r="B766" s="416"/>
      <c r="C766" s="416"/>
      <c r="D766" s="416"/>
      <c r="E766" s="416"/>
      <c r="F766" s="408"/>
      <c r="G766" s="408"/>
      <c r="H766" s="408"/>
      <c r="I766" s="408"/>
      <c r="J766" s="408"/>
      <c r="K766" s="408"/>
      <c r="L766" s="408"/>
      <c r="M766" s="408"/>
      <c r="N766" s="408"/>
      <c r="O766" s="408"/>
      <c r="P766" s="408"/>
      <c r="Q766" s="408"/>
      <c r="R766" s="408"/>
      <c r="S766" s="408"/>
      <c r="T766" s="408"/>
      <c r="U766" s="408"/>
      <c r="V766" s="408"/>
      <c r="W766" s="408"/>
      <c r="X766" s="408"/>
      <c r="Y766" s="408"/>
      <c r="Z766" s="408"/>
    </row>
    <row r="767" ht="15.75" customHeight="1">
      <c r="A767" s="408"/>
      <c r="B767" s="416"/>
      <c r="C767" s="416"/>
      <c r="D767" s="416"/>
      <c r="E767" s="416"/>
      <c r="F767" s="408"/>
      <c r="G767" s="408"/>
      <c r="H767" s="408"/>
      <c r="I767" s="408"/>
      <c r="J767" s="408"/>
      <c r="K767" s="408"/>
      <c r="L767" s="408"/>
      <c r="M767" s="408"/>
      <c r="N767" s="408"/>
      <c r="O767" s="408"/>
      <c r="P767" s="408"/>
      <c r="Q767" s="408"/>
      <c r="R767" s="408"/>
      <c r="S767" s="408"/>
      <c r="T767" s="408"/>
      <c r="U767" s="408"/>
      <c r="V767" s="408"/>
      <c r="W767" s="408"/>
      <c r="X767" s="408"/>
      <c r="Y767" s="408"/>
      <c r="Z767" s="408"/>
    </row>
    <row r="768" ht="15.75" customHeight="1">
      <c r="A768" s="408"/>
      <c r="B768" s="416"/>
      <c r="C768" s="416"/>
      <c r="D768" s="416"/>
      <c r="E768" s="416"/>
      <c r="F768" s="408"/>
      <c r="G768" s="408"/>
      <c r="H768" s="408"/>
      <c r="I768" s="408"/>
      <c r="J768" s="408"/>
      <c r="K768" s="408"/>
      <c r="L768" s="408"/>
      <c r="M768" s="408"/>
      <c r="N768" s="408"/>
      <c r="O768" s="408"/>
      <c r="P768" s="408"/>
      <c r="Q768" s="408"/>
      <c r="R768" s="408"/>
      <c r="S768" s="408"/>
      <c r="T768" s="408"/>
      <c r="U768" s="408"/>
      <c r="V768" s="408"/>
      <c r="W768" s="408"/>
      <c r="X768" s="408"/>
      <c r="Y768" s="408"/>
      <c r="Z768" s="408"/>
    </row>
    <row r="769" ht="15.75" customHeight="1">
      <c r="A769" s="408"/>
      <c r="B769" s="416"/>
      <c r="C769" s="416"/>
      <c r="D769" s="416"/>
      <c r="E769" s="416"/>
      <c r="F769" s="408"/>
      <c r="G769" s="408"/>
      <c r="H769" s="408"/>
      <c r="I769" s="408"/>
      <c r="J769" s="408"/>
      <c r="K769" s="408"/>
      <c r="L769" s="408"/>
      <c r="M769" s="408"/>
      <c r="N769" s="408"/>
      <c r="O769" s="408"/>
      <c r="P769" s="408"/>
      <c r="Q769" s="408"/>
      <c r="R769" s="408"/>
      <c r="S769" s="408"/>
      <c r="T769" s="408"/>
      <c r="U769" s="408"/>
      <c r="V769" s="408"/>
      <c r="W769" s="408"/>
      <c r="X769" s="408"/>
      <c r="Y769" s="408"/>
      <c r="Z769" s="408"/>
    </row>
    <row r="770" ht="15.75" customHeight="1">
      <c r="A770" s="408"/>
      <c r="B770" s="416"/>
      <c r="C770" s="416"/>
      <c r="D770" s="416"/>
      <c r="E770" s="416"/>
      <c r="F770" s="408"/>
      <c r="G770" s="408"/>
      <c r="H770" s="408"/>
      <c r="I770" s="408"/>
      <c r="J770" s="408"/>
      <c r="K770" s="408"/>
      <c r="L770" s="408"/>
      <c r="M770" s="408"/>
      <c r="N770" s="408"/>
      <c r="O770" s="408"/>
      <c r="P770" s="408"/>
      <c r="Q770" s="408"/>
      <c r="R770" s="408"/>
      <c r="S770" s="408"/>
      <c r="T770" s="408"/>
      <c r="U770" s="408"/>
      <c r="V770" s="408"/>
      <c r="W770" s="408"/>
      <c r="X770" s="408"/>
      <c r="Y770" s="408"/>
      <c r="Z770" s="408"/>
    </row>
    <row r="771" ht="15.75" customHeight="1">
      <c r="A771" s="408"/>
      <c r="B771" s="416"/>
      <c r="C771" s="416"/>
      <c r="D771" s="416"/>
      <c r="E771" s="416"/>
      <c r="F771" s="408"/>
      <c r="G771" s="408"/>
      <c r="H771" s="408"/>
      <c r="I771" s="408"/>
      <c r="J771" s="408"/>
      <c r="K771" s="408"/>
      <c r="L771" s="408"/>
      <c r="M771" s="408"/>
      <c r="N771" s="408"/>
      <c r="O771" s="408"/>
      <c r="P771" s="408"/>
      <c r="Q771" s="408"/>
      <c r="R771" s="408"/>
      <c r="S771" s="408"/>
      <c r="T771" s="408"/>
      <c r="U771" s="408"/>
      <c r="V771" s="408"/>
      <c r="W771" s="408"/>
      <c r="X771" s="408"/>
      <c r="Y771" s="408"/>
      <c r="Z771" s="408"/>
    </row>
    <row r="772" ht="15.75" customHeight="1">
      <c r="A772" s="408"/>
      <c r="B772" s="416"/>
      <c r="C772" s="416"/>
      <c r="D772" s="416"/>
      <c r="E772" s="416"/>
      <c r="F772" s="408"/>
      <c r="G772" s="408"/>
      <c r="H772" s="408"/>
      <c r="I772" s="408"/>
      <c r="J772" s="408"/>
      <c r="K772" s="408"/>
      <c r="L772" s="408"/>
      <c r="M772" s="408"/>
      <c r="N772" s="408"/>
      <c r="O772" s="408"/>
      <c r="P772" s="408"/>
      <c r="Q772" s="408"/>
      <c r="R772" s="408"/>
      <c r="S772" s="408"/>
      <c r="T772" s="408"/>
      <c r="U772" s="408"/>
      <c r="V772" s="408"/>
      <c r="W772" s="408"/>
      <c r="X772" s="408"/>
      <c r="Y772" s="408"/>
      <c r="Z772" s="408"/>
    </row>
    <row r="773" ht="15.75" customHeight="1">
      <c r="A773" s="408"/>
      <c r="B773" s="416"/>
      <c r="C773" s="416"/>
      <c r="D773" s="416"/>
      <c r="E773" s="416"/>
      <c r="F773" s="408"/>
      <c r="G773" s="408"/>
      <c r="H773" s="408"/>
      <c r="I773" s="408"/>
      <c r="J773" s="408"/>
      <c r="K773" s="408"/>
      <c r="L773" s="408"/>
      <c r="M773" s="408"/>
      <c r="N773" s="408"/>
      <c r="O773" s="408"/>
      <c r="P773" s="408"/>
      <c r="Q773" s="408"/>
      <c r="R773" s="408"/>
      <c r="S773" s="408"/>
      <c r="T773" s="408"/>
      <c r="U773" s="408"/>
      <c r="V773" s="408"/>
      <c r="W773" s="408"/>
      <c r="X773" s="408"/>
      <c r="Y773" s="408"/>
      <c r="Z773" s="408"/>
    </row>
    <row r="774" ht="15.75" customHeight="1">
      <c r="A774" s="408"/>
      <c r="B774" s="416"/>
      <c r="C774" s="416"/>
      <c r="D774" s="416"/>
      <c r="E774" s="416"/>
      <c r="F774" s="408"/>
      <c r="G774" s="408"/>
      <c r="H774" s="408"/>
      <c r="I774" s="408"/>
      <c r="J774" s="408"/>
      <c r="K774" s="408"/>
      <c r="L774" s="408"/>
      <c r="M774" s="408"/>
      <c r="N774" s="408"/>
      <c r="O774" s="408"/>
      <c r="P774" s="408"/>
      <c r="Q774" s="408"/>
      <c r="R774" s="408"/>
      <c r="S774" s="408"/>
      <c r="T774" s="408"/>
      <c r="U774" s="408"/>
      <c r="V774" s="408"/>
      <c r="W774" s="408"/>
      <c r="X774" s="408"/>
      <c r="Y774" s="408"/>
      <c r="Z774" s="408"/>
    </row>
    <row r="775" ht="15.75" customHeight="1">
      <c r="A775" s="408"/>
      <c r="B775" s="416"/>
      <c r="C775" s="416"/>
      <c r="D775" s="416"/>
      <c r="E775" s="416"/>
      <c r="F775" s="408"/>
      <c r="G775" s="408"/>
      <c r="H775" s="408"/>
      <c r="I775" s="408"/>
      <c r="J775" s="408"/>
      <c r="K775" s="408"/>
      <c r="L775" s="408"/>
      <c r="M775" s="408"/>
      <c r="N775" s="408"/>
      <c r="O775" s="408"/>
      <c r="P775" s="408"/>
      <c r="Q775" s="408"/>
      <c r="R775" s="408"/>
      <c r="S775" s="408"/>
      <c r="T775" s="408"/>
      <c r="U775" s="408"/>
      <c r="V775" s="408"/>
      <c r="W775" s="408"/>
      <c r="X775" s="408"/>
      <c r="Y775" s="408"/>
      <c r="Z775" s="408"/>
    </row>
    <row r="776" ht="15.75" customHeight="1">
      <c r="A776" s="408"/>
      <c r="B776" s="416"/>
      <c r="C776" s="416"/>
      <c r="D776" s="416"/>
      <c r="E776" s="416"/>
      <c r="F776" s="408"/>
      <c r="G776" s="408"/>
      <c r="H776" s="408"/>
      <c r="I776" s="408"/>
      <c r="J776" s="408"/>
      <c r="K776" s="408"/>
      <c r="L776" s="408"/>
      <c r="M776" s="408"/>
      <c r="N776" s="408"/>
      <c r="O776" s="408"/>
      <c r="P776" s="408"/>
      <c r="Q776" s="408"/>
      <c r="R776" s="408"/>
      <c r="S776" s="408"/>
      <c r="T776" s="408"/>
      <c r="U776" s="408"/>
      <c r="V776" s="408"/>
      <c r="W776" s="408"/>
      <c r="X776" s="408"/>
      <c r="Y776" s="408"/>
      <c r="Z776" s="408"/>
    </row>
    <row r="777" ht="15.75" customHeight="1">
      <c r="A777" s="408"/>
      <c r="B777" s="416"/>
      <c r="C777" s="416"/>
      <c r="D777" s="416"/>
      <c r="E777" s="416"/>
      <c r="F777" s="408"/>
      <c r="G777" s="408"/>
      <c r="H777" s="408"/>
      <c r="I777" s="408"/>
      <c r="J777" s="408"/>
      <c r="K777" s="408"/>
      <c r="L777" s="408"/>
      <c r="M777" s="408"/>
      <c r="N777" s="408"/>
      <c r="O777" s="408"/>
      <c r="P777" s="408"/>
      <c r="Q777" s="408"/>
      <c r="R777" s="408"/>
      <c r="S777" s="408"/>
      <c r="T777" s="408"/>
      <c r="U777" s="408"/>
      <c r="V777" s="408"/>
      <c r="W777" s="408"/>
      <c r="X777" s="408"/>
      <c r="Y777" s="408"/>
      <c r="Z777" s="408"/>
    </row>
    <row r="778" ht="15.75" customHeight="1">
      <c r="A778" s="408"/>
      <c r="B778" s="416"/>
      <c r="C778" s="416"/>
      <c r="D778" s="416"/>
      <c r="E778" s="416"/>
      <c r="F778" s="408"/>
      <c r="G778" s="408"/>
      <c r="H778" s="408"/>
      <c r="I778" s="408"/>
      <c r="J778" s="408"/>
      <c r="K778" s="408"/>
      <c r="L778" s="408"/>
      <c r="M778" s="408"/>
      <c r="N778" s="408"/>
      <c r="O778" s="408"/>
      <c r="P778" s="408"/>
      <c r="Q778" s="408"/>
      <c r="R778" s="408"/>
      <c r="S778" s="408"/>
      <c r="T778" s="408"/>
      <c r="U778" s="408"/>
      <c r="V778" s="408"/>
      <c r="W778" s="408"/>
      <c r="X778" s="408"/>
      <c r="Y778" s="408"/>
      <c r="Z778" s="408"/>
    </row>
    <row r="779" ht="15.75" customHeight="1">
      <c r="A779" s="408"/>
      <c r="B779" s="416"/>
      <c r="C779" s="416"/>
      <c r="D779" s="416"/>
      <c r="E779" s="416"/>
      <c r="F779" s="408"/>
      <c r="G779" s="408"/>
      <c r="H779" s="408"/>
      <c r="I779" s="408"/>
      <c r="J779" s="408"/>
      <c r="K779" s="408"/>
      <c r="L779" s="408"/>
      <c r="M779" s="408"/>
      <c r="N779" s="408"/>
      <c r="O779" s="408"/>
      <c r="P779" s="408"/>
      <c r="Q779" s="408"/>
      <c r="R779" s="408"/>
      <c r="S779" s="408"/>
      <c r="T779" s="408"/>
      <c r="U779" s="408"/>
      <c r="V779" s="408"/>
      <c r="W779" s="408"/>
      <c r="X779" s="408"/>
      <c r="Y779" s="408"/>
      <c r="Z779" s="408"/>
    </row>
    <row r="780" ht="15.75" customHeight="1">
      <c r="A780" s="408"/>
      <c r="B780" s="416"/>
      <c r="C780" s="416"/>
      <c r="D780" s="416"/>
      <c r="E780" s="416"/>
      <c r="F780" s="408"/>
      <c r="G780" s="408"/>
      <c r="H780" s="408"/>
      <c r="I780" s="408"/>
      <c r="J780" s="408"/>
      <c r="K780" s="408"/>
      <c r="L780" s="408"/>
      <c r="M780" s="408"/>
      <c r="N780" s="408"/>
      <c r="O780" s="408"/>
      <c r="P780" s="408"/>
      <c r="Q780" s="408"/>
      <c r="R780" s="408"/>
      <c r="S780" s="408"/>
      <c r="T780" s="408"/>
      <c r="U780" s="408"/>
      <c r="V780" s="408"/>
      <c r="W780" s="408"/>
      <c r="X780" s="408"/>
      <c r="Y780" s="408"/>
      <c r="Z780" s="408"/>
    </row>
    <row r="781" ht="15.75" customHeight="1">
      <c r="A781" s="408"/>
      <c r="B781" s="416"/>
      <c r="C781" s="416"/>
      <c r="D781" s="416"/>
      <c r="E781" s="416"/>
      <c r="F781" s="408"/>
      <c r="G781" s="408"/>
      <c r="H781" s="408"/>
      <c r="I781" s="408"/>
      <c r="J781" s="408"/>
      <c r="K781" s="408"/>
      <c r="L781" s="408"/>
      <c r="M781" s="408"/>
      <c r="N781" s="408"/>
      <c r="O781" s="408"/>
      <c r="P781" s="408"/>
      <c r="Q781" s="408"/>
      <c r="R781" s="408"/>
      <c r="S781" s="408"/>
      <c r="T781" s="408"/>
      <c r="U781" s="408"/>
      <c r="V781" s="408"/>
      <c r="W781" s="408"/>
      <c r="X781" s="408"/>
      <c r="Y781" s="408"/>
      <c r="Z781" s="408"/>
    </row>
    <row r="782" ht="15.75" customHeight="1">
      <c r="A782" s="408"/>
      <c r="B782" s="416"/>
      <c r="C782" s="416"/>
      <c r="D782" s="416"/>
      <c r="E782" s="416"/>
      <c r="F782" s="408"/>
      <c r="G782" s="408"/>
      <c r="H782" s="408"/>
      <c r="I782" s="408"/>
      <c r="J782" s="408"/>
      <c r="K782" s="408"/>
      <c r="L782" s="408"/>
      <c r="M782" s="408"/>
      <c r="N782" s="408"/>
      <c r="O782" s="408"/>
      <c r="P782" s="408"/>
      <c r="Q782" s="408"/>
      <c r="R782" s="408"/>
      <c r="S782" s="408"/>
      <c r="T782" s="408"/>
      <c r="U782" s="408"/>
      <c r="V782" s="408"/>
      <c r="W782" s="408"/>
      <c r="X782" s="408"/>
      <c r="Y782" s="408"/>
      <c r="Z782" s="408"/>
    </row>
    <row r="783" ht="15.75" customHeight="1">
      <c r="A783" s="408"/>
      <c r="B783" s="416"/>
      <c r="C783" s="416"/>
      <c r="D783" s="416"/>
      <c r="E783" s="416"/>
      <c r="F783" s="408"/>
      <c r="G783" s="408"/>
      <c r="H783" s="408"/>
      <c r="I783" s="408"/>
      <c r="J783" s="408"/>
      <c r="K783" s="408"/>
      <c r="L783" s="408"/>
      <c r="M783" s="408"/>
      <c r="N783" s="408"/>
      <c r="O783" s="408"/>
      <c r="P783" s="408"/>
      <c r="Q783" s="408"/>
      <c r="R783" s="408"/>
      <c r="S783" s="408"/>
      <c r="T783" s="408"/>
      <c r="U783" s="408"/>
      <c r="V783" s="408"/>
      <c r="W783" s="408"/>
      <c r="X783" s="408"/>
      <c r="Y783" s="408"/>
      <c r="Z783" s="408"/>
    </row>
    <row r="784" ht="15.75" customHeight="1">
      <c r="A784" s="408"/>
      <c r="B784" s="416"/>
      <c r="C784" s="416"/>
      <c r="D784" s="416"/>
      <c r="E784" s="416"/>
      <c r="F784" s="408"/>
      <c r="G784" s="408"/>
      <c r="H784" s="408"/>
      <c r="I784" s="408"/>
      <c r="J784" s="408"/>
      <c r="K784" s="408"/>
      <c r="L784" s="408"/>
      <c r="M784" s="408"/>
      <c r="N784" s="408"/>
      <c r="O784" s="408"/>
      <c r="P784" s="408"/>
      <c r="Q784" s="408"/>
      <c r="R784" s="408"/>
      <c r="S784" s="408"/>
      <c r="T784" s="408"/>
      <c r="U784" s="408"/>
      <c r="V784" s="408"/>
      <c r="W784" s="408"/>
      <c r="X784" s="408"/>
      <c r="Y784" s="408"/>
      <c r="Z784" s="408"/>
    </row>
    <row r="785" ht="15.75" customHeight="1">
      <c r="A785" s="408"/>
      <c r="B785" s="416"/>
      <c r="C785" s="416"/>
      <c r="D785" s="416"/>
      <c r="E785" s="416"/>
      <c r="F785" s="408"/>
      <c r="G785" s="408"/>
      <c r="H785" s="408"/>
      <c r="I785" s="408"/>
      <c r="J785" s="408"/>
      <c r="K785" s="408"/>
      <c r="L785" s="408"/>
      <c r="M785" s="408"/>
      <c r="N785" s="408"/>
      <c r="O785" s="408"/>
      <c r="P785" s="408"/>
      <c r="Q785" s="408"/>
      <c r="R785" s="408"/>
      <c r="S785" s="408"/>
      <c r="T785" s="408"/>
      <c r="U785" s="408"/>
      <c r="V785" s="408"/>
      <c r="W785" s="408"/>
      <c r="X785" s="408"/>
      <c r="Y785" s="408"/>
      <c r="Z785" s="408"/>
    </row>
    <row r="786" ht="15.75" customHeight="1">
      <c r="A786" s="408"/>
      <c r="B786" s="416"/>
      <c r="C786" s="416"/>
      <c r="D786" s="416"/>
      <c r="E786" s="416"/>
      <c r="F786" s="408"/>
      <c r="G786" s="408"/>
      <c r="H786" s="408"/>
      <c r="I786" s="408"/>
      <c r="J786" s="408"/>
      <c r="K786" s="408"/>
      <c r="L786" s="408"/>
      <c r="M786" s="408"/>
      <c r="N786" s="408"/>
      <c r="O786" s="408"/>
      <c r="P786" s="408"/>
      <c r="Q786" s="408"/>
      <c r="R786" s="408"/>
      <c r="S786" s="408"/>
      <c r="T786" s="408"/>
      <c r="U786" s="408"/>
      <c r="V786" s="408"/>
      <c r="W786" s="408"/>
      <c r="X786" s="408"/>
      <c r="Y786" s="408"/>
      <c r="Z786" s="408"/>
    </row>
    <row r="787" ht="15.75" customHeight="1">
      <c r="A787" s="408"/>
      <c r="B787" s="416"/>
      <c r="C787" s="416"/>
      <c r="D787" s="416"/>
      <c r="E787" s="416"/>
      <c r="F787" s="408"/>
      <c r="G787" s="408"/>
      <c r="H787" s="408"/>
      <c r="I787" s="408"/>
      <c r="J787" s="408"/>
      <c r="K787" s="408"/>
      <c r="L787" s="408"/>
      <c r="M787" s="408"/>
      <c r="N787" s="408"/>
      <c r="O787" s="408"/>
      <c r="P787" s="408"/>
      <c r="Q787" s="408"/>
      <c r="R787" s="408"/>
      <c r="S787" s="408"/>
      <c r="T787" s="408"/>
      <c r="U787" s="408"/>
      <c r="V787" s="408"/>
      <c r="W787" s="408"/>
      <c r="X787" s="408"/>
      <c r="Y787" s="408"/>
      <c r="Z787" s="408"/>
    </row>
    <row r="788" ht="15.75" customHeight="1">
      <c r="A788" s="408"/>
      <c r="B788" s="416"/>
      <c r="C788" s="416"/>
      <c r="D788" s="416"/>
      <c r="E788" s="416"/>
      <c r="F788" s="408"/>
      <c r="G788" s="408"/>
      <c r="H788" s="408"/>
      <c r="I788" s="408"/>
      <c r="J788" s="408"/>
      <c r="K788" s="408"/>
      <c r="L788" s="408"/>
      <c r="M788" s="408"/>
      <c r="N788" s="408"/>
      <c r="O788" s="408"/>
      <c r="P788" s="408"/>
      <c r="Q788" s="408"/>
      <c r="R788" s="408"/>
      <c r="S788" s="408"/>
      <c r="T788" s="408"/>
      <c r="U788" s="408"/>
      <c r="V788" s="408"/>
      <c r="W788" s="408"/>
      <c r="X788" s="408"/>
      <c r="Y788" s="408"/>
      <c r="Z788" s="408"/>
    </row>
    <row r="789" ht="15.75" customHeight="1">
      <c r="A789" s="408"/>
      <c r="B789" s="416"/>
      <c r="C789" s="416"/>
      <c r="D789" s="416"/>
      <c r="E789" s="416"/>
      <c r="F789" s="408"/>
      <c r="G789" s="408"/>
      <c r="H789" s="408"/>
      <c r="I789" s="408"/>
      <c r="J789" s="408"/>
      <c r="K789" s="408"/>
      <c r="L789" s="408"/>
      <c r="M789" s="408"/>
      <c r="N789" s="408"/>
      <c r="O789" s="408"/>
      <c r="P789" s="408"/>
      <c r="Q789" s="408"/>
      <c r="R789" s="408"/>
      <c r="S789" s="408"/>
      <c r="T789" s="408"/>
      <c r="U789" s="408"/>
      <c r="V789" s="408"/>
      <c r="W789" s="408"/>
      <c r="X789" s="408"/>
      <c r="Y789" s="408"/>
      <c r="Z789" s="408"/>
    </row>
    <row r="790" ht="15.75" customHeight="1">
      <c r="A790" s="408"/>
      <c r="B790" s="416"/>
      <c r="C790" s="416"/>
      <c r="D790" s="416"/>
      <c r="E790" s="416"/>
      <c r="F790" s="408"/>
      <c r="G790" s="408"/>
      <c r="H790" s="408"/>
      <c r="I790" s="408"/>
      <c r="J790" s="408"/>
      <c r="K790" s="408"/>
      <c r="L790" s="408"/>
      <c r="M790" s="408"/>
      <c r="N790" s="408"/>
      <c r="O790" s="408"/>
      <c r="P790" s="408"/>
      <c r="Q790" s="408"/>
      <c r="R790" s="408"/>
      <c r="S790" s="408"/>
      <c r="T790" s="408"/>
      <c r="U790" s="408"/>
      <c r="V790" s="408"/>
      <c r="W790" s="408"/>
      <c r="X790" s="408"/>
      <c r="Y790" s="408"/>
      <c r="Z790" s="408"/>
    </row>
    <row r="791" ht="15.75" customHeight="1">
      <c r="A791" s="408"/>
      <c r="B791" s="416"/>
      <c r="C791" s="416"/>
      <c r="D791" s="416"/>
      <c r="E791" s="416"/>
      <c r="F791" s="408"/>
      <c r="G791" s="408"/>
      <c r="H791" s="408"/>
      <c r="I791" s="408"/>
      <c r="J791" s="408"/>
      <c r="K791" s="408"/>
      <c r="L791" s="408"/>
      <c r="M791" s="408"/>
      <c r="N791" s="408"/>
      <c r="O791" s="408"/>
      <c r="P791" s="408"/>
      <c r="Q791" s="408"/>
      <c r="R791" s="408"/>
      <c r="S791" s="408"/>
      <c r="T791" s="408"/>
      <c r="U791" s="408"/>
      <c r="V791" s="408"/>
      <c r="W791" s="408"/>
      <c r="X791" s="408"/>
      <c r="Y791" s="408"/>
      <c r="Z791" s="408"/>
    </row>
    <row r="792" ht="15.75" customHeight="1">
      <c r="A792" s="408"/>
      <c r="B792" s="416"/>
      <c r="C792" s="416"/>
      <c r="D792" s="416"/>
      <c r="E792" s="416"/>
      <c r="F792" s="408"/>
      <c r="G792" s="408"/>
      <c r="H792" s="408"/>
      <c r="I792" s="408"/>
      <c r="J792" s="408"/>
      <c r="K792" s="408"/>
      <c r="L792" s="408"/>
      <c r="M792" s="408"/>
      <c r="N792" s="408"/>
      <c r="O792" s="408"/>
      <c r="P792" s="408"/>
      <c r="Q792" s="408"/>
      <c r="R792" s="408"/>
      <c r="S792" s="408"/>
      <c r="T792" s="408"/>
      <c r="U792" s="408"/>
      <c r="V792" s="408"/>
      <c r="W792" s="408"/>
      <c r="X792" s="408"/>
      <c r="Y792" s="408"/>
      <c r="Z792" s="408"/>
    </row>
    <row r="793" ht="15.75" customHeight="1">
      <c r="A793" s="408"/>
      <c r="B793" s="416"/>
      <c r="C793" s="416"/>
      <c r="D793" s="416"/>
      <c r="E793" s="416"/>
      <c r="F793" s="408"/>
      <c r="G793" s="408"/>
      <c r="H793" s="408"/>
      <c r="I793" s="408"/>
      <c r="J793" s="408"/>
      <c r="K793" s="408"/>
      <c r="L793" s="408"/>
      <c r="M793" s="408"/>
      <c r="N793" s="408"/>
      <c r="O793" s="408"/>
      <c r="P793" s="408"/>
      <c r="Q793" s="408"/>
      <c r="R793" s="408"/>
      <c r="S793" s="408"/>
      <c r="T793" s="408"/>
      <c r="U793" s="408"/>
      <c r="V793" s="408"/>
      <c r="W793" s="408"/>
      <c r="X793" s="408"/>
      <c r="Y793" s="408"/>
      <c r="Z793" s="408"/>
    </row>
    <row r="794" ht="15.75" customHeight="1">
      <c r="A794" s="408"/>
      <c r="B794" s="416"/>
      <c r="C794" s="416"/>
      <c r="D794" s="416"/>
      <c r="E794" s="416"/>
      <c r="F794" s="408"/>
      <c r="G794" s="408"/>
      <c r="H794" s="408"/>
      <c r="I794" s="408"/>
      <c r="J794" s="408"/>
      <c r="K794" s="408"/>
      <c r="L794" s="408"/>
      <c r="M794" s="408"/>
      <c r="N794" s="408"/>
      <c r="O794" s="408"/>
      <c r="P794" s="408"/>
      <c r="Q794" s="408"/>
      <c r="R794" s="408"/>
      <c r="S794" s="408"/>
      <c r="T794" s="408"/>
      <c r="U794" s="408"/>
      <c r="V794" s="408"/>
      <c r="W794" s="408"/>
      <c r="X794" s="408"/>
      <c r="Y794" s="408"/>
      <c r="Z794" s="408"/>
    </row>
    <row r="795" ht="15.75" customHeight="1">
      <c r="A795" s="408"/>
      <c r="B795" s="416"/>
      <c r="C795" s="416"/>
      <c r="D795" s="416"/>
      <c r="E795" s="416"/>
      <c r="F795" s="408"/>
      <c r="G795" s="408"/>
      <c r="H795" s="408"/>
      <c r="I795" s="408"/>
      <c r="J795" s="408"/>
      <c r="K795" s="408"/>
      <c r="L795" s="408"/>
      <c r="M795" s="408"/>
      <c r="N795" s="408"/>
      <c r="O795" s="408"/>
      <c r="P795" s="408"/>
      <c r="Q795" s="408"/>
      <c r="R795" s="408"/>
      <c r="S795" s="408"/>
      <c r="T795" s="408"/>
      <c r="U795" s="408"/>
      <c r="V795" s="408"/>
      <c r="W795" s="408"/>
      <c r="X795" s="408"/>
      <c r="Y795" s="408"/>
      <c r="Z795" s="408"/>
    </row>
    <row r="796" ht="15.75" customHeight="1">
      <c r="A796" s="408"/>
      <c r="B796" s="416"/>
      <c r="C796" s="416"/>
      <c r="D796" s="416"/>
      <c r="E796" s="416"/>
      <c r="F796" s="408"/>
      <c r="G796" s="408"/>
      <c r="H796" s="408"/>
      <c r="I796" s="408"/>
      <c r="J796" s="408"/>
      <c r="K796" s="408"/>
      <c r="L796" s="408"/>
      <c r="M796" s="408"/>
      <c r="N796" s="408"/>
      <c r="O796" s="408"/>
      <c r="P796" s="408"/>
      <c r="Q796" s="408"/>
      <c r="R796" s="408"/>
      <c r="S796" s="408"/>
      <c r="T796" s="408"/>
      <c r="U796" s="408"/>
      <c r="V796" s="408"/>
      <c r="W796" s="408"/>
      <c r="X796" s="408"/>
      <c r="Y796" s="408"/>
      <c r="Z796" s="408"/>
    </row>
    <row r="797" ht="15.75" customHeight="1">
      <c r="A797" s="408"/>
      <c r="B797" s="416"/>
      <c r="C797" s="416"/>
      <c r="D797" s="416"/>
      <c r="E797" s="416"/>
      <c r="F797" s="408"/>
      <c r="G797" s="408"/>
      <c r="H797" s="408"/>
      <c r="I797" s="408"/>
      <c r="J797" s="408"/>
      <c r="K797" s="408"/>
      <c r="L797" s="408"/>
      <c r="M797" s="408"/>
      <c r="N797" s="408"/>
      <c r="O797" s="408"/>
      <c r="P797" s="408"/>
      <c r="Q797" s="408"/>
      <c r="R797" s="408"/>
      <c r="S797" s="408"/>
      <c r="T797" s="408"/>
      <c r="U797" s="408"/>
      <c r="V797" s="408"/>
      <c r="W797" s="408"/>
      <c r="X797" s="408"/>
      <c r="Y797" s="408"/>
      <c r="Z797" s="408"/>
    </row>
    <row r="798" ht="15.75" customHeight="1">
      <c r="A798" s="408"/>
      <c r="B798" s="416"/>
      <c r="C798" s="416"/>
      <c r="D798" s="416"/>
      <c r="E798" s="416"/>
      <c r="F798" s="408"/>
      <c r="G798" s="408"/>
      <c r="H798" s="408"/>
      <c r="I798" s="408"/>
      <c r="J798" s="408"/>
      <c r="K798" s="408"/>
      <c r="L798" s="408"/>
      <c r="M798" s="408"/>
      <c r="N798" s="408"/>
      <c r="O798" s="408"/>
      <c r="P798" s="408"/>
      <c r="Q798" s="408"/>
      <c r="R798" s="408"/>
      <c r="S798" s="408"/>
      <c r="T798" s="408"/>
      <c r="U798" s="408"/>
      <c r="V798" s="408"/>
      <c r="W798" s="408"/>
      <c r="X798" s="408"/>
      <c r="Y798" s="408"/>
      <c r="Z798" s="408"/>
    </row>
    <row r="799" ht="15.75" customHeight="1">
      <c r="A799" s="408"/>
      <c r="B799" s="416"/>
      <c r="C799" s="416"/>
      <c r="D799" s="416"/>
      <c r="E799" s="416"/>
      <c r="F799" s="408"/>
      <c r="G799" s="408"/>
      <c r="H799" s="408"/>
      <c r="I799" s="408"/>
      <c r="J799" s="408"/>
      <c r="K799" s="408"/>
      <c r="L799" s="408"/>
      <c r="M799" s="408"/>
      <c r="N799" s="408"/>
      <c r="O799" s="408"/>
      <c r="P799" s="408"/>
      <c r="Q799" s="408"/>
      <c r="R799" s="408"/>
      <c r="S799" s="408"/>
      <c r="T799" s="408"/>
      <c r="U799" s="408"/>
      <c r="V799" s="408"/>
      <c r="W799" s="408"/>
      <c r="X799" s="408"/>
      <c r="Y799" s="408"/>
      <c r="Z799" s="408"/>
    </row>
    <row r="800" ht="15.75" customHeight="1">
      <c r="A800" s="408"/>
      <c r="B800" s="416"/>
      <c r="C800" s="416"/>
      <c r="D800" s="416"/>
      <c r="E800" s="416"/>
      <c r="F800" s="408"/>
      <c r="G800" s="408"/>
      <c r="H800" s="408"/>
      <c r="I800" s="408"/>
      <c r="J800" s="408"/>
      <c r="K800" s="408"/>
      <c r="L800" s="408"/>
      <c r="M800" s="408"/>
      <c r="N800" s="408"/>
      <c r="O800" s="408"/>
      <c r="P800" s="408"/>
      <c r="Q800" s="408"/>
      <c r="R800" s="408"/>
      <c r="S800" s="408"/>
      <c r="T800" s="408"/>
      <c r="U800" s="408"/>
      <c r="V800" s="408"/>
      <c r="W800" s="408"/>
      <c r="X800" s="408"/>
      <c r="Y800" s="408"/>
      <c r="Z800" s="408"/>
    </row>
    <row r="801" ht="15.75" customHeight="1">
      <c r="A801" s="408"/>
      <c r="B801" s="416"/>
      <c r="C801" s="416"/>
      <c r="D801" s="416"/>
      <c r="E801" s="416"/>
      <c r="F801" s="408"/>
      <c r="G801" s="408"/>
      <c r="H801" s="408"/>
      <c r="I801" s="408"/>
      <c r="J801" s="408"/>
      <c r="K801" s="408"/>
      <c r="L801" s="408"/>
      <c r="M801" s="408"/>
      <c r="N801" s="408"/>
      <c r="O801" s="408"/>
      <c r="P801" s="408"/>
      <c r="Q801" s="408"/>
      <c r="R801" s="408"/>
      <c r="S801" s="408"/>
      <c r="T801" s="408"/>
      <c r="U801" s="408"/>
      <c r="V801" s="408"/>
      <c r="W801" s="408"/>
      <c r="X801" s="408"/>
      <c r="Y801" s="408"/>
      <c r="Z801" s="408"/>
    </row>
    <row r="802" ht="15.75" customHeight="1">
      <c r="A802" s="408"/>
      <c r="B802" s="416"/>
      <c r="C802" s="416"/>
      <c r="D802" s="416"/>
      <c r="E802" s="416"/>
      <c r="F802" s="408"/>
      <c r="G802" s="408"/>
      <c r="H802" s="408"/>
      <c r="I802" s="408"/>
      <c r="J802" s="408"/>
      <c r="K802" s="408"/>
      <c r="L802" s="408"/>
      <c r="M802" s="408"/>
      <c r="N802" s="408"/>
      <c r="O802" s="408"/>
      <c r="P802" s="408"/>
      <c r="Q802" s="408"/>
      <c r="R802" s="408"/>
      <c r="S802" s="408"/>
      <c r="T802" s="408"/>
      <c r="U802" s="408"/>
      <c r="V802" s="408"/>
      <c r="W802" s="408"/>
      <c r="X802" s="408"/>
      <c r="Y802" s="408"/>
      <c r="Z802" s="408"/>
    </row>
    <row r="803" ht="15.75" customHeight="1">
      <c r="A803" s="408"/>
      <c r="B803" s="416"/>
      <c r="C803" s="416"/>
      <c r="D803" s="416"/>
      <c r="E803" s="416"/>
      <c r="F803" s="408"/>
      <c r="G803" s="408"/>
      <c r="H803" s="408"/>
      <c r="I803" s="408"/>
      <c r="J803" s="408"/>
      <c r="K803" s="408"/>
      <c r="L803" s="408"/>
      <c r="M803" s="408"/>
      <c r="N803" s="408"/>
      <c r="O803" s="408"/>
      <c r="P803" s="408"/>
      <c r="Q803" s="408"/>
      <c r="R803" s="408"/>
      <c r="S803" s="408"/>
      <c r="T803" s="408"/>
      <c r="U803" s="408"/>
      <c r="V803" s="408"/>
      <c r="W803" s="408"/>
      <c r="X803" s="408"/>
      <c r="Y803" s="408"/>
      <c r="Z803" s="408"/>
    </row>
    <row r="804" ht="15.75" customHeight="1">
      <c r="A804" s="408"/>
      <c r="B804" s="416"/>
      <c r="C804" s="416"/>
      <c r="D804" s="416"/>
      <c r="E804" s="416"/>
      <c r="F804" s="408"/>
      <c r="G804" s="408"/>
      <c r="H804" s="408"/>
      <c r="I804" s="408"/>
      <c r="J804" s="408"/>
      <c r="K804" s="408"/>
      <c r="L804" s="408"/>
      <c r="M804" s="408"/>
      <c r="N804" s="408"/>
      <c r="O804" s="408"/>
      <c r="P804" s="408"/>
      <c r="Q804" s="408"/>
      <c r="R804" s="408"/>
      <c r="S804" s="408"/>
      <c r="T804" s="408"/>
      <c r="U804" s="408"/>
      <c r="V804" s="408"/>
      <c r="W804" s="408"/>
      <c r="X804" s="408"/>
      <c r="Y804" s="408"/>
      <c r="Z804" s="408"/>
    </row>
    <row r="805" ht="15.75" customHeight="1">
      <c r="A805" s="408"/>
      <c r="B805" s="416"/>
      <c r="C805" s="416"/>
      <c r="D805" s="416"/>
      <c r="E805" s="416"/>
      <c r="F805" s="408"/>
      <c r="G805" s="408"/>
      <c r="H805" s="408"/>
      <c r="I805" s="408"/>
      <c r="J805" s="408"/>
      <c r="K805" s="408"/>
      <c r="L805" s="408"/>
      <c r="M805" s="408"/>
      <c r="N805" s="408"/>
      <c r="O805" s="408"/>
      <c r="P805" s="408"/>
      <c r="Q805" s="408"/>
      <c r="R805" s="408"/>
      <c r="S805" s="408"/>
      <c r="T805" s="408"/>
      <c r="U805" s="408"/>
      <c r="V805" s="408"/>
      <c r="W805" s="408"/>
      <c r="X805" s="408"/>
      <c r="Y805" s="408"/>
      <c r="Z805" s="408"/>
    </row>
    <row r="806" ht="15.75" customHeight="1">
      <c r="A806" s="408"/>
      <c r="B806" s="416"/>
      <c r="C806" s="416"/>
      <c r="D806" s="416"/>
      <c r="E806" s="416"/>
      <c r="F806" s="408"/>
      <c r="G806" s="408"/>
      <c r="H806" s="408"/>
      <c r="I806" s="408"/>
      <c r="J806" s="408"/>
      <c r="K806" s="408"/>
      <c r="L806" s="408"/>
      <c r="M806" s="408"/>
      <c r="N806" s="408"/>
      <c r="O806" s="408"/>
      <c r="P806" s="408"/>
      <c r="Q806" s="408"/>
      <c r="R806" s="408"/>
      <c r="S806" s="408"/>
      <c r="T806" s="408"/>
      <c r="U806" s="408"/>
      <c r="V806" s="408"/>
      <c r="W806" s="408"/>
      <c r="X806" s="408"/>
      <c r="Y806" s="408"/>
      <c r="Z806" s="408"/>
    </row>
    <row r="807" ht="15.75" customHeight="1">
      <c r="A807" s="408"/>
      <c r="B807" s="416"/>
      <c r="C807" s="416"/>
      <c r="D807" s="416"/>
      <c r="E807" s="416"/>
      <c r="F807" s="408"/>
      <c r="G807" s="408"/>
      <c r="H807" s="408"/>
      <c r="I807" s="408"/>
      <c r="J807" s="408"/>
      <c r="K807" s="408"/>
      <c r="L807" s="408"/>
      <c r="M807" s="408"/>
      <c r="N807" s="408"/>
      <c r="O807" s="408"/>
      <c r="P807" s="408"/>
      <c r="Q807" s="408"/>
      <c r="R807" s="408"/>
      <c r="S807" s="408"/>
      <c r="T807" s="408"/>
      <c r="U807" s="408"/>
      <c r="V807" s="408"/>
      <c r="W807" s="408"/>
      <c r="X807" s="408"/>
      <c r="Y807" s="408"/>
      <c r="Z807" s="408"/>
    </row>
    <row r="808" ht="15.75" customHeight="1">
      <c r="A808" s="408"/>
      <c r="B808" s="416"/>
      <c r="C808" s="416"/>
      <c r="D808" s="416"/>
      <c r="E808" s="416"/>
      <c r="F808" s="408"/>
      <c r="G808" s="408"/>
      <c r="H808" s="408"/>
      <c r="I808" s="408"/>
      <c r="J808" s="408"/>
      <c r="K808" s="408"/>
      <c r="L808" s="408"/>
      <c r="M808" s="408"/>
      <c r="N808" s="408"/>
      <c r="O808" s="408"/>
      <c r="P808" s="408"/>
      <c r="Q808" s="408"/>
      <c r="R808" s="408"/>
      <c r="S808" s="408"/>
      <c r="T808" s="408"/>
      <c r="U808" s="408"/>
      <c r="V808" s="408"/>
      <c r="W808" s="408"/>
      <c r="X808" s="408"/>
      <c r="Y808" s="408"/>
      <c r="Z808" s="408"/>
    </row>
    <row r="809" ht="15.75" customHeight="1">
      <c r="A809" s="408"/>
      <c r="B809" s="416"/>
      <c r="C809" s="416"/>
      <c r="D809" s="416"/>
      <c r="E809" s="416"/>
      <c r="F809" s="408"/>
      <c r="G809" s="408"/>
      <c r="H809" s="408"/>
      <c r="I809" s="408"/>
      <c r="J809" s="408"/>
      <c r="K809" s="408"/>
      <c r="L809" s="408"/>
      <c r="M809" s="408"/>
      <c r="N809" s="408"/>
      <c r="O809" s="408"/>
      <c r="P809" s="408"/>
      <c r="Q809" s="408"/>
      <c r="R809" s="408"/>
      <c r="S809" s="408"/>
      <c r="T809" s="408"/>
      <c r="U809" s="408"/>
      <c r="V809" s="408"/>
      <c r="W809" s="408"/>
      <c r="X809" s="408"/>
      <c r="Y809" s="408"/>
      <c r="Z809" s="408"/>
    </row>
    <row r="810" ht="15.75" customHeight="1">
      <c r="A810" s="408"/>
      <c r="B810" s="416"/>
      <c r="C810" s="416"/>
      <c r="D810" s="416"/>
      <c r="E810" s="416"/>
      <c r="F810" s="408"/>
      <c r="G810" s="408"/>
      <c r="H810" s="408"/>
      <c r="I810" s="408"/>
      <c r="J810" s="408"/>
      <c r="K810" s="408"/>
      <c r="L810" s="408"/>
      <c r="M810" s="408"/>
      <c r="N810" s="408"/>
      <c r="O810" s="408"/>
      <c r="P810" s="408"/>
      <c r="Q810" s="408"/>
      <c r="R810" s="408"/>
      <c r="S810" s="408"/>
      <c r="T810" s="408"/>
      <c r="U810" s="408"/>
      <c r="V810" s="408"/>
      <c r="W810" s="408"/>
      <c r="X810" s="408"/>
      <c r="Y810" s="408"/>
      <c r="Z810" s="408"/>
    </row>
    <row r="811" ht="15.75" customHeight="1">
      <c r="A811" s="408"/>
      <c r="B811" s="416"/>
      <c r="C811" s="416"/>
      <c r="D811" s="416"/>
      <c r="E811" s="416"/>
      <c r="F811" s="408"/>
      <c r="G811" s="408"/>
      <c r="H811" s="408"/>
      <c r="I811" s="408"/>
      <c r="J811" s="408"/>
      <c r="K811" s="408"/>
      <c r="L811" s="408"/>
      <c r="M811" s="408"/>
      <c r="N811" s="408"/>
      <c r="O811" s="408"/>
      <c r="P811" s="408"/>
      <c r="Q811" s="408"/>
      <c r="R811" s="408"/>
      <c r="S811" s="408"/>
      <c r="T811" s="408"/>
      <c r="U811" s="408"/>
      <c r="V811" s="408"/>
      <c r="W811" s="408"/>
      <c r="X811" s="408"/>
      <c r="Y811" s="408"/>
      <c r="Z811" s="408"/>
    </row>
    <row r="812" ht="15.75" customHeight="1">
      <c r="A812" s="408"/>
      <c r="B812" s="416"/>
      <c r="C812" s="416"/>
      <c r="D812" s="416"/>
      <c r="E812" s="416"/>
      <c r="F812" s="408"/>
      <c r="G812" s="408"/>
      <c r="H812" s="408"/>
      <c r="I812" s="408"/>
      <c r="J812" s="408"/>
      <c r="K812" s="408"/>
      <c r="L812" s="408"/>
      <c r="M812" s="408"/>
      <c r="N812" s="408"/>
      <c r="O812" s="408"/>
      <c r="P812" s="408"/>
      <c r="Q812" s="408"/>
      <c r="R812" s="408"/>
      <c r="S812" s="408"/>
      <c r="T812" s="408"/>
      <c r="U812" s="408"/>
      <c r="V812" s="408"/>
      <c r="W812" s="408"/>
      <c r="X812" s="408"/>
      <c r="Y812" s="408"/>
      <c r="Z812" s="408"/>
    </row>
    <row r="813" ht="15.75" customHeight="1">
      <c r="A813" s="408"/>
      <c r="B813" s="416"/>
      <c r="C813" s="416"/>
      <c r="D813" s="416"/>
      <c r="E813" s="416"/>
      <c r="F813" s="408"/>
      <c r="G813" s="408"/>
      <c r="H813" s="408"/>
      <c r="I813" s="408"/>
      <c r="J813" s="408"/>
      <c r="K813" s="408"/>
      <c r="L813" s="408"/>
      <c r="M813" s="408"/>
      <c r="N813" s="408"/>
      <c r="O813" s="408"/>
      <c r="P813" s="408"/>
      <c r="Q813" s="408"/>
      <c r="R813" s="408"/>
      <c r="S813" s="408"/>
      <c r="T813" s="408"/>
      <c r="U813" s="408"/>
      <c r="V813" s="408"/>
      <c r="W813" s="408"/>
      <c r="X813" s="408"/>
      <c r="Y813" s="408"/>
      <c r="Z813" s="408"/>
    </row>
    <row r="814" ht="15.75" customHeight="1">
      <c r="A814" s="408"/>
      <c r="B814" s="416"/>
      <c r="C814" s="416"/>
      <c r="D814" s="416"/>
      <c r="E814" s="416"/>
      <c r="F814" s="408"/>
      <c r="G814" s="408"/>
      <c r="H814" s="408"/>
      <c r="I814" s="408"/>
      <c r="J814" s="408"/>
      <c r="K814" s="408"/>
      <c r="L814" s="408"/>
      <c r="M814" s="408"/>
      <c r="N814" s="408"/>
      <c r="O814" s="408"/>
      <c r="P814" s="408"/>
      <c r="Q814" s="408"/>
      <c r="R814" s="408"/>
      <c r="S814" s="408"/>
      <c r="T814" s="408"/>
      <c r="U814" s="408"/>
      <c r="V814" s="408"/>
      <c r="W814" s="408"/>
      <c r="X814" s="408"/>
      <c r="Y814" s="408"/>
      <c r="Z814" s="408"/>
    </row>
    <row r="815" ht="15.75" customHeight="1">
      <c r="A815" s="408"/>
      <c r="B815" s="416"/>
      <c r="C815" s="416"/>
      <c r="D815" s="416"/>
      <c r="E815" s="416"/>
      <c r="F815" s="408"/>
      <c r="G815" s="408"/>
      <c r="H815" s="408"/>
      <c r="I815" s="408"/>
      <c r="J815" s="408"/>
      <c r="K815" s="408"/>
      <c r="L815" s="408"/>
      <c r="M815" s="408"/>
      <c r="N815" s="408"/>
      <c r="O815" s="408"/>
      <c r="P815" s="408"/>
      <c r="Q815" s="408"/>
      <c r="R815" s="408"/>
      <c r="S815" s="408"/>
      <c r="T815" s="408"/>
      <c r="U815" s="408"/>
      <c r="V815" s="408"/>
      <c r="W815" s="408"/>
      <c r="X815" s="408"/>
      <c r="Y815" s="408"/>
      <c r="Z815" s="408"/>
    </row>
    <row r="816" ht="15.75" customHeight="1">
      <c r="A816" s="408"/>
      <c r="B816" s="416"/>
      <c r="C816" s="416"/>
      <c r="D816" s="416"/>
      <c r="E816" s="416"/>
      <c r="F816" s="408"/>
      <c r="G816" s="408"/>
      <c r="H816" s="408"/>
      <c r="I816" s="408"/>
      <c r="J816" s="408"/>
      <c r="K816" s="408"/>
      <c r="L816" s="408"/>
      <c r="M816" s="408"/>
      <c r="N816" s="408"/>
      <c r="O816" s="408"/>
      <c r="P816" s="408"/>
      <c r="Q816" s="408"/>
      <c r="R816" s="408"/>
      <c r="S816" s="408"/>
      <c r="T816" s="408"/>
      <c r="U816" s="408"/>
      <c r="V816" s="408"/>
      <c r="W816" s="408"/>
      <c r="X816" s="408"/>
      <c r="Y816" s="408"/>
      <c r="Z816" s="408"/>
    </row>
    <row r="817" ht="15.75" customHeight="1">
      <c r="A817" s="408"/>
      <c r="B817" s="416"/>
      <c r="C817" s="416"/>
      <c r="D817" s="416"/>
      <c r="E817" s="416"/>
      <c r="F817" s="408"/>
      <c r="G817" s="408"/>
      <c r="H817" s="408"/>
      <c r="I817" s="408"/>
      <c r="J817" s="408"/>
      <c r="K817" s="408"/>
      <c r="L817" s="408"/>
      <c r="M817" s="408"/>
      <c r="N817" s="408"/>
      <c r="O817" s="408"/>
      <c r="P817" s="408"/>
      <c r="Q817" s="408"/>
      <c r="R817" s="408"/>
      <c r="S817" s="408"/>
      <c r="T817" s="408"/>
      <c r="U817" s="408"/>
      <c r="V817" s="408"/>
      <c r="W817" s="408"/>
      <c r="X817" s="408"/>
      <c r="Y817" s="408"/>
      <c r="Z817" s="408"/>
    </row>
    <row r="818" ht="15.75" customHeight="1">
      <c r="A818" s="408"/>
      <c r="B818" s="416"/>
      <c r="C818" s="416"/>
      <c r="D818" s="416"/>
      <c r="E818" s="416"/>
      <c r="F818" s="408"/>
      <c r="G818" s="408"/>
      <c r="H818" s="408"/>
      <c r="I818" s="408"/>
      <c r="J818" s="408"/>
      <c r="K818" s="408"/>
      <c r="L818" s="408"/>
      <c r="M818" s="408"/>
      <c r="N818" s="408"/>
      <c r="O818" s="408"/>
      <c r="P818" s="408"/>
      <c r="Q818" s="408"/>
      <c r="R818" s="408"/>
      <c r="S818" s="408"/>
      <c r="T818" s="408"/>
      <c r="U818" s="408"/>
      <c r="V818" s="408"/>
      <c r="W818" s="408"/>
      <c r="X818" s="408"/>
      <c r="Y818" s="408"/>
      <c r="Z818" s="408"/>
    </row>
    <row r="819" ht="15.75" customHeight="1">
      <c r="A819" s="408"/>
      <c r="B819" s="416"/>
      <c r="C819" s="416"/>
      <c r="D819" s="416"/>
      <c r="E819" s="416"/>
      <c r="F819" s="408"/>
      <c r="G819" s="408"/>
      <c r="H819" s="408"/>
      <c r="I819" s="408"/>
      <c r="J819" s="408"/>
      <c r="K819" s="408"/>
      <c r="L819" s="408"/>
      <c r="M819" s="408"/>
      <c r="N819" s="408"/>
      <c r="O819" s="408"/>
      <c r="P819" s="408"/>
      <c r="Q819" s="408"/>
      <c r="R819" s="408"/>
      <c r="S819" s="408"/>
      <c r="T819" s="408"/>
      <c r="U819" s="408"/>
      <c r="V819" s="408"/>
      <c r="W819" s="408"/>
      <c r="X819" s="408"/>
      <c r="Y819" s="408"/>
      <c r="Z819" s="408"/>
    </row>
    <row r="820" ht="15.75" customHeight="1">
      <c r="A820" s="408"/>
      <c r="B820" s="416"/>
      <c r="C820" s="416"/>
      <c r="D820" s="416"/>
      <c r="E820" s="416"/>
      <c r="F820" s="408"/>
      <c r="G820" s="408"/>
      <c r="H820" s="408"/>
      <c r="I820" s="408"/>
      <c r="J820" s="408"/>
      <c r="K820" s="408"/>
      <c r="L820" s="408"/>
      <c r="M820" s="408"/>
      <c r="N820" s="408"/>
      <c r="O820" s="408"/>
      <c r="P820" s="408"/>
      <c r="Q820" s="408"/>
      <c r="R820" s="408"/>
      <c r="S820" s="408"/>
      <c r="T820" s="408"/>
      <c r="U820" s="408"/>
      <c r="V820" s="408"/>
      <c r="W820" s="408"/>
      <c r="X820" s="408"/>
      <c r="Y820" s="408"/>
      <c r="Z820" s="408"/>
    </row>
    <row r="821" ht="15.75" customHeight="1">
      <c r="A821" s="408"/>
      <c r="B821" s="416"/>
      <c r="C821" s="416"/>
      <c r="D821" s="416"/>
      <c r="E821" s="416"/>
      <c r="F821" s="408"/>
      <c r="G821" s="408"/>
      <c r="H821" s="408"/>
      <c r="I821" s="408"/>
      <c r="J821" s="408"/>
      <c r="K821" s="408"/>
      <c r="L821" s="408"/>
      <c r="M821" s="408"/>
      <c r="N821" s="408"/>
      <c r="O821" s="408"/>
      <c r="P821" s="408"/>
      <c r="Q821" s="408"/>
      <c r="R821" s="408"/>
      <c r="S821" s="408"/>
      <c r="T821" s="408"/>
      <c r="U821" s="408"/>
      <c r="V821" s="408"/>
      <c r="W821" s="408"/>
      <c r="X821" s="408"/>
      <c r="Y821" s="408"/>
      <c r="Z821" s="408"/>
    </row>
    <row r="822" ht="15.75" customHeight="1">
      <c r="A822" s="408"/>
      <c r="B822" s="416"/>
      <c r="C822" s="416"/>
      <c r="D822" s="416"/>
      <c r="E822" s="416"/>
      <c r="F822" s="408"/>
      <c r="G822" s="408"/>
      <c r="H822" s="408"/>
      <c r="I822" s="408"/>
      <c r="J822" s="408"/>
      <c r="K822" s="408"/>
      <c r="L822" s="408"/>
      <c r="M822" s="408"/>
      <c r="N822" s="408"/>
      <c r="O822" s="408"/>
      <c r="P822" s="408"/>
      <c r="Q822" s="408"/>
      <c r="R822" s="408"/>
      <c r="S822" s="408"/>
      <c r="T822" s="408"/>
      <c r="U822" s="408"/>
      <c r="V822" s="408"/>
      <c r="W822" s="408"/>
      <c r="X822" s="408"/>
      <c r="Y822" s="408"/>
      <c r="Z822" s="408"/>
    </row>
    <row r="823" ht="15.75" customHeight="1">
      <c r="A823" s="408"/>
      <c r="B823" s="416"/>
      <c r="C823" s="416"/>
      <c r="D823" s="416"/>
      <c r="E823" s="416"/>
      <c r="F823" s="408"/>
      <c r="G823" s="408"/>
      <c r="H823" s="408"/>
      <c r="I823" s="408"/>
      <c r="J823" s="408"/>
      <c r="K823" s="408"/>
      <c r="L823" s="408"/>
      <c r="M823" s="408"/>
      <c r="N823" s="408"/>
      <c r="O823" s="408"/>
      <c r="P823" s="408"/>
      <c r="Q823" s="408"/>
      <c r="R823" s="408"/>
      <c r="S823" s="408"/>
      <c r="T823" s="408"/>
      <c r="U823" s="408"/>
      <c r="V823" s="408"/>
      <c r="W823" s="408"/>
      <c r="X823" s="408"/>
      <c r="Y823" s="408"/>
      <c r="Z823" s="408"/>
    </row>
    <row r="824" ht="15.75" customHeight="1">
      <c r="A824" s="408"/>
      <c r="B824" s="416"/>
      <c r="C824" s="416"/>
      <c r="D824" s="416"/>
      <c r="E824" s="416"/>
      <c r="F824" s="408"/>
      <c r="G824" s="408"/>
      <c r="H824" s="408"/>
      <c r="I824" s="408"/>
      <c r="J824" s="408"/>
      <c r="K824" s="408"/>
      <c r="L824" s="408"/>
      <c r="M824" s="408"/>
      <c r="N824" s="408"/>
      <c r="O824" s="408"/>
      <c r="P824" s="408"/>
      <c r="Q824" s="408"/>
      <c r="R824" s="408"/>
      <c r="S824" s="408"/>
      <c r="T824" s="408"/>
      <c r="U824" s="408"/>
      <c r="V824" s="408"/>
      <c r="W824" s="408"/>
      <c r="X824" s="408"/>
      <c r="Y824" s="408"/>
      <c r="Z824" s="408"/>
    </row>
    <row r="825" ht="15.75" customHeight="1">
      <c r="A825" s="408"/>
      <c r="B825" s="416"/>
      <c r="C825" s="416"/>
      <c r="D825" s="416"/>
      <c r="E825" s="416"/>
      <c r="F825" s="408"/>
      <c r="G825" s="408"/>
      <c r="H825" s="408"/>
      <c r="I825" s="408"/>
      <c r="J825" s="408"/>
      <c r="K825" s="408"/>
      <c r="L825" s="408"/>
      <c r="M825" s="408"/>
      <c r="N825" s="408"/>
      <c r="O825" s="408"/>
      <c r="P825" s="408"/>
      <c r="Q825" s="408"/>
      <c r="R825" s="408"/>
      <c r="S825" s="408"/>
      <c r="T825" s="408"/>
      <c r="U825" s="408"/>
      <c r="V825" s="408"/>
      <c r="W825" s="408"/>
      <c r="X825" s="408"/>
      <c r="Y825" s="408"/>
      <c r="Z825" s="408"/>
    </row>
    <row r="826" ht="15.75" customHeight="1">
      <c r="A826" s="408"/>
      <c r="B826" s="416"/>
      <c r="C826" s="416"/>
      <c r="D826" s="416"/>
      <c r="E826" s="416"/>
      <c r="F826" s="408"/>
      <c r="G826" s="408"/>
      <c r="H826" s="408"/>
      <c r="I826" s="408"/>
      <c r="J826" s="408"/>
      <c r="K826" s="408"/>
      <c r="L826" s="408"/>
      <c r="M826" s="408"/>
      <c r="N826" s="408"/>
      <c r="O826" s="408"/>
      <c r="P826" s="408"/>
      <c r="Q826" s="408"/>
      <c r="R826" s="408"/>
      <c r="S826" s="408"/>
      <c r="T826" s="408"/>
      <c r="U826" s="408"/>
      <c r="V826" s="408"/>
      <c r="W826" s="408"/>
      <c r="X826" s="408"/>
      <c r="Y826" s="408"/>
      <c r="Z826" s="408"/>
    </row>
    <row r="827" ht="15.75" customHeight="1">
      <c r="A827" s="408"/>
      <c r="B827" s="416"/>
      <c r="C827" s="416"/>
      <c r="D827" s="416"/>
      <c r="E827" s="416"/>
      <c r="F827" s="408"/>
      <c r="G827" s="408"/>
      <c r="H827" s="408"/>
      <c r="I827" s="408"/>
      <c r="J827" s="408"/>
      <c r="K827" s="408"/>
      <c r="L827" s="408"/>
      <c r="M827" s="408"/>
      <c r="N827" s="408"/>
      <c r="O827" s="408"/>
      <c r="P827" s="408"/>
      <c r="Q827" s="408"/>
      <c r="R827" s="408"/>
      <c r="S827" s="408"/>
      <c r="T827" s="408"/>
      <c r="U827" s="408"/>
      <c r="V827" s="408"/>
      <c r="W827" s="408"/>
      <c r="X827" s="408"/>
      <c r="Y827" s="408"/>
      <c r="Z827" s="408"/>
    </row>
    <row r="828" ht="15.75" customHeight="1">
      <c r="A828" s="408"/>
      <c r="B828" s="416"/>
      <c r="C828" s="416"/>
      <c r="D828" s="416"/>
      <c r="E828" s="416"/>
      <c r="F828" s="408"/>
      <c r="G828" s="408"/>
      <c r="H828" s="408"/>
      <c r="I828" s="408"/>
      <c r="J828" s="408"/>
      <c r="K828" s="408"/>
      <c r="L828" s="408"/>
      <c r="M828" s="408"/>
      <c r="N828" s="408"/>
      <c r="O828" s="408"/>
      <c r="P828" s="408"/>
      <c r="Q828" s="408"/>
      <c r="R828" s="408"/>
      <c r="S828" s="408"/>
      <c r="T828" s="408"/>
      <c r="U828" s="408"/>
      <c r="V828" s="408"/>
      <c r="W828" s="408"/>
      <c r="X828" s="408"/>
      <c r="Y828" s="408"/>
      <c r="Z828" s="408"/>
    </row>
    <row r="829" ht="15.75" customHeight="1">
      <c r="A829" s="408"/>
      <c r="B829" s="416"/>
      <c r="C829" s="416"/>
      <c r="D829" s="416"/>
      <c r="E829" s="416"/>
      <c r="F829" s="408"/>
      <c r="G829" s="408"/>
      <c r="H829" s="408"/>
      <c r="I829" s="408"/>
      <c r="J829" s="408"/>
      <c r="K829" s="408"/>
      <c r="L829" s="408"/>
      <c r="M829" s="408"/>
      <c r="N829" s="408"/>
      <c r="O829" s="408"/>
      <c r="P829" s="408"/>
      <c r="Q829" s="408"/>
      <c r="R829" s="408"/>
      <c r="S829" s="408"/>
      <c r="T829" s="408"/>
      <c r="U829" s="408"/>
      <c r="V829" s="408"/>
      <c r="W829" s="408"/>
      <c r="X829" s="408"/>
      <c r="Y829" s="408"/>
      <c r="Z829" s="408"/>
    </row>
    <row r="830" ht="15.75" customHeight="1">
      <c r="A830" s="408"/>
      <c r="B830" s="416"/>
      <c r="C830" s="416"/>
      <c r="D830" s="416"/>
      <c r="E830" s="416"/>
      <c r="F830" s="408"/>
      <c r="G830" s="408"/>
      <c r="H830" s="408"/>
      <c r="I830" s="408"/>
      <c r="J830" s="408"/>
      <c r="K830" s="408"/>
      <c r="L830" s="408"/>
      <c r="M830" s="408"/>
      <c r="N830" s="408"/>
      <c r="O830" s="408"/>
      <c r="P830" s="408"/>
      <c r="Q830" s="408"/>
      <c r="R830" s="408"/>
      <c r="S830" s="408"/>
      <c r="T830" s="408"/>
      <c r="U830" s="408"/>
      <c r="V830" s="408"/>
      <c r="W830" s="408"/>
      <c r="X830" s="408"/>
      <c r="Y830" s="408"/>
      <c r="Z830" s="408"/>
    </row>
    <row r="831" ht="15.75" customHeight="1">
      <c r="A831" s="408"/>
      <c r="B831" s="416"/>
      <c r="C831" s="416"/>
      <c r="D831" s="416"/>
      <c r="E831" s="416"/>
      <c r="F831" s="408"/>
      <c r="G831" s="408"/>
      <c r="H831" s="408"/>
      <c r="I831" s="408"/>
      <c r="J831" s="408"/>
      <c r="K831" s="408"/>
      <c r="L831" s="408"/>
      <c r="M831" s="408"/>
      <c r="N831" s="408"/>
      <c r="O831" s="408"/>
      <c r="P831" s="408"/>
      <c r="Q831" s="408"/>
      <c r="R831" s="408"/>
      <c r="S831" s="408"/>
      <c r="T831" s="408"/>
      <c r="U831" s="408"/>
      <c r="V831" s="408"/>
      <c r="W831" s="408"/>
      <c r="X831" s="408"/>
      <c r="Y831" s="408"/>
      <c r="Z831" s="408"/>
    </row>
    <row r="832" ht="15.75" customHeight="1">
      <c r="A832" s="408"/>
      <c r="B832" s="416"/>
      <c r="C832" s="416"/>
      <c r="D832" s="416"/>
      <c r="E832" s="416"/>
      <c r="F832" s="408"/>
      <c r="G832" s="408"/>
      <c r="H832" s="408"/>
      <c r="I832" s="408"/>
      <c r="J832" s="408"/>
      <c r="K832" s="408"/>
      <c r="L832" s="408"/>
      <c r="M832" s="408"/>
      <c r="N832" s="408"/>
      <c r="O832" s="408"/>
      <c r="P832" s="408"/>
      <c r="Q832" s="408"/>
      <c r="R832" s="408"/>
      <c r="S832" s="408"/>
      <c r="T832" s="408"/>
      <c r="U832" s="408"/>
      <c r="V832" s="408"/>
      <c r="W832" s="408"/>
      <c r="X832" s="408"/>
      <c r="Y832" s="408"/>
      <c r="Z832" s="408"/>
    </row>
    <row r="833" ht="15.75" customHeight="1">
      <c r="A833" s="408"/>
      <c r="B833" s="416"/>
      <c r="C833" s="416"/>
      <c r="D833" s="416"/>
      <c r="E833" s="416"/>
      <c r="F833" s="408"/>
      <c r="G833" s="408"/>
      <c r="H833" s="408"/>
      <c r="I833" s="408"/>
      <c r="J833" s="408"/>
      <c r="K833" s="408"/>
      <c r="L833" s="408"/>
      <c r="M833" s="408"/>
      <c r="N833" s="408"/>
      <c r="O833" s="408"/>
      <c r="P833" s="408"/>
      <c r="Q833" s="408"/>
      <c r="R833" s="408"/>
      <c r="S833" s="408"/>
      <c r="T833" s="408"/>
      <c r="U833" s="408"/>
      <c r="V833" s="408"/>
      <c r="W833" s="408"/>
      <c r="X833" s="408"/>
      <c r="Y833" s="408"/>
      <c r="Z833" s="408"/>
    </row>
    <row r="834" ht="15.75" customHeight="1">
      <c r="A834" s="408"/>
      <c r="B834" s="416"/>
      <c r="C834" s="416"/>
      <c r="D834" s="416"/>
      <c r="E834" s="416"/>
      <c r="F834" s="408"/>
      <c r="G834" s="408"/>
      <c r="H834" s="408"/>
      <c r="I834" s="408"/>
      <c r="J834" s="408"/>
      <c r="K834" s="408"/>
      <c r="L834" s="408"/>
      <c r="M834" s="408"/>
      <c r="N834" s="408"/>
      <c r="O834" s="408"/>
      <c r="P834" s="408"/>
      <c r="Q834" s="408"/>
      <c r="R834" s="408"/>
      <c r="S834" s="408"/>
      <c r="T834" s="408"/>
      <c r="U834" s="408"/>
      <c r="V834" s="408"/>
      <c r="W834" s="408"/>
      <c r="X834" s="408"/>
      <c r="Y834" s="408"/>
      <c r="Z834" s="408"/>
    </row>
    <row r="835" ht="15.75" customHeight="1">
      <c r="A835" s="408"/>
      <c r="B835" s="416"/>
      <c r="C835" s="416"/>
      <c r="D835" s="416"/>
      <c r="E835" s="416"/>
      <c r="F835" s="408"/>
      <c r="G835" s="408"/>
      <c r="H835" s="408"/>
      <c r="I835" s="408"/>
      <c r="J835" s="408"/>
      <c r="K835" s="408"/>
      <c r="L835" s="408"/>
      <c r="M835" s="408"/>
      <c r="N835" s="408"/>
      <c r="O835" s="408"/>
      <c r="P835" s="408"/>
      <c r="Q835" s="408"/>
      <c r="R835" s="408"/>
      <c r="S835" s="408"/>
      <c r="T835" s="408"/>
      <c r="U835" s="408"/>
      <c r="V835" s="408"/>
      <c r="W835" s="408"/>
      <c r="X835" s="408"/>
      <c r="Y835" s="408"/>
      <c r="Z835" s="408"/>
    </row>
    <row r="836" ht="15.75" customHeight="1">
      <c r="A836" s="408"/>
      <c r="B836" s="416"/>
      <c r="C836" s="416"/>
      <c r="D836" s="416"/>
      <c r="E836" s="416"/>
      <c r="F836" s="408"/>
      <c r="G836" s="408"/>
      <c r="H836" s="408"/>
      <c r="I836" s="408"/>
      <c r="J836" s="408"/>
      <c r="K836" s="408"/>
      <c r="L836" s="408"/>
      <c r="M836" s="408"/>
      <c r="N836" s="408"/>
      <c r="O836" s="408"/>
      <c r="P836" s="408"/>
      <c r="Q836" s="408"/>
      <c r="R836" s="408"/>
      <c r="S836" s="408"/>
      <c r="T836" s="408"/>
      <c r="U836" s="408"/>
      <c r="V836" s="408"/>
      <c r="W836" s="408"/>
      <c r="X836" s="408"/>
      <c r="Y836" s="408"/>
      <c r="Z836" s="408"/>
    </row>
    <row r="837" ht="15.75" customHeight="1">
      <c r="A837" s="408"/>
      <c r="B837" s="416"/>
      <c r="C837" s="416"/>
      <c r="D837" s="416"/>
      <c r="E837" s="416"/>
      <c r="F837" s="408"/>
      <c r="G837" s="408"/>
      <c r="H837" s="408"/>
      <c r="I837" s="408"/>
      <c r="J837" s="408"/>
      <c r="K837" s="408"/>
      <c r="L837" s="408"/>
      <c r="M837" s="408"/>
      <c r="N837" s="408"/>
      <c r="O837" s="408"/>
      <c r="P837" s="408"/>
      <c r="Q837" s="408"/>
      <c r="R837" s="408"/>
      <c r="S837" s="408"/>
      <c r="T837" s="408"/>
      <c r="U837" s="408"/>
      <c r="V837" s="408"/>
      <c r="W837" s="408"/>
      <c r="X837" s="408"/>
      <c r="Y837" s="408"/>
      <c r="Z837" s="408"/>
    </row>
    <row r="838" ht="15.75" customHeight="1">
      <c r="A838" s="408"/>
      <c r="B838" s="416"/>
      <c r="C838" s="416"/>
      <c r="D838" s="416"/>
      <c r="E838" s="416"/>
      <c r="F838" s="408"/>
      <c r="G838" s="408"/>
      <c r="H838" s="408"/>
      <c r="I838" s="408"/>
      <c r="J838" s="408"/>
      <c r="K838" s="408"/>
      <c r="L838" s="408"/>
      <c r="M838" s="408"/>
      <c r="N838" s="408"/>
      <c r="O838" s="408"/>
      <c r="P838" s="408"/>
      <c r="Q838" s="408"/>
      <c r="R838" s="408"/>
      <c r="S838" s="408"/>
      <c r="T838" s="408"/>
      <c r="U838" s="408"/>
      <c r="V838" s="408"/>
      <c r="W838" s="408"/>
      <c r="X838" s="408"/>
      <c r="Y838" s="408"/>
      <c r="Z838" s="408"/>
    </row>
    <row r="839" ht="15.75" customHeight="1">
      <c r="A839" s="408"/>
      <c r="B839" s="416"/>
      <c r="C839" s="416"/>
      <c r="D839" s="416"/>
      <c r="E839" s="416"/>
      <c r="F839" s="408"/>
      <c r="G839" s="408"/>
      <c r="H839" s="408"/>
      <c r="I839" s="408"/>
      <c r="J839" s="408"/>
      <c r="K839" s="408"/>
      <c r="L839" s="408"/>
      <c r="M839" s="408"/>
      <c r="N839" s="408"/>
      <c r="O839" s="408"/>
      <c r="P839" s="408"/>
      <c r="Q839" s="408"/>
      <c r="R839" s="408"/>
      <c r="S839" s="408"/>
      <c r="T839" s="408"/>
      <c r="U839" s="408"/>
      <c r="V839" s="408"/>
      <c r="W839" s="408"/>
      <c r="X839" s="408"/>
      <c r="Y839" s="408"/>
      <c r="Z839" s="408"/>
    </row>
    <row r="840" ht="15.75" customHeight="1">
      <c r="A840" s="408"/>
      <c r="B840" s="416"/>
      <c r="C840" s="416"/>
      <c r="D840" s="416"/>
      <c r="E840" s="416"/>
      <c r="F840" s="408"/>
      <c r="G840" s="408"/>
      <c r="H840" s="408"/>
      <c r="I840" s="408"/>
      <c r="J840" s="408"/>
      <c r="K840" s="408"/>
      <c r="L840" s="408"/>
      <c r="M840" s="408"/>
      <c r="N840" s="408"/>
      <c r="O840" s="408"/>
      <c r="P840" s="408"/>
      <c r="Q840" s="408"/>
      <c r="R840" s="408"/>
      <c r="S840" s="408"/>
      <c r="T840" s="408"/>
      <c r="U840" s="408"/>
      <c r="V840" s="408"/>
      <c r="W840" s="408"/>
      <c r="X840" s="408"/>
      <c r="Y840" s="408"/>
      <c r="Z840" s="408"/>
    </row>
    <row r="841" ht="15.75" customHeight="1">
      <c r="A841" s="408"/>
      <c r="B841" s="416"/>
      <c r="C841" s="416"/>
      <c r="D841" s="416"/>
      <c r="E841" s="416"/>
      <c r="F841" s="408"/>
      <c r="G841" s="408"/>
      <c r="H841" s="408"/>
      <c r="I841" s="408"/>
      <c r="J841" s="408"/>
      <c r="K841" s="408"/>
      <c r="L841" s="408"/>
      <c r="M841" s="408"/>
      <c r="N841" s="408"/>
      <c r="O841" s="408"/>
      <c r="P841" s="408"/>
      <c r="Q841" s="408"/>
      <c r="R841" s="408"/>
      <c r="S841" s="408"/>
      <c r="T841" s="408"/>
      <c r="U841" s="408"/>
      <c r="V841" s="408"/>
      <c r="W841" s="408"/>
      <c r="X841" s="408"/>
      <c r="Y841" s="408"/>
      <c r="Z841" s="408"/>
    </row>
    <row r="842" ht="15.75" customHeight="1">
      <c r="A842" s="408"/>
      <c r="B842" s="416"/>
      <c r="C842" s="416"/>
      <c r="D842" s="416"/>
      <c r="E842" s="416"/>
      <c r="F842" s="408"/>
      <c r="G842" s="408"/>
      <c r="H842" s="408"/>
      <c r="I842" s="408"/>
      <c r="J842" s="408"/>
      <c r="K842" s="408"/>
      <c r="L842" s="408"/>
      <c r="M842" s="408"/>
      <c r="N842" s="408"/>
      <c r="O842" s="408"/>
      <c r="P842" s="408"/>
      <c r="Q842" s="408"/>
      <c r="R842" s="408"/>
      <c r="S842" s="408"/>
      <c r="T842" s="408"/>
      <c r="U842" s="408"/>
      <c r="V842" s="408"/>
      <c r="W842" s="408"/>
      <c r="X842" s="408"/>
      <c r="Y842" s="408"/>
      <c r="Z842" s="408"/>
    </row>
    <row r="843" ht="15.75" customHeight="1">
      <c r="A843" s="408"/>
      <c r="B843" s="416"/>
      <c r="C843" s="416"/>
      <c r="D843" s="416"/>
      <c r="E843" s="416"/>
      <c r="F843" s="408"/>
      <c r="G843" s="408"/>
      <c r="H843" s="408"/>
      <c r="I843" s="408"/>
      <c r="J843" s="408"/>
      <c r="K843" s="408"/>
      <c r="L843" s="408"/>
      <c r="M843" s="408"/>
      <c r="N843" s="408"/>
      <c r="O843" s="408"/>
      <c r="P843" s="408"/>
      <c r="Q843" s="408"/>
      <c r="R843" s="408"/>
      <c r="S843" s="408"/>
      <c r="T843" s="408"/>
      <c r="U843" s="408"/>
      <c r="V843" s="408"/>
      <c r="W843" s="408"/>
      <c r="X843" s="408"/>
      <c r="Y843" s="408"/>
      <c r="Z843" s="408"/>
    </row>
    <row r="844" ht="15.75" customHeight="1">
      <c r="A844" s="408"/>
      <c r="B844" s="416"/>
      <c r="C844" s="416"/>
      <c r="D844" s="416"/>
      <c r="E844" s="416"/>
      <c r="F844" s="408"/>
      <c r="G844" s="408"/>
      <c r="H844" s="408"/>
      <c r="I844" s="408"/>
      <c r="J844" s="408"/>
      <c r="K844" s="408"/>
      <c r="L844" s="408"/>
      <c r="M844" s="408"/>
      <c r="N844" s="408"/>
      <c r="O844" s="408"/>
      <c r="P844" s="408"/>
      <c r="Q844" s="408"/>
      <c r="R844" s="408"/>
      <c r="S844" s="408"/>
      <c r="T844" s="408"/>
      <c r="U844" s="408"/>
      <c r="V844" s="408"/>
      <c r="W844" s="408"/>
      <c r="X844" s="408"/>
      <c r="Y844" s="408"/>
      <c r="Z844" s="408"/>
    </row>
    <row r="845" ht="15.75" customHeight="1">
      <c r="A845" s="408"/>
      <c r="B845" s="416"/>
      <c r="C845" s="416"/>
      <c r="D845" s="416"/>
      <c r="E845" s="416"/>
      <c r="F845" s="408"/>
      <c r="G845" s="408"/>
      <c r="H845" s="408"/>
      <c r="I845" s="408"/>
      <c r="J845" s="408"/>
      <c r="K845" s="408"/>
      <c r="L845" s="408"/>
      <c r="M845" s="408"/>
      <c r="N845" s="408"/>
      <c r="O845" s="408"/>
      <c r="P845" s="408"/>
      <c r="Q845" s="408"/>
      <c r="R845" s="408"/>
      <c r="S845" s="408"/>
      <c r="T845" s="408"/>
      <c r="U845" s="408"/>
      <c r="V845" s="408"/>
      <c r="W845" s="408"/>
      <c r="X845" s="408"/>
      <c r="Y845" s="408"/>
      <c r="Z845" s="408"/>
    </row>
    <row r="846" ht="15.75" customHeight="1">
      <c r="A846" s="408"/>
      <c r="B846" s="416"/>
      <c r="C846" s="416"/>
      <c r="D846" s="416"/>
      <c r="E846" s="416"/>
      <c r="F846" s="408"/>
      <c r="G846" s="408"/>
      <c r="H846" s="408"/>
      <c r="I846" s="408"/>
      <c r="J846" s="408"/>
      <c r="K846" s="408"/>
      <c r="L846" s="408"/>
      <c r="M846" s="408"/>
      <c r="N846" s="408"/>
      <c r="O846" s="408"/>
      <c r="P846" s="408"/>
      <c r="Q846" s="408"/>
      <c r="R846" s="408"/>
      <c r="S846" s="408"/>
      <c r="T846" s="408"/>
      <c r="U846" s="408"/>
      <c r="V846" s="408"/>
      <c r="W846" s="408"/>
      <c r="X846" s="408"/>
      <c r="Y846" s="408"/>
      <c r="Z846" s="408"/>
    </row>
    <row r="847" ht="15.75" customHeight="1">
      <c r="A847" s="408"/>
      <c r="B847" s="416"/>
      <c r="C847" s="416"/>
      <c r="D847" s="416"/>
      <c r="E847" s="416"/>
      <c r="F847" s="408"/>
      <c r="G847" s="408"/>
      <c r="H847" s="408"/>
      <c r="I847" s="408"/>
      <c r="J847" s="408"/>
      <c r="K847" s="408"/>
      <c r="L847" s="408"/>
      <c r="M847" s="408"/>
      <c r="N847" s="408"/>
      <c r="O847" s="408"/>
      <c r="P847" s="408"/>
      <c r="Q847" s="408"/>
      <c r="R847" s="408"/>
      <c r="S847" s="408"/>
      <c r="T847" s="408"/>
      <c r="U847" s="408"/>
      <c r="V847" s="408"/>
      <c r="W847" s="408"/>
      <c r="X847" s="408"/>
      <c r="Y847" s="408"/>
      <c r="Z847" s="408"/>
    </row>
    <row r="848" ht="15.75" customHeight="1">
      <c r="A848" s="408"/>
      <c r="B848" s="416"/>
      <c r="C848" s="416"/>
      <c r="D848" s="416"/>
      <c r="E848" s="416"/>
      <c r="F848" s="408"/>
      <c r="G848" s="408"/>
      <c r="H848" s="408"/>
      <c r="I848" s="408"/>
      <c r="J848" s="408"/>
      <c r="K848" s="408"/>
      <c r="L848" s="408"/>
      <c r="M848" s="408"/>
      <c r="N848" s="408"/>
      <c r="O848" s="408"/>
      <c r="P848" s="408"/>
      <c r="Q848" s="408"/>
      <c r="R848" s="408"/>
      <c r="S848" s="408"/>
      <c r="T848" s="408"/>
      <c r="U848" s="408"/>
      <c r="V848" s="408"/>
      <c r="W848" s="408"/>
      <c r="X848" s="408"/>
      <c r="Y848" s="408"/>
      <c r="Z848" s="408"/>
    </row>
    <row r="849" ht="15.75" customHeight="1">
      <c r="A849" s="408"/>
      <c r="B849" s="416"/>
      <c r="C849" s="416"/>
      <c r="D849" s="416"/>
      <c r="E849" s="416"/>
      <c r="F849" s="408"/>
      <c r="G849" s="408"/>
      <c r="H849" s="408"/>
      <c r="I849" s="408"/>
      <c r="J849" s="408"/>
      <c r="K849" s="408"/>
      <c r="L849" s="408"/>
      <c r="M849" s="408"/>
      <c r="N849" s="408"/>
      <c r="O849" s="408"/>
      <c r="P849" s="408"/>
      <c r="Q849" s="408"/>
      <c r="R849" s="408"/>
      <c r="S849" s="408"/>
      <c r="T849" s="408"/>
      <c r="U849" s="408"/>
      <c r="V849" s="408"/>
      <c r="W849" s="408"/>
      <c r="X849" s="408"/>
      <c r="Y849" s="408"/>
      <c r="Z849" s="408"/>
    </row>
    <row r="850" ht="15.75" customHeight="1">
      <c r="A850" s="408"/>
      <c r="B850" s="416"/>
      <c r="C850" s="416"/>
      <c r="D850" s="416"/>
      <c r="E850" s="416"/>
      <c r="F850" s="408"/>
      <c r="G850" s="408"/>
      <c r="H850" s="408"/>
      <c r="I850" s="408"/>
      <c r="J850" s="408"/>
      <c r="K850" s="408"/>
      <c r="L850" s="408"/>
      <c r="M850" s="408"/>
      <c r="N850" s="408"/>
      <c r="O850" s="408"/>
      <c r="P850" s="408"/>
      <c r="Q850" s="408"/>
      <c r="R850" s="408"/>
      <c r="S850" s="408"/>
      <c r="T850" s="408"/>
      <c r="U850" s="408"/>
      <c r="V850" s="408"/>
      <c r="W850" s="408"/>
      <c r="X850" s="408"/>
      <c r="Y850" s="408"/>
      <c r="Z850" s="408"/>
    </row>
    <row r="851" ht="15.75" customHeight="1">
      <c r="A851" s="408"/>
      <c r="B851" s="416"/>
      <c r="C851" s="416"/>
      <c r="D851" s="416"/>
      <c r="E851" s="416"/>
      <c r="F851" s="408"/>
      <c r="G851" s="408"/>
      <c r="H851" s="408"/>
      <c r="I851" s="408"/>
      <c r="J851" s="408"/>
      <c r="K851" s="408"/>
      <c r="L851" s="408"/>
      <c r="M851" s="408"/>
      <c r="N851" s="408"/>
      <c r="O851" s="408"/>
      <c r="P851" s="408"/>
      <c r="Q851" s="408"/>
      <c r="R851" s="408"/>
      <c r="S851" s="408"/>
      <c r="T851" s="408"/>
      <c r="U851" s="408"/>
      <c r="V851" s="408"/>
      <c r="W851" s="408"/>
      <c r="X851" s="408"/>
      <c r="Y851" s="408"/>
      <c r="Z851" s="408"/>
    </row>
    <row r="852" ht="15.75" customHeight="1">
      <c r="A852" s="408"/>
      <c r="B852" s="416"/>
      <c r="C852" s="416"/>
      <c r="D852" s="416"/>
      <c r="E852" s="416"/>
      <c r="F852" s="408"/>
      <c r="G852" s="408"/>
      <c r="H852" s="408"/>
      <c r="I852" s="408"/>
      <c r="J852" s="408"/>
      <c r="K852" s="408"/>
      <c r="L852" s="408"/>
      <c r="M852" s="408"/>
      <c r="N852" s="408"/>
      <c r="O852" s="408"/>
      <c r="P852" s="408"/>
      <c r="Q852" s="408"/>
      <c r="R852" s="408"/>
      <c r="S852" s="408"/>
      <c r="T852" s="408"/>
      <c r="U852" s="408"/>
      <c r="V852" s="408"/>
      <c r="W852" s="408"/>
      <c r="X852" s="408"/>
      <c r="Y852" s="408"/>
      <c r="Z852" s="408"/>
    </row>
    <row r="853" ht="15.75" customHeight="1">
      <c r="A853" s="408"/>
      <c r="B853" s="416"/>
      <c r="C853" s="416"/>
      <c r="D853" s="416"/>
      <c r="E853" s="416"/>
      <c r="F853" s="408"/>
      <c r="G853" s="408"/>
      <c r="H853" s="408"/>
      <c r="I853" s="408"/>
      <c r="J853" s="408"/>
      <c r="K853" s="408"/>
      <c r="L853" s="408"/>
      <c r="M853" s="408"/>
      <c r="N853" s="408"/>
      <c r="O853" s="408"/>
      <c r="P853" s="408"/>
      <c r="Q853" s="408"/>
      <c r="R853" s="408"/>
      <c r="S853" s="408"/>
      <c r="T853" s="408"/>
      <c r="U853" s="408"/>
      <c r="V853" s="408"/>
      <c r="W853" s="408"/>
      <c r="X853" s="408"/>
      <c r="Y853" s="408"/>
      <c r="Z853" s="408"/>
    </row>
    <row r="854" ht="15.75" customHeight="1">
      <c r="A854" s="408"/>
      <c r="B854" s="416"/>
      <c r="C854" s="416"/>
      <c r="D854" s="416"/>
      <c r="E854" s="416"/>
      <c r="F854" s="408"/>
      <c r="G854" s="408"/>
      <c r="H854" s="408"/>
      <c r="I854" s="408"/>
      <c r="J854" s="408"/>
      <c r="K854" s="408"/>
      <c r="L854" s="408"/>
      <c r="M854" s="408"/>
      <c r="N854" s="408"/>
      <c r="O854" s="408"/>
      <c r="P854" s="408"/>
      <c r="Q854" s="408"/>
      <c r="R854" s="408"/>
      <c r="S854" s="408"/>
      <c r="T854" s="408"/>
      <c r="U854" s="408"/>
      <c r="V854" s="408"/>
      <c r="W854" s="408"/>
      <c r="X854" s="408"/>
      <c r="Y854" s="408"/>
      <c r="Z854" s="408"/>
    </row>
    <row r="855" ht="15.75" customHeight="1">
      <c r="A855" s="408"/>
      <c r="B855" s="416"/>
      <c r="C855" s="416"/>
      <c r="D855" s="416"/>
      <c r="E855" s="416"/>
      <c r="F855" s="408"/>
      <c r="G855" s="408"/>
      <c r="H855" s="408"/>
      <c r="I855" s="408"/>
      <c r="J855" s="408"/>
      <c r="K855" s="408"/>
      <c r="L855" s="408"/>
      <c r="M855" s="408"/>
      <c r="N855" s="408"/>
      <c r="O855" s="408"/>
      <c r="P855" s="408"/>
      <c r="Q855" s="408"/>
      <c r="R855" s="408"/>
      <c r="S855" s="408"/>
      <c r="T855" s="408"/>
      <c r="U855" s="408"/>
      <c r="V855" s="408"/>
      <c r="W855" s="408"/>
      <c r="X855" s="408"/>
      <c r="Y855" s="408"/>
      <c r="Z855" s="408"/>
    </row>
    <row r="856" ht="15.75" customHeight="1">
      <c r="A856" s="408"/>
      <c r="B856" s="416"/>
      <c r="C856" s="416"/>
      <c r="D856" s="416"/>
      <c r="E856" s="416"/>
      <c r="F856" s="408"/>
      <c r="G856" s="408"/>
      <c r="H856" s="408"/>
      <c r="I856" s="408"/>
      <c r="J856" s="408"/>
      <c r="K856" s="408"/>
      <c r="L856" s="408"/>
      <c r="M856" s="408"/>
      <c r="N856" s="408"/>
      <c r="O856" s="408"/>
      <c r="P856" s="408"/>
      <c r="Q856" s="408"/>
      <c r="R856" s="408"/>
      <c r="S856" s="408"/>
      <c r="T856" s="408"/>
      <c r="U856" s="408"/>
      <c r="V856" s="408"/>
      <c r="W856" s="408"/>
      <c r="X856" s="408"/>
      <c r="Y856" s="408"/>
      <c r="Z856" s="408"/>
    </row>
    <row r="857" ht="15.75" customHeight="1">
      <c r="A857" s="408"/>
      <c r="B857" s="416"/>
      <c r="C857" s="416"/>
      <c r="D857" s="416"/>
      <c r="E857" s="416"/>
      <c r="F857" s="408"/>
      <c r="G857" s="408"/>
      <c r="H857" s="408"/>
      <c r="I857" s="408"/>
      <c r="J857" s="408"/>
      <c r="K857" s="408"/>
      <c r="L857" s="408"/>
      <c r="M857" s="408"/>
      <c r="N857" s="408"/>
      <c r="O857" s="408"/>
      <c r="P857" s="408"/>
      <c r="Q857" s="408"/>
      <c r="R857" s="408"/>
      <c r="S857" s="408"/>
      <c r="T857" s="408"/>
      <c r="U857" s="408"/>
      <c r="V857" s="408"/>
      <c r="W857" s="408"/>
      <c r="X857" s="408"/>
      <c r="Y857" s="408"/>
      <c r="Z857" s="408"/>
    </row>
    <row r="858" ht="15.75" customHeight="1">
      <c r="A858" s="408"/>
      <c r="B858" s="416"/>
      <c r="C858" s="416"/>
      <c r="D858" s="416"/>
      <c r="E858" s="416"/>
      <c r="F858" s="408"/>
      <c r="G858" s="408"/>
      <c r="H858" s="408"/>
      <c r="I858" s="408"/>
      <c r="J858" s="408"/>
      <c r="K858" s="408"/>
      <c r="L858" s="408"/>
      <c r="M858" s="408"/>
      <c r="N858" s="408"/>
      <c r="O858" s="408"/>
      <c r="P858" s="408"/>
      <c r="Q858" s="408"/>
      <c r="R858" s="408"/>
      <c r="S858" s="408"/>
      <c r="T858" s="408"/>
      <c r="U858" s="408"/>
      <c r="V858" s="408"/>
      <c r="W858" s="408"/>
      <c r="X858" s="408"/>
      <c r="Y858" s="408"/>
      <c r="Z858" s="408"/>
    </row>
    <row r="859" ht="15.75" customHeight="1">
      <c r="A859" s="408"/>
      <c r="B859" s="416"/>
      <c r="C859" s="416"/>
      <c r="D859" s="416"/>
      <c r="E859" s="416"/>
      <c r="F859" s="408"/>
      <c r="G859" s="408"/>
      <c r="H859" s="408"/>
      <c r="I859" s="408"/>
      <c r="J859" s="408"/>
      <c r="K859" s="408"/>
      <c r="L859" s="408"/>
      <c r="M859" s="408"/>
      <c r="N859" s="408"/>
      <c r="O859" s="408"/>
      <c r="P859" s="408"/>
      <c r="Q859" s="408"/>
      <c r="R859" s="408"/>
      <c r="S859" s="408"/>
      <c r="T859" s="408"/>
      <c r="U859" s="408"/>
      <c r="V859" s="408"/>
      <c r="W859" s="408"/>
      <c r="X859" s="408"/>
      <c r="Y859" s="408"/>
      <c r="Z859" s="408"/>
    </row>
    <row r="860" ht="15.75" customHeight="1">
      <c r="A860" s="408"/>
      <c r="B860" s="416"/>
      <c r="C860" s="416"/>
      <c r="D860" s="416"/>
      <c r="E860" s="416"/>
      <c r="F860" s="408"/>
      <c r="G860" s="408"/>
      <c r="H860" s="408"/>
      <c r="I860" s="408"/>
      <c r="J860" s="408"/>
      <c r="K860" s="408"/>
      <c r="L860" s="408"/>
      <c r="M860" s="408"/>
      <c r="N860" s="408"/>
      <c r="O860" s="408"/>
      <c r="P860" s="408"/>
      <c r="Q860" s="408"/>
      <c r="R860" s="408"/>
      <c r="S860" s="408"/>
      <c r="T860" s="408"/>
      <c r="U860" s="408"/>
      <c r="V860" s="408"/>
      <c r="W860" s="408"/>
      <c r="X860" s="408"/>
      <c r="Y860" s="408"/>
      <c r="Z860" s="408"/>
    </row>
    <row r="861" ht="15.75" customHeight="1">
      <c r="A861" s="408"/>
      <c r="B861" s="416"/>
      <c r="C861" s="416"/>
      <c r="D861" s="416"/>
      <c r="E861" s="416"/>
      <c r="F861" s="408"/>
      <c r="G861" s="408"/>
      <c r="H861" s="408"/>
      <c r="I861" s="408"/>
      <c r="J861" s="408"/>
      <c r="K861" s="408"/>
      <c r="L861" s="408"/>
      <c r="M861" s="408"/>
      <c r="N861" s="408"/>
      <c r="O861" s="408"/>
      <c r="P861" s="408"/>
      <c r="Q861" s="408"/>
      <c r="R861" s="408"/>
      <c r="S861" s="408"/>
      <c r="T861" s="408"/>
      <c r="U861" s="408"/>
      <c r="V861" s="408"/>
      <c r="W861" s="408"/>
      <c r="X861" s="408"/>
      <c r="Y861" s="408"/>
      <c r="Z861" s="408"/>
    </row>
    <row r="862" ht="15.75" customHeight="1">
      <c r="A862" s="408"/>
      <c r="B862" s="416"/>
      <c r="C862" s="416"/>
      <c r="D862" s="416"/>
      <c r="E862" s="416"/>
      <c r="F862" s="408"/>
      <c r="G862" s="408"/>
      <c r="H862" s="408"/>
      <c r="I862" s="408"/>
      <c r="J862" s="408"/>
      <c r="K862" s="408"/>
      <c r="L862" s="408"/>
      <c r="M862" s="408"/>
      <c r="N862" s="408"/>
      <c r="O862" s="408"/>
      <c r="P862" s="408"/>
      <c r="Q862" s="408"/>
      <c r="R862" s="408"/>
      <c r="S862" s="408"/>
      <c r="T862" s="408"/>
      <c r="U862" s="408"/>
      <c r="V862" s="408"/>
      <c r="W862" s="408"/>
      <c r="X862" s="408"/>
      <c r="Y862" s="408"/>
      <c r="Z862" s="408"/>
    </row>
    <row r="863" ht="15.75" customHeight="1">
      <c r="A863" s="408"/>
      <c r="B863" s="416"/>
      <c r="C863" s="416"/>
      <c r="D863" s="416"/>
      <c r="E863" s="416"/>
      <c r="F863" s="408"/>
      <c r="G863" s="408"/>
      <c r="H863" s="408"/>
      <c r="I863" s="408"/>
      <c r="J863" s="408"/>
      <c r="K863" s="408"/>
      <c r="L863" s="408"/>
      <c r="M863" s="408"/>
      <c r="N863" s="408"/>
      <c r="O863" s="408"/>
      <c r="P863" s="408"/>
      <c r="Q863" s="408"/>
      <c r="R863" s="408"/>
      <c r="S863" s="408"/>
      <c r="T863" s="408"/>
      <c r="U863" s="408"/>
      <c r="V863" s="408"/>
      <c r="W863" s="408"/>
      <c r="X863" s="408"/>
      <c r="Y863" s="408"/>
      <c r="Z863" s="408"/>
    </row>
    <row r="864" ht="15.75" customHeight="1">
      <c r="A864" s="408"/>
      <c r="B864" s="416"/>
      <c r="C864" s="416"/>
      <c r="D864" s="416"/>
      <c r="E864" s="416"/>
      <c r="F864" s="408"/>
      <c r="G864" s="408"/>
      <c r="H864" s="408"/>
      <c r="I864" s="408"/>
      <c r="J864" s="408"/>
      <c r="K864" s="408"/>
      <c r="L864" s="408"/>
      <c r="M864" s="408"/>
      <c r="N864" s="408"/>
      <c r="O864" s="408"/>
      <c r="P864" s="408"/>
      <c r="Q864" s="408"/>
      <c r="R864" s="408"/>
      <c r="S864" s="408"/>
      <c r="T864" s="408"/>
      <c r="U864" s="408"/>
      <c r="V864" s="408"/>
      <c r="W864" s="408"/>
      <c r="X864" s="408"/>
      <c r="Y864" s="408"/>
      <c r="Z864" s="408"/>
    </row>
    <row r="865" ht="15.75" customHeight="1">
      <c r="A865" s="408"/>
      <c r="B865" s="416"/>
      <c r="C865" s="416"/>
      <c r="D865" s="416"/>
      <c r="E865" s="416"/>
      <c r="F865" s="408"/>
      <c r="G865" s="408"/>
      <c r="H865" s="408"/>
      <c r="I865" s="408"/>
      <c r="J865" s="408"/>
      <c r="K865" s="408"/>
      <c r="L865" s="408"/>
      <c r="M865" s="408"/>
      <c r="N865" s="408"/>
      <c r="O865" s="408"/>
      <c r="P865" s="408"/>
      <c r="Q865" s="408"/>
      <c r="R865" s="408"/>
      <c r="S865" s="408"/>
      <c r="T865" s="408"/>
      <c r="U865" s="408"/>
      <c r="V865" s="408"/>
      <c r="W865" s="408"/>
      <c r="X865" s="408"/>
      <c r="Y865" s="408"/>
      <c r="Z865" s="408"/>
    </row>
    <row r="866" ht="15.75" customHeight="1">
      <c r="A866" s="408"/>
      <c r="B866" s="416"/>
      <c r="C866" s="416"/>
      <c r="D866" s="416"/>
      <c r="E866" s="416"/>
      <c r="F866" s="408"/>
      <c r="G866" s="408"/>
      <c r="H866" s="408"/>
      <c r="I866" s="408"/>
      <c r="J866" s="408"/>
      <c r="K866" s="408"/>
      <c r="L866" s="408"/>
      <c r="M866" s="408"/>
      <c r="N866" s="408"/>
      <c r="O866" s="408"/>
      <c r="P866" s="408"/>
      <c r="Q866" s="408"/>
      <c r="R866" s="408"/>
      <c r="S866" s="408"/>
      <c r="T866" s="408"/>
      <c r="U866" s="408"/>
      <c r="V866" s="408"/>
      <c r="W866" s="408"/>
      <c r="X866" s="408"/>
      <c r="Y866" s="408"/>
      <c r="Z866" s="408"/>
    </row>
    <row r="867" ht="15.75" customHeight="1">
      <c r="A867" s="408"/>
      <c r="B867" s="416"/>
      <c r="C867" s="416"/>
      <c r="D867" s="416"/>
      <c r="E867" s="416"/>
      <c r="F867" s="408"/>
      <c r="G867" s="408"/>
      <c r="H867" s="408"/>
      <c r="I867" s="408"/>
      <c r="J867" s="408"/>
      <c r="K867" s="408"/>
      <c r="L867" s="408"/>
      <c r="M867" s="408"/>
      <c r="N867" s="408"/>
      <c r="O867" s="408"/>
      <c r="P867" s="408"/>
      <c r="Q867" s="408"/>
      <c r="R867" s="408"/>
      <c r="S867" s="408"/>
      <c r="T867" s="408"/>
      <c r="U867" s="408"/>
      <c r="V867" s="408"/>
      <c r="W867" s="408"/>
      <c r="X867" s="408"/>
      <c r="Y867" s="408"/>
      <c r="Z867" s="408"/>
    </row>
    <row r="868" ht="15.75" customHeight="1">
      <c r="A868" s="408"/>
      <c r="B868" s="416"/>
      <c r="C868" s="416"/>
      <c r="D868" s="416"/>
      <c r="E868" s="416"/>
      <c r="F868" s="408"/>
      <c r="G868" s="408"/>
      <c r="H868" s="408"/>
      <c r="I868" s="408"/>
      <c r="J868" s="408"/>
      <c r="K868" s="408"/>
      <c r="L868" s="408"/>
      <c r="M868" s="408"/>
      <c r="N868" s="408"/>
      <c r="O868" s="408"/>
      <c r="P868" s="408"/>
      <c r="Q868" s="408"/>
      <c r="R868" s="408"/>
      <c r="S868" s="408"/>
      <c r="T868" s="408"/>
      <c r="U868" s="408"/>
      <c r="V868" s="408"/>
      <c r="W868" s="408"/>
      <c r="X868" s="408"/>
      <c r="Y868" s="408"/>
      <c r="Z868" s="408"/>
    </row>
    <row r="869" ht="15.75" customHeight="1">
      <c r="A869" s="408"/>
      <c r="B869" s="416"/>
      <c r="C869" s="416"/>
      <c r="D869" s="416"/>
      <c r="E869" s="416"/>
      <c r="F869" s="408"/>
      <c r="G869" s="408"/>
      <c r="H869" s="408"/>
      <c r="I869" s="408"/>
      <c r="J869" s="408"/>
      <c r="K869" s="408"/>
      <c r="L869" s="408"/>
      <c r="M869" s="408"/>
      <c r="N869" s="408"/>
      <c r="O869" s="408"/>
      <c r="P869" s="408"/>
      <c r="Q869" s="408"/>
      <c r="R869" s="408"/>
      <c r="S869" s="408"/>
      <c r="T869" s="408"/>
      <c r="U869" s="408"/>
      <c r="V869" s="408"/>
      <c r="W869" s="408"/>
      <c r="X869" s="408"/>
      <c r="Y869" s="408"/>
      <c r="Z869" s="408"/>
    </row>
    <row r="870" ht="15.75" customHeight="1">
      <c r="A870" s="408"/>
      <c r="B870" s="416"/>
      <c r="C870" s="416"/>
      <c r="D870" s="416"/>
      <c r="E870" s="416"/>
      <c r="F870" s="408"/>
      <c r="G870" s="408"/>
      <c r="H870" s="408"/>
      <c r="I870" s="408"/>
      <c r="J870" s="408"/>
      <c r="K870" s="408"/>
      <c r="L870" s="408"/>
      <c r="M870" s="408"/>
      <c r="N870" s="408"/>
      <c r="O870" s="408"/>
      <c r="P870" s="408"/>
      <c r="Q870" s="408"/>
      <c r="R870" s="408"/>
      <c r="S870" s="408"/>
      <c r="T870" s="408"/>
      <c r="U870" s="408"/>
      <c r="V870" s="408"/>
      <c r="W870" s="408"/>
      <c r="X870" s="408"/>
      <c r="Y870" s="408"/>
      <c r="Z870" s="408"/>
    </row>
    <row r="871" ht="15.75" customHeight="1">
      <c r="A871" s="408"/>
      <c r="B871" s="416"/>
      <c r="C871" s="416"/>
      <c r="D871" s="416"/>
      <c r="E871" s="416"/>
      <c r="F871" s="408"/>
      <c r="G871" s="408"/>
      <c r="H871" s="408"/>
      <c r="I871" s="408"/>
      <c r="J871" s="408"/>
      <c r="K871" s="408"/>
      <c r="L871" s="408"/>
      <c r="M871" s="408"/>
      <c r="N871" s="408"/>
      <c r="O871" s="408"/>
      <c r="P871" s="408"/>
      <c r="Q871" s="408"/>
      <c r="R871" s="408"/>
      <c r="S871" s="408"/>
      <c r="T871" s="408"/>
      <c r="U871" s="408"/>
      <c r="V871" s="408"/>
      <c r="W871" s="408"/>
      <c r="X871" s="408"/>
      <c r="Y871" s="408"/>
      <c r="Z871" s="408"/>
    </row>
    <row r="872" ht="15.75" customHeight="1">
      <c r="A872" s="408"/>
      <c r="B872" s="416"/>
      <c r="C872" s="416"/>
      <c r="D872" s="416"/>
      <c r="E872" s="416"/>
      <c r="F872" s="408"/>
      <c r="G872" s="408"/>
      <c r="H872" s="408"/>
      <c r="I872" s="408"/>
      <c r="J872" s="408"/>
      <c r="K872" s="408"/>
      <c r="L872" s="408"/>
      <c r="M872" s="408"/>
      <c r="N872" s="408"/>
      <c r="O872" s="408"/>
      <c r="P872" s="408"/>
      <c r="Q872" s="408"/>
      <c r="R872" s="408"/>
      <c r="S872" s="408"/>
      <c r="T872" s="408"/>
      <c r="U872" s="408"/>
      <c r="V872" s="408"/>
      <c r="W872" s="408"/>
      <c r="X872" s="408"/>
      <c r="Y872" s="408"/>
      <c r="Z872" s="408"/>
    </row>
    <row r="873" ht="15.75" customHeight="1">
      <c r="A873" s="408"/>
      <c r="B873" s="416"/>
      <c r="C873" s="416"/>
      <c r="D873" s="416"/>
      <c r="E873" s="416"/>
      <c r="F873" s="408"/>
      <c r="G873" s="408"/>
      <c r="H873" s="408"/>
      <c r="I873" s="408"/>
      <c r="J873" s="408"/>
      <c r="K873" s="408"/>
      <c r="L873" s="408"/>
      <c r="M873" s="408"/>
      <c r="N873" s="408"/>
      <c r="O873" s="408"/>
      <c r="P873" s="408"/>
      <c r="Q873" s="408"/>
      <c r="R873" s="408"/>
      <c r="S873" s="408"/>
      <c r="T873" s="408"/>
      <c r="U873" s="408"/>
      <c r="V873" s="408"/>
      <c r="W873" s="408"/>
      <c r="X873" s="408"/>
      <c r="Y873" s="408"/>
      <c r="Z873" s="408"/>
    </row>
    <row r="874" ht="15.75" customHeight="1">
      <c r="A874" s="408"/>
      <c r="B874" s="416"/>
      <c r="C874" s="416"/>
      <c r="D874" s="416"/>
      <c r="E874" s="416"/>
      <c r="F874" s="408"/>
      <c r="G874" s="408"/>
      <c r="H874" s="408"/>
      <c r="I874" s="408"/>
      <c r="J874" s="408"/>
      <c r="K874" s="408"/>
      <c r="L874" s="408"/>
      <c r="M874" s="408"/>
      <c r="N874" s="408"/>
      <c r="O874" s="408"/>
      <c r="P874" s="408"/>
      <c r="Q874" s="408"/>
      <c r="R874" s="408"/>
      <c r="S874" s="408"/>
      <c r="T874" s="408"/>
      <c r="U874" s="408"/>
      <c r="V874" s="408"/>
      <c r="W874" s="408"/>
      <c r="X874" s="408"/>
      <c r="Y874" s="408"/>
      <c r="Z874" s="408"/>
    </row>
    <row r="875" ht="15.75" customHeight="1">
      <c r="A875" s="408"/>
      <c r="B875" s="416"/>
      <c r="C875" s="416"/>
      <c r="D875" s="416"/>
      <c r="E875" s="416"/>
      <c r="F875" s="408"/>
      <c r="G875" s="408"/>
      <c r="H875" s="408"/>
      <c r="I875" s="408"/>
      <c r="J875" s="408"/>
      <c r="K875" s="408"/>
      <c r="L875" s="408"/>
      <c r="M875" s="408"/>
      <c r="N875" s="408"/>
      <c r="O875" s="408"/>
      <c r="P875" s="408"/>
      <c r="Q875" s="408"/>
      <c r="R875" s="408"/>
      <c r="S875" s="408"/>
      <c r="T875" s="408"/>
      <c r="U875" s="408"/>
      <c r="V875" s="408"/>
      <c r="W875" s="408"/>
      <c r="X875" s="408"/>
      <c r="Y875" s="408"/>
      <c r="Z875" s="408"/>
    </row>
    <row r="876" ht="15.75" customHeight="1">
      <c r="A876" s="408"/>
      <c r="B876" s="416"/>
      <c r="C876" s="416"/>
      <c r="D876" s="416"/>
      <c r="E876" s="416"/>
      <c r="F876" s="408"/>
      <c r="G876" s="408"/>
      <c r="H876" s="408"/>
      <c r="I876" s="408"/>
      <c r="J876" s="408"/>
      <c r="K876" s="408"/>
      <c r="L876" s="408"/>
      <c r="M876" s="408"/>
      <c r="N876" s="408"/>
      <c r="O876" s="408"/>
      <c r="P876" s="408"/>
      <c r="Q876" s="408"/>
      <c r="R876" s="408"/>
      <c r="S876" s="408"/>
      <c r="T876" s="408"/>
      <c r="U876" s="408"/>
      <c r="V876" s="408"/>
      <c r="W876" s="408"/>
      <c r="X876" s="408"/>
      <c r="Y876" s="408"/>
      <c r="Z876" s="408"/>
    </row>
    <row r="877" ht="15.75" customHeight="1">
      <c r="A877" s="408"/>
      <c r="B877" s="416"/>
      <c r="C877" s="416"/>
      <c r="D877" s="416"/>
      <c r="E877" s="416"/>
      <c r="F877" s="408"/>
      <c r="G877" s="408"/>
      <c r="H877" s="408"/>
      <c r="I877" s="408"/>
      <c r="J877" s="408"/>
      <c r="K877" s="408"/>
      <c r="L877" s="408"/>
      <c r="M877" s="408"/>
      <c r="N877" s="408"/>
      <c r="O877" s="408"/>
      <c r="P877" s="408"/>
      <c r="Q877" s="408"/>
      <c r="R877" s="408"/>
      <c r="S877" s="408"/>
      <c r="T877" s="408"/>
      <c r="U877" s="408"/>
      <c r="V877" s="408"/>
      <c r="W877" s="408"/>
      <c r="X877" s="408"/>
      <c r="Y877" s="408"/>
      <c r="Z877" s="408"/>
    </row>
    <row r="878" ht="15.75" customHeight="1">
      <c r="A878" s="408"/>
      <c r="B878" s="416"/>
      <c r="C878" s="416"/>
      <c r="D878" s="416"/>
      <c r="E878" s="416"/>
      <c r="F878" s="408"/>
      <c r="G878" s="408"/>
      <c r="H878" s="408"/>
      <c r="I878" s="408"/>
      <c r="J878" s="408"/>
      <c r="K878" s="408"/>
      <c r="L878" s="408"/>
      <c r="M878" s="408"/>
      <c r="N878" s="408"/>
      <c r="O878" s="408"/>
      <c r="P878" s="408"/>
      <c r="Q878" s="408"/>
      <c r="R878" s="408"/>
      <c r="S878" s="408"/>
      <c r="T878" s="408"/>
      <c r="U878" s="408"/>
      <c r="V878" s="408"/>
      <c r="W878" s="408"/>
      <c r="X878" s="408"/>
      <c r="Y878" s="408"/>
      <c r="Z878" s="408"/>
    </row>
    <row r="879" ht="15.75" customHeight="1">
      <c r="A879" s="408"/>
      <c r="B879" s="416"/>
      <c r="C879" s="416"/>
      <c r="D879" s="416"/>
      <c r="E879" s="416"/>
      <c r="F879" s="408"/>
      <c r="G879" s="408"/>
      <c r="H879" s="408"/>
      <c r="I879" s="408"/>
      <c r="J879" s="408"/>
      <c r="K879" s="408"/>
      <c r="L879" s="408"/>
      <c r="M879" s="408"/>
      <c r="N879" s="408"/>
      <c r="O879" s="408"/>
      <c r="P879" s="408"/>
      <c r="Q879" s="408"/>
      <c r="R879" s="408"/>
      <c r="S879" s="408"/>
      <c r="T879" s="408"/>
      <c r="U879" s="408"/>
      <c r="V879" s="408"/>
      <c r="W879" s="408"/>
      <c r="X879" s="408"/>
      <c r="Y879" s="408"/>
      <c r="Z879" s="408"/>
    </row>
    <row r="880" ht="15.75" customHeight="1">
      <c r="A880" s="408"/>
      <c r="B880" s="416"/>
      <c r="C880" s="416"/>
      <c r="D880" s="416"/>
      <c r="E880" s="416"/>
      <c r="F880" s="408"/>
      <c r="G880" s="408"/>
      <c r="H880" s="408"/>
      <c r="I880" s="408"/>
      <c r="J880" s="408"/>
      <c r="K880" s="408"/>
      <c r="L880" s="408"/>
      <c r="M880" s="408"/>
      <c r="N880" s="408"/>
      <c r="O880" s="408"/>
      <c r="P880" s="408"/>
      <c r="Q880" s="408"/>
      <c r="R880" s="408"/>
      <c r="S880" s="408"/>
      <c r="T880" s="408"/>
      <c r="U880" s="408"/>
      <c r="V880" s="408"/>
      <c r="W880" s="408"/>
      <c r="X880" s="408"/>
      <c r="Y880" s="408"/>
      <c r="Z880" s="408"/>
    </row>
    <row r="881" ht="15.75" customHeight="1">
      <c r="A881" s="408"/>
      <c r="B881" s="416"/>
      <c r="C881" s="416"/>
      <c r="D881" s="416"/>
      <c r="E881" s="416"/>
      <c r="F881" s="408"/>
      <c r="G881" s="408"/>
      <c r="H881" s="408"/>
      <c r="I881" s="408"/>
      <c r="J881" s="408"/>
      <c r="K881" s="408"/>
      <c r="L881" s="408"/>
      <c r="M881" s="408"/>
      <c r="N881" s="408"/>
      <c r="O881" s="408"/>
      <c r="P881" s="408"/>
      <c r="Q881" s="408"/>
      <c r="R881" s="408"/>
      <c r="S881" s="408"/>
      <c r="T881" s="408"/>
      <c r="U881" s="408"/>
      <c r="V881" s="408"/>
      <c r="W881" s="408"/>
      <c r="X881" s="408"/>
      <c r="Y881" s="408"/>
      <c r="Z881" s="408"/>
    </row>
    <row r="882" ht="15.75" customHeight="1">
      <c r="A882" s="408"/>
      <c r="B882" s="416"/>
      <c r="C882" s="416"/>
      <c r="D882" s="416"/>
      <c r="E882" s="416"/>
      <c r="F882" s="408"/>
      <c r="G882" s="408"/>
      <c r="H882" s="408"/>
      <c r="I882" s="408"/>
      <c r="J882" s="408"/>
      <c r="K882" s="408"/>
      <c r="L882" s="408"/>
      <c r="M882" s="408"/>
      <c r="N882" s="408"/>
      <c r="O882" s="408"/>
      <c r="P882" s="408"/>
      <c r="Q882" s="408"/>
      <c r="R882" s="408"/>
      <c r="S882" s="408"/>
      <c r="T882" s="408"/>
      <c r="U882" s="408"/>
      <c r="V882" s="408"/>
      <c r="W882" s="408"/>
      <c r="X882" s="408"/>
      <c r="Y882" s="408"/>
      <c r="Z882" s="408"/>
    </row>
    <row r="883" ht="15.75" customHeight="1">
      <c r="A883" s="408"/>
      <c r="B883" s="416"/>
      <c r="C883" s="416"/>
      <c r="D883" s="416"/>
      <c r="E883" s="416"/>
      <c r="F883" s="408"/>
      <c r="G883" s="408"/>
      <c r="H883" s="408"/>
      <c r="I883" s="408"/>
      <c r="J883" s="408"/>
      <c r="K883" s="408"/>
      <c r="L883" s="408"/>
      <c r="M883" s="408"/>
      <c r="N883" s="408"/>
      <c r="O883" s="408"/>
      <c r="P883" s="408"/>
      <c r="Q883" s="408"/>
      <c r="R883" s="408"/>
      <c r="S883" s="408"/>
      <c r="T883" s="408"/>
      <c r="U883" s="408"/>
      <c r="V883" s="408"/>
      <c r="W883" s="408"/>
      <c r="X883" s="408"/>
      <c r="Y883" s="408"/>
      <c r="Z883" s="408"/>
    </row>
    <row r="884" ht="15.75" customHeight="1">
      <c r="A884" s="408"/>
      <c r="B884" s="416"/>
      <c r="C884" s="416"/>
      <c r="D884" s="416"/>
      <c r="E884" s="416"/>
      <c r="F884" s="408"/>
      <c r="G884" s="408"/>
      <c r="H884" s="408"/>
      <c r="I884" s="408"/>
      <c r="J884" s="408"/>
      <c r="K884" s="408"/>
      <c r="L884" s="408"/>
      <c r="M884" s="408"/>
      <c r="N884" s="408"/>
      <c r="O884" s="408"/>
      <c r="P884" s="408"/>
      <c r="Q884" s="408"/>
      <c r="R884" s="408"/>
      <c r="S884" s="408"/>
      <c r="T884" s="408"/>
      <c r="U884" s="408"/>
      <c r="V884" s="408"/>
      <c r="W884" s="408"/>
      <c r="X884" s="408"/>
      <c r="Y884" s="408"/>
      <c r="Z884" s="408"/>
    </row>
    <row r="885" ht="15.75" customHeight="1">
      <c r="A885" s="408"/>
      <c r="B885" s="416"/>
      <c r="C885" s="416"/>
      <c r="D885" s="416"/>
      <c r="E885" s="416"/>
      <c r="F885" s="408"/>
      <c r="G885" s="408"/>
      <c r="H885" s="408"/>
      <c r="I885" s="408"/>
      <c r="J885" s="408"/>
      <c r="K885" s="408"/>
      <c r="L885" s="408"/>
      <c r="M885" s="408"/>
      <c r="N885" s="408"/>
      <c r="O885" s="408"/>
      <c r="P885" s="408"/>
      <c r="Q885" s="408"/>
      <c r="R885" s="408"/>
      <c r="S885" s="408"/>
      <c r="T885" s="408"/>
      <c r="U885" s="408"/>
      <c r="V885" s="408"/>
      <c r="W885" s="408"/>
      <c r="X885" s="408"/>
      <c r="Y885" s="408"/>
      <c r="Z885" s="408"/>
    </row>
    <row r="886" ht="15.75" customHeight="1">
      <c r="A886" s="408"/>
      <c r="B886" s="416"/>
      <c r="C886" s="416"/>
      <c r="D886" s="416"/>
      <c r="E886" s="416"/>
      <c r="F886" s="408"/>
      <c r="G886" s="408"/>
      <c r="H886" s="408"/>
      <c r="I886" s="408"/>
      <c r="J886" s="408"/>
      <c r="K886" s="408"/>
      <c r="L886" s="408"/>
      <c r="M886" s="408"/>
      <c r="N886" s="408"/>
      <c r="O886" s="408"/>
      <c r="P886" s="408"/>
      <c r="Q886" s="408"/>
      <c r="R886" s="408"/>
      <c r="S886" s="408"/>
      <c r="T886" s="408"/>
      <c r="U886" s="408"/>
      <c r="V886" s="408"/>
      <c r="W886" s="408"/>
      <c r="X886" s="408"/>
      <c r="Y886" s="408"/>
      <c r="Z886" s="408"/>
    </row>
    <row r="887" ht="15.75" customHeight="1">
      <c r="A887" s="408"/>
      <c r="B887" s="416"/>
      <c r="C887" s="416"/>
      <c r="D887" s="416"/>
      <c r="E887" s="416"/>
      <c r="F887" s="408"/>
      <c r="G887" s="408"/>
      <c r="H887" s="408"/>
      <c r="I887" s="408"/>
      <c r="J887" s="408"/>
      <c r="K887" s="408"/>
      <c r="L887" s="408"/>
      <c r="M887" s="408"/>
      <c r="N887" s="408"/>
      <c r="O887" s="408"/>
      <c r="P887" s="408"/>
      <c r="Q887" s="408"/>
      <c r="R887" s="408"/>
      <c r="S887" s="408"/>
      <c r="T887" s="408"/>
      <c r="U887" s="408"/>
      <c r="V887" s="408"/>
      <c r="W887" s="408"/>
      <c r="X887" s="408"/>
      <c r="Y887" s="408"/>
      <c r="Z887" s="408"/>
    </row>
    <row r="888" ht="15.75" customHeight="1">
      <c r="A888" s="408"/>
      <c r="B888" s="416"/>
      <c r="C888" s="416"/>
      <c r="D888" s="416"/>
      <c r="E888" s="416"/>
      <c r="F888" s="408"/>
      <c r="G888" s="408"/>
      <c r="H888" s="408"/>
      <c r="I888" s="408"/>
      <c r="J888" s="408"/>
      <c r="K888" s="408"/>
      <c r="L888" s="408"/>
      <c r="M888" s="408"/>
      <c r="N888" s="408"/>
      <c r="O888" s="408"/>
      <c r="P888" s="408"/>
      <c r="Q888" s="408"/>
      <c r="R888" s="408"/>
      <c r="S888" s="408"/>
      <c r="T888" s="408"/>
      <c r="U888" s="408"/>
      <c r="V888" s="408"/>
      <c r="W888" s="408"/>
      <c r="X888" s="408"/>
      <c r="Y888" s="408"/>
      <c r="Z888" s="408"/>
    </row>
    <row r="889" ht="15.75" customHeight="1">
      <c r="A889" s="408"/>
      <c r="B889" s="416"/>
      <c r="C889" s="416"/>
      <c r="D889" s="416"/>
      <c r="E889" s="416"/>
      <c r="F889" s="408"/>
      <c r="G889" s="408"/>
      <c r="H889" s="408"/>
      <c r="I889" s="408"/>
      <c r="J889" s="408"/>
      <c r="K889" s="408"/>
      <c r="L889" s="408"/>
      <c r="M889" s="408"/>
      <c r="N889" s="408"/>
      <c r="O889" s="408"/>
      <c r="P889" s="408"/>
      <c r="Q889" s="408"/>
      <c r="R889" s="408"/>
      <c r="S889" s="408"/>
      <c r="T889" s="408"/>
      <c r="U889" s="408"/>
      <c r="V889" s="408"/>
      <c r="W889" s="408"/>
      <c r="X889" s="408"/>
      <c r="Y889" s="408"/>
      <c r="Z889" s="408"/>
    </row>
    <row r="890" ht="15.75" customHeight="1">
      <c r="A890" s="408"/>
      <c r="B890" s="416"/>
      <c r="C890" s="416"/>
      <c r="D890" s="416"/>
      <c r="E890" s="416"/>
      <c r="F890" s="408"/>
      <c r="G890" s="408"/>
      <c r="H890" s="408"/>
      <c r="I890" s="408"/>
      <c r="J890" s="408"/>
      <c r="K890" s="408"/>
      <c r="L890" s="408"/>
      <c r="M890" s="408"/>
      <c r="N890" s="408"/>
      <c r="O890" s="408"/>
      <c r="P890" s="408"/>
      <c r="Q890" s="408"/>
      <c r="R890" s="408"/>
      <c r="S890" s="408"/>
      <c r="T890" s="408"/>
      <c r="U890" s="408"/>
      <c r="V890" s="408"/>
      <c r="W890" s="408"/>
      <c r="X890" s="408"/>
      <c r="Y890" s="408"/>
      <c r="Z890" s="408"/>
    </row>
    <row r="891" ht="15.75" customHeight="1">
      <c r="A891" s="408"/>
      <c r="B891" s="416"/>
      <c r="C891" s="416"/>
      <c r="D891" s="416"/>
      <c r="E891" s="416"/>
      <c r="F891" s="408"/>
      <c r="G891" s="408"/>
      <c r="H891" s="408"/>
      <c r="I891" s="408"/>
      <c r="J891" s="408"/>
      <c r="K891" s="408"/>
      <c r="L891" s="408"/>
      <c r="M891" s="408"/>
      <c r="N891" s="408"/>
      <c r="O891" s="408"/>
      <c r="P891" s="408"/>
      <c r="Q891" s="408"/>
      <c r="R891" s="408"/>
      <c r="S891" s="408"/>
      <c r="T891" s="408"/>
      <c r="U891" s="408"/>
      <c r="V891" s="408"/>
      <c r="W891" s="408"/>
      <c r="X891" s="408"/>
      <c r="Y891" s="408"/>
      <c r="Z891" s="408"/>
    </row>
    <row r="892" ht="15.75" customHeight="1">
      <c r="A892" s="408"/>
      <c r="B892" s="416"/>
      <c r="C892" s="416"/>
      <c r="D892" s="416"/>
      <c r="E892" s="416"/>
      <c r="F892" s="408"/>
      <c r="G892" s="408"/>
      <c r="H892" s="408"/>
      <c r="I892" s="408"/>
      <c r="J892" s="408"/>
      <c r="K892" s="408"/>
      <c r="L892" s="408"/>
      <c r="M892" s="408"/>
      <c r="N892" s="408"/>
      <c r="O892" s="408"/>
      <c r="P892" s="408"/>
      <c r="Q892" s="408"/>
      <c r="R892" s="408"/>
      <c r="S892" s="408"/>
      <c r="T892" s="408"/>
      <c r="U892" s="408"/>
      <c r="V892" s="408"/>
      <c r="W892" s="408"/>
      <c r="X892" s="408"/>
      <c r="Y892" s="408"/>
      <c r="Z892" s="408"/>
    </row>
    <row r="893" ht="15.75" customHeight="1">
      <c r="A893" s="408"/>
      <c r="B893" s="416"/>
      <c r="C893" s="416"/>
      <c r="D893" s="416"/>
      <c r="E893" s="416"/>
      <c r="F893" s="408"/>
      <c r="G893" s="408"/>
      <c r="H893" s="408"/>
      <c r="I893" s="408"/>
      <c r="J893" s="408"/>
      <c r="K893" s="408"/>
      <c r="L893" s="408"/>
      <c r="M893" s="408"/>
      <c r="N893" s="408"/>
      <c r="O893" s="408"/>
      <c r="P893" s="408"/>
      <c r="Q893" s="408"/>
      <c r="R893" s="408"/>
      <c r="S893" s="408"/>
      <c r="T893" s="408"/>
      <c r="U893" s="408"/>
      <c r="V893" s="408"/>
      <c r="W893" s="408"/>
      <c r="X893" s="408"/>
      <c r="Y893" s="408"/>
      <c r="Z893" s="408"/>
    </row>
    <row r="894" ht="15.75" customHeight="1">
      <c r="A894" s="408"/>
      <c r="B894" s="416"/>
      <c r="C894" s="416"/>
      <c r="D894" s="416"/>
      <c r="E894" s="416"/>
      <c r="F894" s="408"/>
      <c r="G894" s="408"/>
      <c r="H894" s="408"/>
      <c r="I894" s="408"/>
      <c r="J894" s="408"/>
      <c r="K894" s="408"/>
      <c r="L894" s="408"/>
      <c r="M894" s="408"/>
      <c r="N894" s="408"/>
      <c r="O894" s="408"/>
      <c r="P894" s="408"/>
      <c r="Q894" s="408"/>
      <c r="R894" s="408"/>
      <c r="S894" s="408"/>
      <c r="T894" s="408"/>
      <c r="U894" s="408"/>
      <c r="V894" s="408"/>
      <c r="W894" s="408"/>
      <c r="X894" s="408"/>
      <c r="Y894" s="408"/>
      <c r="Z894" s="408"/>
    </row>
    <row r="895" ht="15.75" customHeight="1">
      <c r="A895" s="408"/>
      <c r="B895" s="416"/>
      <c r="C895" s="416"/>
      <c r="D895" s="416"/>
      <c r="E895" s="416"/>
      <c r="F895" s="408"/>
      <c r="G895" s="408"/>
      <c r="H895" s="408"/>
      <c r="I895" s="408"/>
      <c r="J895" s="408"/>
      <c r="K895" s="408"/>
      <c r="L895" s="408"/>
      <c r="M895" s="408"/>
      <c r="N895" s="408"/>
      <c r="O895" s="408"/>
      <c r="P895" s="408"/>
      <c r="Q895" s="408"/>
      <c r="R895" s="408"/>
      <c r="S895" s="408"/>
      <c r="T895" s="408"/>
      <c r="U895" s="408"/>
      <c r="V895" s="408"/>
      <c r="W895" s="408"/>
      <c r="X895" s="408"/>
      <c r="Y895" s="408"/>
      <c r="Z895" s="408"/>
    </row>
    <row r="896" ht="15.75" customHeight="1">
      <c r="A896" s="408"/>
      <c r="B896" s="416"/>
      <c r="C896" s="416"/>
      <c r="D896" s="416"/>
      <c r="E896" s="416"/>
      <c r="F896" s="408"/>
      <c r="G896" s="408"/>
      <c r="H896" s="408"/>
      <c r="I896" s="408"/>
      <c r="J896" s="408"/>
      <c r="K896" s="408"/>
      <c r="L896" s="408"/>
      <c r="M896" s="408"/>
      <c r="N896" s="408"/>
      <c r="O896" s="408"/>
      <c r="P896" s="408"/>
      <c r="Q896" s="408"/>
      <c r="R896" s="408"/>
      <c r="S896" s="408"/>
      <c r="T896" s="408"/>
      <c r="U896" s="408"/>
      <c r="V896" s="408"/>
      <c r="W896" s="408"/>
      <c r="X896" s="408"/>
      <c r="Y896" s="408"/>
      <c r="Z896" s="408"/>
    </row>
    <row r="897" ht="15.75" customHeight="1">
      <c r="A897" s="408"/>
      <c r="B897" s="416"/>
      <c r="C897" s="416"/>
      <c r="D897" s="416"/>
      <c r="E897" s="416"/>
      <c r="F897" s="408"/>
      <c r="G897" s="408"/>
      <c r="H897" s="408"/>
      <c r="I897" s="408"/>
      <c r="J897" s="408"/>
      <c r="K897" s="408"/>
      <c r="L897" s="408"/>
      <c r="M897" s="408"/>
      <c r="N897" s="408"/>
      <c r="O897" s="408"/>
      <c r="P897" s="408"/>
      <c r="Q897" s="408"/>
      <c r="R897" s="408"/>
      <c r="S897" s="408"/>
      <c r="T897" s="408"/>
      <c r="U897" s="408"/>
      <c r="V897" s="408"/>
      <c r="W897" s="408"/>
      <c r="X897" s="408"/>
      <c r="Y897" s="408"/>
      <c r="Z897" s="408"/>
    </row>
    <row r="898" ht="15.75" customHeight="1">
      <c r="A898" s="408"/>
      <c r="B898" s="416"/>
      <c r="C898" s="416"/>
      <c r="D898" s="416"/>
      <c r="E898" s="416"/>
      <c r="F898" s="408"/>
      <c r="G898" s="408"/>
      <c r="H898" s="408"/>
      <c r="I898" s="408"/>
      <c r="J898" s="408"/>
      <c r="K898" s="408"/>
      <c r="L898" s="408"/>
      <c r="M898" s="408"/>
      <c r="N898" s="408"/>
      <c r="O898" s="408"/>
      <c r="P898" s="408"/>
      <c r="Q898" s="408"/>
      <c r="R898" s="408"/>
      <c r="S898" s="408"/>
      <c r="T898" s="408"/>
      <c r="U898" s="408"/>
      <c r="V898" s="408"/>
      <c r="W898" s="408"/>
      <c r="X898" s="408"/>
      <c r="Y898" s="408"/>
      <c r="Z898" s="408"/>
    </row>
    <row r="899" ht="15.75" customHeight="1">
      <c r="A899" s="408"/>
      <c r="B899" s="416"/>
      <c r="C899" s="416"/>
      <c r="D899" s="416"/>
      <c r="E899" s="416"/>
      <c r="F899" s="408"/>
      <c r="G899" s="408"/>
      <c r="H899" s="408"/>
      <c r="I899" s="408"/>
      <c r="J899" s="408"/>
      <c r="K899" s="408"/>
      <c r="L899" s="408"/>
      <c r="M899" s="408"/>
      <c r="N899" s="408"/>
      <c r="O899" s="408"/>
      <c r="P899" s="408"/>
      <c r="Q899" s="408"/>
      <c r="R899" s="408"/>
      <c r="S899" s="408"/>
      <c r="T899" s="408"/>
      <c r="U899" s="408"/>
      <c r="V899" s="408"/>
      <c r="W899" s="408"/>
      <c r="X899" s="408"/>
      <c r="Y899" s="408"/>
      <c r="Z899" s="408"/>
    </row>
    <row r="900" ht="15.75" customHeight="1">
      <c r="A900" s="408"/>
      <c r="B900" s="416"/>
      <c r="C900" s="416"/>
      <c r="D900" s="416"/>
      <c r="E900" s="416"/>
      <c r="F900" s="408"/>
      <c r="G900" s="408"/>
      <c r="H900" s="408"/>
      <c r="I900" s="408"/>
      <c r="J900" s="408"/>
      <c r="K900" s="408"/>
      <c r="L900" s="408"/>
      <c r="M900" s="408"/>
      <c r="N900" s="408"/>
      <c r="O900" s="408"/>
      <c r="P900" s="408"/>
      <c r="Q900" s="408"/>
      <c r="R900" s="408"/>
      <c r="S900" s="408"/>
      <c r="T900" s="408"/>
      <c r="U900" s="408"/>
      <c r="V900" s="408"/>
      <c r="W900" s="408"/>
      <c r="X900" s="408"/>
      <c r="Y900" s="408"/>
      <c r="Z900" s="408"/>
    </row>
    <row r="901" ht="15.75" customHeight="1">
      <c r="A901" s="408"/>
      <c r="B901" s="416"/>
      <c r="C901" s="416"/>
      <c r="D901" s="416"/>
      <c r="E901" s="416"/>
      <c r="F901" s="408"/>
      <c r="G901" s="408"/>
      <c r="H901" s="408"/>
      <c r="I901" s="408"/>
      <c r="J901" s="408"/>
      <c r="K901" s="408"/>
      <c r="L901" s="408"/>
      <c r="M901" s="408"/>
      <c r="N901" s="408"/>
      <c r="O901" s="408"/>
      <c r="P901" s="408"/>
      <c r="Q901" s="408"/>
      <c r="R901" s="408"/>
      <c r="S901" s="408"/>
      <c r="T901" s="408"/>
      <c r="U901" s="408"/>
      <c r="V901" s="408"/>
      <c r="W901" s="408"/>
      <c r="X901" s="408"/>
      <c r="Y901" s="408"/>
      <c r="Z901" s="408"/>
    </row>
    <row r="902" ht="15.75" customHeight="1">
      <c r="A902" s="408"/>
      <c r="B902" s="416"/>
      <c r="C902" s="416"/>
      <c r="D902" s="416"/>
      <c r="E902" s="416"/>
      <c r="F902" s="408"/>
      <c r="G902" s="408"/>
      <c r="H902" s="408"/>
      <c r="I902" s="408"/>
      <c r="J902" s="408"/>
      <c r="K902" s="408"/>
      <c r="L902" s="408"/>
      <c r="M902" s="408"/>
      <c r="N902" s="408"/>
      <c r="O902" s="408"/>
      <c r="P902" s="408"/>
      <c r="Q902" s="408"/>
      <c r="R902" s="408"/>
      <c r="S902" s="408"/>
      <c r="T902" s="408"/>
      <c r="U902" s="408"/>
      <c r="V902" s="408"/>
      <c r="W902" s="408"/>
      <c r="X902" s="408"/>
      <c r="Y902" s="408"/>
      <c r="Z902" s="408"/>
    </row>
    <row r="903" ht="15.75" customHeight="1">
      <c r="A903" s="408"/>
      <c r="B903" s="416"/>
      <c r="C903" s="416"/>
      <c r="D903" s="416"/>
      <c r="E903" s="416"/>
      <c r="F903" s="408"/>
      <c r="G903" s="408"/>
      <c r="H903" s="408"/>
      <c r="I903" s="408"/>
      <c r="J903" s="408"/>
      <c r="K903" s="408"/>
      <c r="L903" s="408"/>
      <c r="M903" s="408"/>
      <c r="N903" s="408"/>
      <c r="O903" s="408"/>
      <c r="P903" s="408"/>
      <c r="Q903" s="408"/>
      <c r="R903" s="408"/>
      <c r="S903" s="408"/>
      <c r="T903" s="408"/>
      <c r="U903" s="408"/>
      <c r="V903" s="408"/>
      <c r="W903" s="408"/>
      <c r="X903" s="408"/>
      <c r="Y903" s="408"/>
      <c r="Z903" s="408"/>
    </row>
    <row r="904" ht="15.75" customHeight="1">
      <c r="A904" s="408"/>
      <c r="B904" s="416"/>
      <c r="C904" s="416"/>
      <c r="D904" s="416"/>
      <c r="E904" s="416"/>
      <c r="F904" s="408"/>
      <c r="G904" s="408"/>
      <c r="H904" s="408"/>
      <c r="I904" s="408"/>
      <c r="J904" s="408"/>
      <c r="K904" s="408"/>
      <c r="L904" s="408"/>
      <c r="M904" s="408"/>
      <c r="N904" s="408"/>
      <c r="O904" s="408"/>
      <c r="P904" s="408"/>
      <c r="Q904" s="408"/>
      <c r="R904" s="408"/>
      <c r="S904" s="408"/>
      <c r="T904" s="408"/>
      <c r="U904" s="408"/>
      <c r="V904" s="408"/>
      <c r="W904" s="408"/>
      <c r="X904" s="408"/>
      <c r="Y904" s="408"/>
      <c r="Z904" s="408"/>
    </row>
    <row r="905" ht="15.75" customHeight="1">
      <c r="A905" s="408"/>
      <c r="B905" s="416"/>
      <c r="C905" s="416"/>
      <c r="D905" s="416"/>
      <c r="E905" s="416"/>
      <c r="F905" s="408"/>
      <c r="G905" s="408"/>
      <c r="H905" s="408"/>
      <c r="I905" s="408"/>
      <c r="J905" s="408"/>
      <c r="K905" s="408"/>
      <c r="L905" s="408"/>
      <c r="M905" s="408"/>
      <c r="N905" s="408"/>
      <c r="O905" s="408"/>
      <c r="P905" s="408"/>
      <c r="Q905" s="408"/>
      <c r="R905" s="408"/>
      <c r="S905" s="408"/>
      <c r="T905" s="408"/>
      <c r="U905" s="408"/>
      <c r="V905" s="408"/>
      <c r="W905" s="408"/>
      <c r="X905" s="408"/>
      <c r="Y905" s="408"/>
      <c r="Z905" s="408"/>
    </row>
    <row r="906" ht="15.75" customHeight="1">
      <c r="A906" s="408"/>
      <c r="B906" s="416"/>
      <c r="C906" s="416"/>
      <c r="D906" s="416"/>
      <c r="E906" s="416"/>
      <c r="F906" s="408"/>
      <c r="G906" s="408"/>
      <c r="H906" s="408"/>
      <c r="I906" s="408"/>
      <c r="J906" s="408"/>
      <c r="K906" s="408"/>
      <c r="L906" s="408"/>
      <c r="M906" s="408"/>
      <c r="N906" s="408"/>
      <c r="O906" s="408"/>
      <c r="P906" s="408"/>
      <c r="Q906" s="408"/>
      <c r="R906" s="408"/>
      <c r="S906" s="408"/>
      <c r="T906" s="408"/>
      <c r="U906" s="408"/>
      <c r="V906" s="408"/>
      <c r="W906" s="408"/>
      <c r="X906" s="408"/>
      <c r="Y906" s="408"/>
      <c r="Z906" s="408"/>
    </row>
    <row r="907" ht="15.75" customHeight="1">
      <c r="A907" s="408"/>
      <c r="B907" s="416"/>
      <c r="C907" s="416"/>
      <c r="D907" s="416"/>
      <c r="E907" s="416"/>
      <c r="F907" s="408"/>
      <c r="G907" s="408"/>
      <c r="H907" s="408"/>
      <c r="I907" s="408"/>
      <c r="J907" s="408"/>
      <c r="K907" s="408"/>
      <c r="L907" s="408"/>
      <c r="M907" s="408"/>
      <c r="N907" s="408"/>
      <c r="O907" s="408"/>
      <c r="P907" s="408"/>
      <c r="Q907" s="408"/>
      <c r="R907" s="408"/>
      <c r="S907" s="408"/>
      <c r="T907" s="408"/>
      <c r="U907" s="408"/>
      <c r="V907" s="408"/>
      <c r="W907" s="408"/>
      <c r="X907" s="408"/>
      <c r="Y907" s="408"/>
      <c r="Z907" s="408"/>
    </row>
    <row r="908" ht="15.75" customHeight="1">
      <c r="A908" s="408"/>
      <c r="B908" s="416"/>
      <c r="C908" s="416"/>
      <c r="D908" s="416"/>
      <c r="E908" s="416"/>
      <c r="F908" s="408"/>
      <c r="G908" s="408"/>
      <c r="H908" s="408"/>
      <c r="I908" s="408"/>
      <c r="J908" s="408"/>
      <c r="K908" s="408"/>
      <c r="L908" s="408"/>
      <c r="M908" s="408"/>
      <c r="N908" s="408"/>
      <c r="O908" s="408"/>
      <c r="P908" s="408"/>
      <c r="Q908" s="408"/>
      <c r="R908" s="408"/>
      <c r="S908" s="408"/>
      <c r="T908" s="408"/>
      <c r="U908" s="408"/>
      <c r="V908" s="408"/>
      <c r="W908" s="408"/>
      <c r="X908" s="408"/>
      <c r="Y908" s="408"/>
      <c r="Z908" s="408"/>
    </row>
    <row r="909" ht="15.75" customHeight="1">
      <c r="A909" s="408"/>
      <c r="B909" s="416"/>
      <c r="C909" s="416"/>
      <c r="D909" s="416"/>
      <c r="E909" s="416"/>
      <c r="F909" s="408"/>
      <c r="G909" s="408"/>
      <c r="H909" s="408"/>
      <c r="I909" s="408"/>
      <c r="J909" s="408"/>
      <c r="K909" s="408"/>
      <c r="L909" s="408"/>
      <c r="M909" s="408"/>
      <c r="N909" s="408"/>
      <c r="O909" s="408"/>
      <c r="P909" s="408"/>
      <c r="Q909" s="408"/>
      <c r="R909" s="408"/>
      <c r="S909" s="408"/>
      <c r="T909" s="408"/>
      <c r="U909" s="408"/>
      <c r="V909" s="408"/>
      <c r="W909" s="408"/>
      <c r="X909" s="408"/>
      <c r="Y909" s="408"/>
      <c r="Z909" s="408"/>
    </row>
    <row r="910" ht="15.75" customHeight="1">
      <c r="A910" s="408"/>
      <c r="B910" s="416"/>
      <c r="C910" s="416"/>
      <c r="D910" s="416"/>
      <c r="E910" s="416"/>
      <c r="F910" s="408"/>
      <c r="G910" s="408"/>
      <c r="H910" s="408"/>
      <c r="I910" s="408"/>
      <c r="J910" s="408"/>
      <c r="K910" s="408"/>
      <c r="L910" s="408"/>
      <c r="M910" s="408"/>
      <c r="N910" s="408"/>
      <c r="O910" s="408"/>
      <c r="P910" s="408"/>
      <c r="Q910" s="408"/>
      <c r="R910" s="408"/>
      <c r="S910" s="408"/>
      <c r="T910" s="408"/>
      <c r="U910" s="408"/>
      <c r="V910" s="408"/>
      <c r="W910" s="408"/>
      <c r="X910" s="408"/>
      <c r="Y910" s="408"/>
      <c r="Z910" s="408"/>
    </row>
    <row r="911" ht="15.75" customHeight="1">
      <c r="A911" s="408"/>
      <c r="B911" s="416"/>
      <c r="C911" s="416"/>
      <c r="D911" s="416"/>
      <c r="E911" s="416"/>
      <c r="F911" s="408"/>
      <c r="G911" s="408"/>
      <c r="H911" s="408"/>
      <c r="I911" s="408"/>
      <c r="J911" s="408"/>
      <c r="K911" s="408"/>
      <c r="L911" s="408"/>
      <c r="M911" s="408"/>
      <c r="N911" s="408"/>
      <c r="O911" s="408"/>
      <c r="P911" s="408"/>
      <c r="Q911" s="408"/>
      <c r="R911" s="408"/>
      <c r="S911" s="408"/>
      <c r="T911" s="408"/>
      <c r="U911" s="408"/>
      <c r="V911" s="408"/>
      <c r="W911" s="408"/>
      <c r="X911" s="408"/>
      <c r="Y911" s="408"/>
      <c r="Z911" s="408"/>
    </row>
    <row r="912" ht="15.75" customHeight="1">
      <c r="A912" s="408"/>
      <c r="B912" s="416"/>
      <c r="C912" s="416"/>
      <c r="D912" s="416"/>
      <c r="E912" s="416"/>
      <c r="F912" s="408"/>
      <c r="G912" s="408"/>
      <c r="H912" s="408"/>
      <c r="I912" s="408"/>
      <c r="J912" s="408"/>
      <c r="K912" s="408"/>
      <c r="L912" s="408"/>
      <c r="M912" s="408"/>
      <c r="N912" s="408"/>
      <c r="O912" s="408"/>
      <c r="P912" s="408"/>
      <c r="Q912" s="408"/>
      <c r="R912" s="408"/>
      <c r="S912" s="408"/>
      <c r="T912" s="408"/>
      <c r="U912" s="408"/>
      <c r="V912" s="408"/>
      <c r="W912" s="408"/>
      <c r="X912" s="408"/>
      <c r="Y912" s="408"/>
      <c r="Z912" s="408"/>
    </row>
    <row r="913" ht="15.75" customHeight="1">
      <c r="A913" s="408"/>
      <c r="B913" s="416"/>
      <c r="C913" s="416"/>
      <c r="D913" s="416"/>
      <c r="E913" s="416"/>
      <c r="F913" s="408"/>
      <c r="G913" s="408"/>
      <c r="H913" s="408"/>
      <c r="I913" s="408"/>
      <c r="J913" s="408"/>
      <c r="K913" s="408"/>
      <c r="L913" s="408"/>
      <c r="M913" s="408"/>
      <c r="N913" s="408"/>
      <c r="O913" s="408"/>
      <c r="P913" s="408"/>
      <c r="Q913" s="408"/>
      <c r="R913" s="408"/>
      <c r="S913" s="408"/>
      <c r="T913" s="408"/>
      <c r="U913" s="408"/>
      <c r="V913" s="408"/>
      <c r="W913" s="408"/>
      <c r="X913" s="408"/>
      <c r="Y913" s="408"/>
      <c r="Z913" s="408"/>
    </row>
    <row r="914" ht="15.75" customHeight="1">
      <c r="A914" s="408"/>
      <c r="B914" s="416"/>
      <c r="C914" s="416"/>
      <c r="D914" s="416"/>
      <c r="E914" s="416"/>
      <c r="F914" s="408"/>
      <c r="G914" s="408"/>
      <c r="H914" s="408"/>
      <c r="I914" s="408"/>
      <c r="J914" s="408"/>
      <c r="K914" s="408"/>
      <c r="L914" s="408"/>
      <c r="M914" s="408"/>
      <c r="N914" s="408"/>
      <c r="O914" s="408"/>
      <c r="P914" s="408"/>
      <c r="Q914" s="408"/>
      <c r="R914" s="408"/>
      <c r="S914" s="408"/>
      <c r="T914" s="408"/>
      <c r="U914" s="408"/>
      <c r="V914" s="408"/>
      <c r="W914" s="408"/>
      <c r="X914" s="408"/>
      <c r="Y914" s="408"/>
      <c r="Z914" s="408"/>
    </row>
    <row r="915" ht="15.75" customHeight="1">
      <c r="A915" s="408"/>
      <c r="B915" s="416"/>
      <c r="C915" s="416"/>
      <c r="D915" s="416"/>
      <c r="E915" s="416"/>
      <c r="F915" s="408"/>
      <c r="G915" s="408"/>
      <c r="H915" s="408"/>
      <c r="I915" s="408"/>
      <c r="J915" s="408"/>
      <c r="K915" s="408"/>
      <c r="L915" s="408"/>
      <c r="M915" s="408"/>
      <c r="N915" s="408"/>
      <c r="O915" s="408"/>
      <c r="P915" s="408"/>
      <c r="Q915" s="408"/>
      <c r="R915" s="408"/>
      <c r="S915" s="408"/>
      <c r="T915" s="408"/>
      <c r="U915" s="408"/>
      <c r="V915" s="408"/>
      <c r="W915" s="408"/>
      <c r="X915" s="408"/>
      <c r="Y915" s="408"/>
      <c r="Z915" s="408"/>
    </row>
    <row r="916" ht="15.75" customHeight="1">
      <c r="A916" s="408"/>
      <c r="B916" s="416"/>
      <c r="C916" s="416"/>
      <c r="D916" s="416"/>
      <c r="E916" s="416"/>
      <c r="F916" s="408"/>
      <c r="G916" s="408"/>
      <c r="H916" s="408"/>
      <c r="I916" s="408"/>
      <c r="J916" s="408"/>
      <c r="K916" s="408"/>
      <c r="L916" s="408"/>
      <c r="M916" s="408"/>
      <c r="N916" s="408"/>
      <c r="O916" s="408"/>
      <c r="P916" s="408"/>
      <c r="Q916" s="408"/>
      <c r="R916" s="408"/>
      <c r="S916" s="408"/>
      <c r="T916" s="408"/>
      <c r="U916" s="408"/>
      <c r="V916" s="408"/>
      <c r="W916" s="408"/>
      <c r="X916" s="408"/>
      <c r="Y916" s="408"/>
      <c r="Z916" s="408"/>
    </row>
    <row r="917" ht="15.75" customHeight="1">
      <c r="A917" s="408"/>
      <c r="B917" s="416"/>
      <c r="C917" s="416"/>
      <c r="D917" s="416"/>
      <c r="E917" s="416"/>
      <c r="F917" s="408"/>
      <c r="G917" s="408"/>
      <c r="H917" s="408"/>
      <c r="I917" s="408"/>
      <c r="J917" s="408"/>
      <c r="K917" s="408"/>
      <c r="L917" s="408"/>
      <c r="M917" s="408"/>
      <c r="N917" s="408"/>
      <c r="O917" s="408"/>
      <c r="P917" s="408"/>
      <c r="Q917" s="408"/>
      <c r="R917" s="408"/>
      <c r="S917" s="408"/>
      <c r="T917" s="408"/>
      <c r="U917" s="408"/>
      <c r="V917" s="408"/>
      <c r="W917" s="408"/>
      <c r="X917" s="408"/>
      <c r="Y917" s="408"/>
      <c r="Z917" s="408"/>
    </row>
    <row r="918" ht="15.75" customHeight="1">
      <c r="A918" s="408"/>
      <c r="B918" s="416"/>
      <c r="C918" s="416"/>
      <c r="D918" s="416"/>
      <c r="E918" s="416"/>
      <c r="F918" s="408"/>
      <c r="G918" s="408"/>
      <c r="H918" s="408"/>
      <c r="I918" s="408"/>
      <c r="J918" s="408"/>
      <c r="K918" s="408"/>
      <c r="L918" s="408"/>
      <c r="M918" s="408"/>
      <c r="N918" s="408"/>
      <c r="O918" s="408"/>
      <c r="P918" s="408"/>
      <c r="Q918" s="408"/>
      <c r="R918" s="408"/>
      <c r="S918" s="408"/>
      <c r="T918" s="408"/>
      <c r="U918" s="408"/>
      <c r="V918" s="408"/>
      <c r="W918" s="408"/>
      <c r="X918" s="408"/>
      <c r="Y918" s="408"/>
      <c r="Z918" s="408"/>
    </row>
    <row r="919" ht="15.75" customHeight="1">
      <c r="A919" s="408"/>
      <c r="B919" s="416"/>
      <c r="C919" s="416"/>
      <c r="D919" s="416"/>
      <c r="E919" s="416"/>
      <c r="F919" s="408"/>
      <c r="G919" s="408"/>
      <c r="H919" s="408"/>
      <c r="I919" s="408"/>
      <c r="J919" s="408"/>
      <c r="K919" s="408"/>
      <c r="L919" s="408"/>
      <c r="M919" s="408"/>
      <c r="N919" s="408"/>
      <c r="O919" s="408"/>
      <c r="P919" s="408"/>
      <c r="Q919" s="408"/>
      <c r="R919" s="408"/>
      <c r="S919" s="408"/>
      <c r="T919" s="408"/>
      <c r="U919" s="408"/>
      <c r="V919" s="408"/>
      <c r="W919" s="408"/>
      <c r="X919" s="408"/>
      <c r="Y919" s="408"/>
      <c r="Z919" s="408"/>
    </row>
    <row r="920" ht="15.75" customHeight="1">
      <c r="A920" s="408"/>
      <c r="B920" s="416"/>
      <c r="C920" s="416"/>
      <c r="D920" s="416"/>
      <c r="E920" s="416"/>
      <c r="F920" s="408"/>
      <c r="G920" s="408"/>
      <c r="H920" s="408"/>
      <c r="I920" s="408"/>
      <c r="J920" s="408"/>
      <c r="K920" s="408"/>
      <c r="L920" s="408"/>
      <c r="M920" s="408"/>
      <c r="N920" s="408"/>
      <c r="O920" s="408"/>
      <c r="P920" s="408"/>
      <c r="Q920" s="408"/>
      <c r="R920" s="408"/>
      <c r="S920" s="408"/>
      <c r="T920" s="408"/>
      <c r="U920" s="408"/>
      <c r="V920" s="408"/>
      <c r="W920" s="408"/>
      <c r="X920" s="408"/>
      <c r="Y920" s="408"/>
      <c r="Z920" s="408"/>
    </row>
    <row r="921" ht="15.75" customHeight="1">
      <c r="A921" s="408"/>
      <c r="B921" s="416"/>
      <c r="C921" s="416"/>
      <c r="D921" s="416"/>
      <c r="E921" s="416"/>
      <c r="F921" s="408"/>
      <c r="G921" s="408"/>
      <c r="H921" s="408"/>
      <c r="I921" s="408"/>
      <c r="J921" s="408"/>
      <c r="K921" s="408"/>
      <c r="L921" s="408"/>
      <c r="M921" s="408"/>
      <c r="N921" s="408"/>
      <c r="O921" s="408"/>
      <c r="P921" s="408"/>
      <c r="Q921" s="408"/>
      <c r="R921" s="408"/>
      <c r="S921" s="408"/>
      <c r="T921" s="408"/>
      <c r="U921" s="408"/>
      <c r="V921" s="408"/>
      <c r="W921" s="408"/>
      <c r="X921" s="408"/>
      <c r="Y921" s="408"/>
      <c r="Z921" s="408"/>
    </row>
    <row r="922" ht="15.75" customHeight="1">
      <c r="A922" s="408"/>
      <c r="B922" s="416"/>
      <c r="C922" s="416"/>
      <c r="D922" s="416"/>
      <c r="E922" s="416"/>
      <c r="F922" s="408"/>
      <c r="G922" s="408"/>
      <c r="H922" s="408"/>
      <c r="I922" s="408"/>
      <c r="J922" s="408"/>
      <c r="K922" s="408"/>
      <c r="L922" s="408"/>
      <c r="M922" s="408"/>
      <c r="N922" s="408"/>
      <c r="O922" s="408"/>
      <c r="P922" s="408"/>
      <c r="Q922" s="408"/>
      <c r="R922" s="408"/>
      <c r="S922" s="408"/>
      <c r="T922" s="408"/>
      <c r="U922" s="408"/>
      <c r="V922" s="408"/>
      <c r="W922" s="408"/>
      <c r="X922" s="408"/>
      <c r="Y922" s="408"/>
      <c r="Z922" s="408"/>
    </row>
    <row r="923" ht="15.75" customHeight="1">
      <c r="A923" s="408"/>
      <c r="B923" s="416"/>
      <c r="C923" s="416"/>
      <c r="D923" s="416"/>
      <c r="E923" s="416"/>
      <c r="F923" s="408"/>
      <c r="G923" s="408"/>
      <c r="H923" s="408"/>
      <c r="I923" s="408"/>
      <c r="J923" s="408"/>
      <c r="K923" s="408"/>
      <c r="L923" s="408"/>
      <c r="M923" s="408"/>
      <c r="N923" s="408"/>
      <c r="O923" s="408"/>
      <c r="P923" s="408"/>
      <c r="Q923" s="408"/>
      <c r="R923" s="408"/>
      <c r="S923" s="408"/>
      <c r="T923" s="408"/>
      <c r="U923" s="408"/>
      <c r="V923" s="408"/>
      <c r="W923" s="408"/>
      <c r="X923" s="408"/>
      <c r="Y923" s="408"/>
      <c r="Z923" s="408"/>
    </row>
    <row r="924" ht="15.75" customHeight="1">
      <c r="A924" s="408"/>
      <c r="B924" s="416"/>
      <c r="C924" s="416"/>
      <c r="D924" s="416"/>
      <c r="E924" s="416"/>
      <c r="F924" s="408"/>
      <c r="G924" s="408"/>
      <c r="H924" s="408"/>
      <c r="I924" s="408"/>
      <c r="J924" s="408"/>
      <c r="K924" s="408"/>
      <c r="L924" s="408"/>
      <c r="M924" s="408"/>
      <c r="N924" s="408"/>
      <c r="O924" s="408"/>
      <c r="P924" s="408"/>
      <c r="Q924" s="408"/>
      <c r="R924" s="408"/>
      <c r="S924" s="408"/>
      <c r="T924" s="408"/>
      <c r="U924" s="408"/>
      <c r="V924" s="408"/>
      <c r="W924" s="408"/>
      <c r="X924" s="408"/>
      <c r="Y924" s="408"/>
      <c r="Z924" s="408"/>
    </row>
    <row r="925" ht="15.75" customHeight="1">
      <c r="A925" s="408"/>
      <c r="B925" s="416"/>
      <c r="C925" s="416"/>
      <c r="D925" s="416"/>
      <c r="E925" s="416"/>
      <c r="F925" s="408"/>
      <c r="G925" s="408"/>
      <c r="H925" s="408"/>
      <c r="I925" s="408"/>
      <c r="J925" s="408"/>
      <c r="K925" s="408"/>
      <c r="L925" s="408"/>
      <c r="M925" s="408"/>
      <c r="N925" s="408"/>
      <c r="O925" s="408"/>
      <c r="P925" s="408"/>
      <c r="Q925" s="408"/>
      <c r="R925" s="408"/>
      <c r="S925" s="408"/>
      <c r="T925" s="408"/>
      <c r="U925" s="408"/>
      <c r="V925" s="408"/>
      <c r="W925" s="408"/>
      <c r="X925" s="408"/>
      <c r="Y925" s="408"/>
      <c r="Z925" s="408"/>
    </row>
    <row r="926" ht="15.75" customHeight="1">
      <c r="A926" s="408"/>
      <c r="B926" s="416"/>
      <c r="C926" s="416"/>
      <c r="D926" s="416"/>
      <c r="E926" s="416"/>
      <c r="F926" s="408"/>
      <c r="G926" s="408"/>
      <c r="H926" s="408"/>
      <c r="I926" s="408"/>
      <c r="J926" s="408"/>
      <c r="K926" s="408"/>
      <c r="L926" s="408"/>
      <c r="M926" s="408"/>
      <c r="N926" s="408"/>
      <c r="O926" s="408"/>
      <c r="P926" s="408"/>
      <c r="Q926" s="408"/>
      <c r="R926" s="408"/>
      <c r="S926" s="408"/>
      <c r="T926" s="408"/>
      <c r="U926" s="408"/>
      <c r="V926" s="408"/>
      <c r="W926" s="408"/>
      <c r="X926" s="408"/>
      <c r="Y926" s="408"/>
      <c r="Z926" s="408"/>
    </row>
    <row r="927" ht="15.75" customHeight="1">
      <c r="A927" s="408"/>
      <c r="B927" s="416"/>
      <c r="C927" s="416"/>
      <c r="D927" s="416"/>
      <c r="E927" s="416"/>
      <c r="F927" s="408"/>
      <c r="G927" s="408"/>
      <c r="H927" s="408"/>
      <c r="I927" s="408"/>
      <c r="J927" s="408"/>
      <c r="K927" s="408"/>
      <c r="L927" s="408"/>
      <c r="M927" s="408"/>
      <c r="N927" s="408"/>
      <c r="O927" s="408"/>
      <c r="P927" s="408"/>
      <c r="Q927" s="408"/>
      <c r="R927" s="408"/>
      <c r="S927" s="408"/>
      <c r="T927" s="408"/>
      <c r="U927" s="408"/>
      <c r="V927" s="408"/>
      <c r="W927" s="408"/>
      <c r="X927" s="408"/>
      <c r="Y927" s="408"/>
      <c r="Z927" s="408"/>
    </row>
    <row r="928" ht="15.75" customHeight="1">
      <c r="A928" s="408"/>
      <c r="B928" s="416"/>
      <c r="C928" s="416"/>
      <c r="D928" s="416"/>
      <c r="E928" s="416"/>
      <c r="F928" s="408"/>
      <c r="G928" s="408"/>
      <c r="H928" s="408"/>
      <c r="I928" s="408"/>
      <c r="J928" s="408"/>
      <c r="K928" s="408"/>
      <c r="L928" s="408"/>
      <c r="M928" s="408"/>
      <c r="N928" s="408"/>
      <c r="O928" s="408"/>
      <c r="P928" s="408"/>
      <c r="Q928" s="408"/>
      <c r="R928" s="408"/>
      <c r="S928" s="408"/>
      <c r="T928" s="408"/>
      <c r="U928" s="408"/>
      <c r="V928" s="408"/>
      <c r="W928" s="408"/>
      <c r="X928" s="408"/>
      <c r="Y928" s="408"/>
      <c r="Z928" s="408"/>
    </row>
    <row r="929" ht="15.75" customHeight="1">
      <c r="A929" s="408"/>
      <c r="B929" s="416"/>
      <c r="C929" s="416"/>
      <c r="D929" s="416"/>
      <c r="E929" s="416"/>
      <c r="F929" s="408"/>
      <c r="G929" s="408"/>
      <c r="H929" s="408"/>
      <c r="I929" s="408"/>
      <c r="J929" s="408"/>
      <c r="K929" s="408"/>
      <c r="L929" s="408"/>
      <c r="M929" s="408"/>
      <c r="N929" s="408"/>
      <c r="O929" s="408"/>
      <c r="P929" s="408"/>
      <c r="Q929" s="408"/>
      <c r="R929" s="408"/>
      <c r="S929" s="408"/>
      <c r="T929" s="408"/>
      <c r="U929" s="408"/>
      <c r="V929" s="408"/>
      <c r="W929" s="408"/>
      <c r="X929" s="408"/>
      <c r="Y929" s="408"/>
      <c r="Z929" s="408"/>
    </row>
    <row r="930" ht="15.75" customHeight="1">
      <c r="A930" s="408"/>
      <c r="B930" s="416"/>
      <c r="C930" s="416"/>
      <c r="D930" s="416"/>
      <c r="E930" s="416"/>
      <c r="F930" s="408"/>
      <c r="G930" s="408"/>
      <c r="H930" s="408"/>
      <c r="I930" s="408"/>
      <c r="J930" s="408"/>
      <c r="K930" s="408"/>
      <c r="L930" s="408"/>
      <c r="M930" s="408"/>
      <c r="N930" s="408"/>
      <c r="O930" s="408"/>
      <c r="P930" s="408"/>
      <c r="Q930" s="408"/>
      <c r="R930" s="408"/>
      <c r="S930" s="408"/>
      <c r="T930" s="408"/>
      <c r="U930" s="408"/>
      <c r="V930" s="408"/>
      <c r="W930" s="408"/>
      <c r="X930" s="408"/>
      <c r="Y930" s="408"/>
      <c r="Z930" s="408"/>
    </row>
    <row r="931" ht="15.75" customHeight="1">
      <c r="A931" s="408"/>
      <c r="B931" s="416"/>
      <c r="C931" s="416"/>
      <c r="D931" s="416"/>
      <c r="E931" s="416"/>
      <c r="F931" s="408"/>
      <c r="G931" s="408"/>
      <c r="H931" s="408"/>
      <c r="I931" s="408"/>
      <c r="J931" s="408"/>
      <c r="K931" s="408"/>
      <c r="L931" s="408"/>
      <c r="M931" s="408"/>
      <c r="N931" s="408"/>
      <c r="O931" s="408"/>
      <c r="P931" s="408"/>
      <c r="Q931" s="408"/>
      <c r="R931" s="408"/>
      <c r="S931" s="408"/>
      <c r="T931" s="408"/>
      <c r="U931" s="408"/>
      <c r="V931" s="408"/>
      <c r="W931" s="408"/>
      <c r="X931" s="408"/>
      <c r="Y931" s="408"/>
      <c r="Z931" s="408"/>
    </row>
    <row r="932" ht="15.75" customHeight="1">
      <c r="A932" s="408"/>
      <c r="B932" s="416"/>
      <c r="C932" s="416"/>
      <c r="D932" s="416"/>
      <c r="E932" s="416"/>
      <c r="F932" s="408"/>
      <c r="G932" s="408"/>
      <c r="H932" s="408"/>
      <c r="I932" s="408"/>
      <c r="J932" s="408"/>
      <c r="K932" s="408"/>
      <c r="L932" s="408"/>
      <c r="M932" s="408"/>
      <c r="N932" s="408"/>
      <c r="O932" s="408"/>
      <c r="P932" s="408"/>
      <c r="Q932" s="408"/>
      <c r="R932" s="408"/>
      <c r="S932" s="408"/>
      <c r="T932" s="408"/>
      <c r="U932" s="408"/>
      <c r="V932" s="408"/>
      <c r="W932" s="408"/>
      <c r="X932" s="408"/>
      <c r="Y932" s="408"/>
      <c r="Z932" s="408"/>
    </row>
    <row r="933" ht="15.75" customHeight="1">
      <c r="A933" s="408"/>
      <c r="B933" s="416"/>
      <c r="C933" s="416"/>
      <c r="D933" s="416"/>
      <c r="E933" s="416"/>
      <c r="F933" s="408"/>
      <c r="G933" s="408"/>
      <c r="H933" s="408"/>
      <c r="I933" s="408"/>
      <c r="J933" s="408"/>
      <c r="K933" s="408"/>
      <c r="L933" s="408"/>
      <c r="M933" s="408"/>
      <c r="N933" s="408"/>
      <c r="O933" s="408"/>
      <c r="P933" s="408"/>
      <c r="Q933" s="408"/>
      <c r="R933" s="408"/>
      <c r="S933" s="408"/>
      <c r="T933" s="408"/>
      <c r="U933" s="408"/>
      <c r="V933" s="408"/>
      <c r="W933" s="408"/>
      <c r="X933" s="408"/>
      <c r="Y933" s="408"/>
      <c r="Z933" s="408"/>
    </row>
    <row r="934" ht="15.75" customHeight="1">
      <c r="A934" s="408"/>
      <c r="B934" s="416"/>
      <c r="C934" s="416"/>
      <c r="D934" s="416"/>
      <c r="E934" s="416"/>
      <c r="F934" s="408"/>
      <c r="G934" s="408"/>
      <c r="H934" s="408"/>
      <c r="I934" s="408"/>
      <c r="J934" s="408"/>
      <c r="K934" s="408"/>
      <c r="L934" s="408"/>
      <c r="M934" s="408"/>
      <c r="N934" s="408"/>
      <c r="O934" s="408"/>
      <c r="P934" s="408"/>
      <c r="Q934" s="408"/>
      <c r="R934" s="408"/>
      <c r="S934" s="408"/>
      <c r="T934" s="408"/>
      <c r="U934" s="408"/>
      <c r="V934" s="408"/>
      <c r="W934" s="408"/>
      <c r="X934" s="408"/>
      <c r="Y934" s="408"/>
      <c r="Z934" s="408"/>
    </row>
    <row r="935" ht="15.75" customHeight="1">
      <c r="A935" s="408"/>
      <c r="B935" s="416"/>
      <c r="C935" s="416"/>
      <c r="D935" s="416"/>
      <c r="E935" s="416"/>
      <c r="F935" s="408"/>
      <c r="G935" s="408"/>
      <c r="H935" s="408"/>
      <c r="I935" s="408"/>
      <c r="J935" s="408"/>
      <c r="K935" s="408"/>
      <c r="L935" s="408"/>
      <c r="M935" s="408"/>
      <c r="N935" s="408"/>
      <c r="O935" s="408"/>
      <c r="P935" s="408"/>
      <c r="Q935" s="408"/>
      <c r="R935" s="408"/>
      <c r="S935" s="408"/>
      <c r="T935" s="408"/>
      <c r="U935" s="408"/>
      <c r="V935" s="408"/>
      <c r="W935" s="408"/>
      <c r="X935" s="408"/>
      <c r="Y935" s="408"/>
      <c r="Z935" s="408"/>
    </row>
    <row r="936" ht="15.75" customHeight="1">
      <c r="A936" s="408"/>
      <c r="B936" s="416"/>
      <c r="C936" s="416"/>
      <c r="D936" s="416"/>
      <c r="E936" s="416"/>
      <c r="F936" s="408"/>
      <c r="G936" s="408"/>
      <c r="H936" s="408"/>
      <c r="I936" s="408"/>
      <c r="J936" s="408"/>
      <c r="K936" s="408"/>
      <c r="L936" s="408"/>
      <c r="M936" s="408"/>
      <c r="N936" s="408"/>
      <c r="O936" s="408"/>
      <c r="P936" s="408"/>
      <c r="Q936" s="408"/>
      <c r="R936" s="408"/>
      <c r="S936" s="408"/>
      <c r="T936" s="408"/>
      <c r="U936" s="408"/>
      <c r="V936" s="408"/>
      <c r="W936" s="408"/>
      <c r="X936" s="408"/>
      <c r="Y936" s="408"/>
      <c r="Z936" s="408"/>
    </row>
    <row r="937" ht="15.75" customHeight="1">
      <c r="A937" s="408"/>
      <c r="B937" s="416"/>
      <c r="C937" s="416"/>
      <c r="D937" s="416"/>
      <c r="E937" s="416"/>
      <c r="F937" s="408"/>
      <c r="G937" s="408"/>
      <c r="H937" s="408"/>
      <c r="I937" s="408"/>
      <c r="J937" s="408"/>
      <c r="K937" s="408"/>
      <c r="L937" s="408"/>
      <c r="M937" s="408"/>
      <c r="N937" s="408"/>
      <c r="O937" s="408"/>
      <c r="P937" s="408"/>
      <c r="Q937" s="408"/>
      <c r="R937" s="408"/>
      <c r="S937" s="408"/>
      <c r="T937" s="408"/>
      <c r="U937" s="408"/>
      <c r="V937" s="408"/>
      <c r="W937" s="408"/>
      <c r="X937" s="408"/>
      <c r="Y937" s="408"/>
      <c r="Z937" s="408"/>
    </row>
    <row r="938" ht="15.75" customHeight="1">
      <c r="A938" s="408"/>
      <c r="B938" s="416"/>
      <c r="C938" s="416"/>
      <c r="D938" s="416"/>
      <c r="E938" s="416"/>
      <c r="F938" s="408"/>
      <c r="G938" s="408"/>
      <c r="H938" s="408"/>
      <c r="I938" s="408"/>
      <c r="J938" s="408"/>
      <c r="K938" s="408"/>
      <c r="L938" s="408"/>
      <c r="M938" s="408"/>
      <c r="N938" s="408"/>
      <c r="O938" s="408"/>
      <c r="P938" s="408"/>
      <c r="Q938" s="408"/>
      <c r="R938" s="408"/>
      <c r="S938" s="408"/>
      <c r="T938" s="408"/>
      <c r="U938" s="408"/>
      <c r="V938" s="408"/>
      <c r="W938" s="408"/>
      <c r="X938" s="408"/>
      <c r="Y938" s="408"/>
      <c r="Z938" s="408"/>
    </row>
    <row r="939" ht="15.75" customHeight="1">
      <c r="A939" s="408"/>
      <c r="B939" s="416"/>
      <c r="C939" s="416"/>
      <c r="D939" s="416"/>
      <c r="E939" s="416"/>
      <c r="F939" s="408"/>
      <c r="G939" s="408"/>
      <c r="H939" s="408"/>
      <c r="I939" s="408"/>
      <c r="J939" s="408"/>
      <c r="K939" s="408"/>
      <c r="L939" s="408"/>
      <c r="M939" s="408"/>
      <c r="N939" s="408"/>
      <c r="O939" s="408"/>
      <c r="P939" s="408"/>
      <c r="Q939" s="408"/>
      <c r="R939" s="408"/>
      <c r="S939" s="408"/>
      <c r="T939" s="408"/>
      <c r="U939" s="408"/>
      <c r="V939" s="408"/>
      <c r="W939" s="408"/>
      <c r="X939" s="408"/>
      <c r="Y939" s="408"/>
      <c r="Z939" s="408"/>
    </row>
    <row r="940" ht="15.75" customHeight="1">
      <c r="A940" s="408"/>
      <c r="B940" s="416"/>
      <c r="C940" s="416"/>
      <c r="D940" s="416"/>
      <c r="E940" s="416"/>
      <c r="F940" s="408"/>
      <c r="G940" s="408"/>
      <c r="H940" s="408"/>
      <c r="I940" s="408"/>
      <c r="J940" s="408"/>
      <c r="K940" s="408"/>
      <c r="L940" s="408"/>
      <c r="M940" s="408"/>
      <c r="N940" s="408"/>
      <c r="O940" s="408"/>
      <c r="P940" s="408"/>
      <c r="Q940" s="408"/>
      <c r="R940" s="408"/>
      <c r="S940" s="408"/>
      <c r="T940" s="408"/>
      <c r="U940" s="408"/>
      <c r="V940" s="408"/>
      <c r="W940" s="408"/>
      <c r="X940" s="408"/>
      <c r="Y940" s="408"/>
      <c r="Z940" s="408"/>
    </row>
    <row r="941" ht="15.75" customHeight="1">
      <c r="A941" s="408"/>
      <c r="B941" s="416"/>
      <c r="C941" s="416"/>
      <c r="D941" s="416"/>
      <c r="E941" s="416"/>
      <c r="F941" s="408"/>
      <c r="G941" s="408"/>
      <c r="H941" s="408"/>
      <c r="I941" s="408"/>
      <c r="J941" s="408"/>
      <c r="K941" s="408"/>
      <c r="L941" s="408"/>
      <c r="M941" s="408"/>
      <c r="N941" s="408"/>
      <c r="O941" s="408"/>
      <c r="P941" s="408"/>
      <c r="Q941" s="408"/>
      <c r="R941" s="408"/>
      <c r="S941" s="408"/>
      <c r="T941" s="408"/>
      <c r="U941" s="408"/>
      <c r="V941" s="408"/>
      <c r="W941" s="408"/>
      <c r="X941" s="408"/>
      <c r="Y941" s="408"/>
      <c r="Z941" s="408"/>
    </row>
    <row r="942" ht="15.75" customHeight="1">
      <c r="A942" s="408"/>
      <c r="B942" s="416"/>
      <c r="C942" s="416"/>
      <c r="D942" s="416"/>
      <c r="E942" s="416"/>
      <c r="F942" s="408"/>
      <c r="G942" s="408"/>
      <c r="H942" s="408"/>
      <c r="I942" s="408"/>
      <c r="J942" s="408"/>
      <c r="K942" s="408"/>
      <c r="L942" s="408"/>
      <c r="M942" s="408"/>
      <c r="N942" s="408"/>
      <c r="O942" s="408"/>
      <c r="P942" s="408"/>
      <c r="Q942" s="408"/>
      <c r="R942" s="408"/>
      <c r="S942" s="408"/>
      <c r="T942" s="408"/>
      <c r="U942" s="408"/>
      <c r="V942" s="408"/>
      <c r="W942" s="408"/>
      <c r="X942" s="408"/>
      <c r="Y942" s="408"/>
      <c r="Z942" s="408"/>
    </row>
    <row r="943" ht="15.75" customHeight="1">
      <c r="A943" s="408"/>
      <c r="B943" s="416"/>
      <c r="C943" s="416"/>
      <c r="D943" s="416"/>
      <c r="E943" s="416"/>
      <c r="F943" s="408"/>
      <c r="G943" s="408"/>
      <c r="H943" s="408"/>
      <c r="I943" s="408"/>
      <c r="J943" s="408"/>
      <c r="K943" s="408"/>
      <c r="L943" s="408"/>
      <c r="M943" s="408"/>
      <c r="N943" s="408"/>
      <c r="O943" s="408"/>
      <c r="P943" s="408"/>
      <c r="Q943" s="408"/>
      <c r="R943" s="408"/>
      <c r="S943" s="408"/>
      <c r="T943" s="408"/>
      <c r="U943" s="408"/>
      <c r="V943" s="408"/>
      <c r="W943" s="408"/>
      <c r="X943" s="408"/>
      <c r="Y943" s="408"/>
      <c r="Z943" s="408"/>
    </row>
    <row r="944" ht="15.75" customHeight="1">
      <c r="A944" s="408"/>
      <c r="B944" s="416"/>
      <c r="C944" s="416"/>
      <c r="D944" s="416"/>
      <c r="E944" s="416"/>
      <c r="F944" s="408"/>
      <c r="G944" s="408"/>
      <c r="H944" s="408"/>
      <c r="I944" s="408"/>
      <c r="J944" s="408"/>
      <c r="K944" s="408"/>
      <c r="L944" s="408"/>
      <c r="M944" s="408"/>
      <c r="N944" s="408"/>
      <c r="O944" s="408"/>
      <c r="P944" s="408"/>
      <c r="Q944" s="408"/>
      <c r="R944" s="408"/>
      <c r="S944" s="408"/>
      <c r="T944" s="408"/>
      <c r="U944" s="408"/>
      <c r="V944" s="408"/>
      <c r="W944" s="408"/>
      <c r="X944" s="408"/>
      <c r="Y944" s="408"/>
      <c r="Z944" s="408"/>
    </row>
    <row r="945" ht="15.75" customHeight="1">
      <c r="A945" s="408"/>
      <c r="B945" s="416"/>
      <c r="C945" s="416"/>
      <c r="D945" s="416"/>
      <c r="E945" s="416"/>
      <c r="F945" s="408"/>
      <c r="G945" s="408"/>
      <c r="H945" s="408"/>
      <c r="I945" s="408"/>
      <c r="J945" s="408"/>
      <c r="K945" s="408"/>
      <c r="L945" s="408"/>
      <c r="M945" s="408"/>
      <c r="N945" s="408"/>
      <c r="O945" s="408"/>
      <c r="P945" s="408"/>
      <c r="Q945" s="408"/>
      <c r="R945" s="408"/>
      <c r="S945" s="408"/>
      <c r="T945" s="408"/>
      <c r="U945" s="408"/>
      <c r="V945" s="408"/>
      <c r="W945" s="408"/>
      <c r="X945" s="408"/>
      <c r="Y945" s="408"/>
      <c r="Z945" s="408"/>
    </row>
    <row r="946" ht="15.75" customHeight="1">
      <c r="A946" s="408"/>
      <c r="B946" s="416"/>
      <c r="C946" s="416"/>
      <c r="D946" s="416"/>
      <c r="E946" s="416"/>
      <c r="F946" s="408"/>
      <c r="G946" s="408"/>
      <c r="H946" s="408"/>
      <c r="I946" s="408"/>
      <c r="J946" s="408"/>
      <c r="K946" s="408"/>
      <c r="L946" s="408"/>
      <c r="M946" s="408"/>
      <c r="N946" s="408"/>
      <c r="O946" s="408"/>
      <c r="P946" s="408"/>
      <c r="Q946" s="408"/>
      <c r="R946" s="408"/>
      <c r="S946" s="408"/>
      <c r="T946" s="408"/>
      <c r="U946" s="408"/>
      <c r="V946" s="408"/>
      <c r="W946" s="408"/>
      <c r="X946" s="408"/>
      <c r="Y946" s="408"/>
      <c r="Z946" s="408"/>
    </row>
    <row r="947" ht="15.75" customHeight="1">
      <c r="A947" s="408"/>
      <c r="B947" s="416"/>
      <c r="C947" s="416"/>
      <c r="D947" s="416"/>
      <c r="E947" s="416"/>
      <c r="F947" s="408"/>
      <c r="G947" s="408"/>
      <c r="H947" s="408"/>
      <c r="I947" s="408"/>
      <c r="J947" s="408"/>
      <c r="K947" s="408"/>
      <c r="L947" s="408"/>
      <c r="M947" s="408"/>
      <c r="N947" s="408"/>
      <c r="O947" s="408"/>
      <c r="P947" s="408"/>
      <c r="Q947" s="408"/>
      <c r="R947" s="408"/>
      <c r="S947" s="408"/>
      <c r="T947" s="408"/>
      <c r="U947" s="408"/>
      <c r="V947" s="408"/>
      <c r="W947" s="408"/>
      <c r="X947" s="408"/>
      <c r="Y947" s="408"/>
      <c r="Z947" s="408"/>
    </row>
    <row r="948" ht="15.75" customHeight="1">
      <c r="A948" s="408"/>
      <c r="B948" s="416"/>
      <c r="C948" s="416"/>
      <c r="D948" s="416"/>
      <c r="E948" s="416"/>
      <c r="F948" s="408"/>
      <c r="G948" s="408"/>
      <c r="H948" s="408"/>
      <c r="I948" s="408"/>
      <c r="J948" s="408"/>
      <c r="K948" s="408"/>
      <c r="L948" s="408"/>
      <c r="M948" s="408"/>
      <c r="N948" s="408"/>
      <c r="O948" s="408"/>
      <c r="P948" s="408"/>
      <c r="Q948" s="408"/>
      <c r="R948" s="408"/>
      <c r="S948" s="408"/>
      <c r="T948" s="408"/>
      <c r="U948" s="408"/>
      <c r="V948" s="408"/>
      <c r="W948" s="408"/>
      <c r="X948" s="408"/>
      <c r="Y948" s="408"/>
      <c r="Z948" s="408"/>
    </row>
    <row r="949" ht="15.75" customHeight="1">
      <c r="A949" s="408"/>
      <c r="B949" s="416"/>
      <c r="C949" s="416"/>
      <c r="D949" s="416"/>
      <c r="E949" s="416"/>
      <c r="F949" s="408"/>
      <c r="G949" s="408"/>
      <c r="H949" s="408"/>
      <c r="I949" s="408"/>
      <c r="J949" s="408"/>
      <c r="K949" s="408"/>
      <c r="L949" s="408"/>
      <c r="M949" s="408"/>
      <c r="N949" s="408"/>
      <c r="O949" s="408"/>
      <c r="P949" s="408"/>
      <c r="Q949" s="408"/>
      <c r="R949" s="408"/>
      <c r="S949" s="408"/>
      <c r="T949" s="408"/>
      <c r="U949" s="408"/>
      <c r="V949" s="408"/>
      <c r="W949" s="408"/>
      <c r="X949" s="408"/>
      <c r="Y949" s="408"/>
      <c r="Z949" s="408"/>
    </row>
    <row r="950" ht="15.75" customHeight="1">
      <c r="A950" s="408"/>
      <c r="B950" s="416"/>
      <c r="C950" s="416"/>
      <c r="D950" s="416"/>
      <c r="E950" s="416"/>
      <c r="F950" s="408"/>
      <c r="G950" s="408"/>
      <c r="H950" s="408"/>
      <c r="I950" s="408"/>
      <c r="J950" s="408"/>
      <c r="K950" s="408"/>
      <c r="L950" s="408"/>
      <c r="M950" s="408"/>
      <c r="N950" s="408"/>
      <c r="O950" s="408"/>
      <c r="P950" s="408"/>
      <c r="Q950" s="408"/>
      <c r="R950" s="408"/>
      <c r="S950" s="408"/>
      <c r="T950" s="408"/>
      <c r="U950" s="408"/>
      <c r="V950" s="408"/>
      <c r="W950" s="408"/>
      <c r="X950" s="408"/>
      <c r="Y950" s="408"/>
      <c r="Z950" s="408"/>
    </row>
    <row r="951" ht="15.75" customHeight="1">
      <c r="A951" s="408"/>
      <c r="B951" s="416"/>
      <c r="C951" s="416"/>
      <c r="D951" s="416"/>
      <c r="E951" s="416"/>
      <c r="F951" s="408"/>
      <c r="G951" s="408"/>
      <c r="H951" s="408"/>
      <c r="I951" s="408"/>
      <c r="J951" s="408"/>
      <c r="K951" s="408"/>
      <c r="L951" s="408"/>
      <c r="M951" s="408"/>
      <c r="N951" s="408"/>
      <c r="O951" s="408"/>
      <c r="P951" s="408"/>
      <c r="Q951" s="408"/>
      <c r="R951" s="408"/>
      <c r="S951" s="408"/>
      <c r="T951" s="408"/>
      <c r="U951" s="408"/>
      <c r="V951" s="408"/>
      <c r="W951" s="408"/>
      <c r="X951" s="408"/>
      <c r="Y951" s="408"/>
      <c r="Z951" s="408"/>
    </row>
    <row r="952" ht="15.75" customHeight="1">
      <c r="A952" s="408"/>
      <c r="B952" s="416"/>
      <c r="C952" s="416"/>
      <c r="D952" s="416"/>
      <c r="E952" s="416"/>
      <c r="F952" s="408"/>
      <c r="G952" s="408"/>
      <c r="H952" s="408"/>
      <c r="I952" s="408"/>
      <c r="J952" s="408"/>
      <c r="K952" s="408"/>
      <c r="L952" s="408"/>
      <c r="M952" s="408"/>
      <c r="N952" s="408"/>
      <c r="O952" s="408"/>
      <c r="P952" s="408"/>
      <c r="Q952" s="408"/>
      <c r="R952" s="408"/>
      <c r="S952" s="408"/>
      <c r="T952" s="408"/>
      <c r="U952" s="408"/>
      <c r="V952" s="408"/>
      <c r="W952" s="408"/>
      <c r="X952" s="408"/>
      <c r="Y952" s="408"/>
      <c r="Z952" s="408"/>
    </row>
    <row r="953" ht="15.75" customHeight="1">
      <c r="A953" s="408"/>
      <c r="B953" s="416"/>
      <c r="C953" s="416"/>
      <c r="D953" s="416"/>
      <c r="E953" s="416"/>
      <c r="F953" s="408"/>
      <c r="G953" s="408"/>
      <c r="H953" s="408"/>
      <c r="I953" s="408"/>
      <c r="J953" s="408"/>
      <c r="K953" s="408"/>
      <c r="L953" s="408"/>
      <c r="M953" s="408"/>
      <c r="N953" s="408"/>
      <c r="O953" s="408"/>
      <c r="P953" s="408"/>
      <c r="Q953" s="408"/>
      <c r="R953" s="408"/>
      <c r="S953" s="408"/>
      <c r="T953" s="408"/>
      <c r="U953" s="408"/>
      <c r="V953" s="408"/>
      <c r="W953" s="408"/>
      <c r="X953" s="408"/>
      <c r="Y953" s="408"/>
      <c r="Z953" s="408"/>
    </row>
    <row r="954" ht="15.75" customHeight="1">
      <c r="A954" s="408"/>
      <c r="B954" s="416"/>
      <c r="C954" s="416"/>
      <c r="D954" s="416"/>
      <c r="E954" s="416"/>
      <c r="F954" s="408"/>
      <c r="G954" s="408"/>
      <c r="H954" s="408"/>
      <c r="I954" s="408"/>
      <c r="J954" s="408"/>
      <c r="K954" s="408"/>
      <c r="L954" s="408"/>
      <c r="M954" s="408"/>
      <c r="N954" s="408"/>
      <c r="O954" s="408"/>
      <c r="P954" s="408"/>
      <c r="Q954" s="408"/>
      <c r="R954" s="408"/>
      <c r="S954" s="408"/>
      <c r="T954" s="408"/>
      <c r="U954" s="408"/>
      <c r="V954" s="408"/>
      <c r="W954" s="408"/>
      <c r="X954" s="408"/>
      <c r="Y954" s="408"/>
      <c r="Z954" s="408"/>
    </row>
    <row r="955" ht="15.75" customHeight="1">
      <c r="A955" s="408"/>
      <c r="B955" s="416"/>
      <c r="C955" s="416"/>
      <c r="D955" s="416"/>
      <c r="E955" s="416"/>
      <c r="F955" s="408"/>
      <c r="G955" s="408"/>
      <c r="H955" s="408"/>
      <c r="I955" s="408"/>
      <c r="J955" s="408"/>
      <c r="K955" s="408"/>
      <c r="L955" s="408"/>
      <c r="M955" s="408"/>
      <c r="N955" s="408"/>
      <c r="O955" s="408"/>
      <c r="P955" s="408"/>
      <c r="Q955" s="408"/>
      <c r="R955" s="408"/>
      <c r="S955" s="408"/>
      <c r="T955" s="408"/>
      <c r="U955" s="408"/>
      <c r="V955" s="408"/>
      <c r="W955" s="408"/>
      <c r="X955" s="408"/>
      <c r="Y955" s="408"/>
      <c r="Z955" s="408"/>
    </row>
    <row r="956" ht="15.75" customHeight="1">
      <c r="A956" s="408"/>
      <c r="B956" s="416"/>
      <c r="C956" s="416"/>
      <c r="D956" s="416"/>
      <c r="E956" s="416"/>
      <c r="F956" s="408"/>
      <c r="G956" s="408"/>
      <c r="H956" s="408"/>
      <c r="I956" s="408"/>
      <c r="J956" s="408"/>
      <c r="K956" s="408"/>
      <c r="L956" s="408"/>
      <c r="M956" s="408"/>
      <c r="N956" s="408"/>
      <c r="O956" s="408"/>
      <c r="P956" s="408"/>
      <c r="Q956" s="408"/>
      <c r="R956" s="408"/>
      <c r="S956" s="408"/>
      <c r="T956" s="408"/>
      <c r="U956" s="408"/>
      <c r="V956" s="408"/>
      <c r="W956" s="408"/>
      <c r="X956" s="408"/>
      <c r="Y956" s="408"/>
      <c r="Z956" s="408"/>
    </row>
    <row r="957" ht="15.75" customHeight="1">
      <c r="A957" s="408"/>
      <c r="B957" s="416"/>
      <c r="C957" s="416"/>
      <c r="D957" s="416"/>
      <c r="E957" s="416"/>
      <c r="F957" s="408"/>
      <c r="G957" s="408"/>
      <c r="H957" s="408"/>
      <c r="I957" s="408"/>
      <c r="J957" s="408"/>
      <c r="K957" s="408"/>
      <c r="L957" s="408"/>
      <c r="M957" s="408"/>
      <c r="N957" s="408"/>
      <c r="O957" s="408"/>
      <c r="P957" s="408"/>
      <c r="Q957" s="408"/>
      <c r="R957" s="408"/>
      <c r="S957" s="408"/>
      <c r="T957" s="408"/>
      <c r="U957" s="408"/>
      <c r="V957" s="408"/>
      <c r="W957" s="408"/>
      <c r="X957" s="408"/>
      <c r="Y957" s="408"/>
      <c r="Z957" s="408"/>
    </row>
    <row r="958" ht="15.75" customHeight="1">
      <c r="A958" s="408"/>
      <c r="B958" s="416"/>
      <c r="C958" s="416"/>
      <c r="D958" s="416"/>
      <c r="E958" s="416"/>
      <c r="F958" s="408"/>
      <c r="G958" s="408"/>
      <c r="H958" s="408"/>
      <c r="I958" s="408"/>
      <c r="J958" s="408"/>
      <c r="K958" s="408"/>
      <c r="L958" s="408"/>
      <c r="M958" s="408"/>
      <c r="N958" s="408"/>
      <c r="O958" s="408"/>
      <c r="P958" s="408"/>
      <c r="Q958" s="408"/>
      <c r="R958" s="408"/>
      <c r="S958" s="408"/>
      <c r="T958" s="408"/>
      <c r="U958" s="408"/>
      <c r="V958" s="408"/>
      <c r="W958" s="408"/>
      <c r="X958" s="408"/>
      <c r="Y958" s="408"/>
      <c r="Z958" s="408"/>
    </row>
    <row r="959" ht="15.75" customHeight="1">
      <c r="A959" s="408"/>
      <c r="B959" s="416"/>
      <c r="C959" s="416"/>
      <c r="D959" s="416"/>
      <c r="E959" s="416"/>
      <c r="F959" s="408"/>
      <c r="G959" s="408"/>
      <c r="H959" s="408"/>
      <c r="I959" s="408"/>
      <c r="J959" s="408"/>
      <c r="K959" s="408"/>
      <c r="L959" s="408"/>
      <c r="M959" s="408"/>
      <c r="N959" s="408"/>
      <c r="O959" s="408"/>
      <c r="P959" s="408"/>
      <c r="Q959" s="408"/>
      <c r="R959" s="408"/>
      <c r="S959" s="408"/>
      <c r="T959" s="408"/>
      <c r="U959" s="408"/>
      <c r="V959" s="408"/>
      <c r="W959" s="408"/>
      <c r="X959" s="408"/>
      <c r="Y959" s="408"/>
      <c r="Z959" s="408"/>
    </row>
    <row r="960" ht="15.75" customHeight="1">
      <c r="A960" s="408"/>
      <c r="B960" s="416"/>
      <c r="C960" s="416"/>
      <c r="D960" s="416"/>
      <c r="E960" s="416"/>
      <c r="F960" s="408"/>
      <c r="G960" s="408"/>
      <c r="H960" s="408"/>
      <c r="I960" s="408"/>
      <c r="J960" s="408"/>
      <c r="K960" s="408"/>
      <c r="L960" s="408"/>
      <c r="M960" s="408"/>
      <c r="N960" s="408"/>
      <c r="O960" s="408"/>
      <c r="P960" s="408"/>
      <c r="Q960" s="408"/>
      <c r="R960" s="408"/>
      <c r="S960" s="408"/>
      <c r="T960" s="408"/>
      <c r="U960" s="408"/>
      <c r="V960" s="408"/>
      <c r="W960" s="408"/>
      <c r="X960" s="408"/>
      <c r="Y960" s="408"/>
      <c r="Z960" s="408"/>
    </row>
    <row r="961" ht="15.75" customHeight="1">
      <c r="A961" s="408"/>
      <c r="B961" s="416"/>
      <c r="C961" s="416"/>
      <c r="D961" s="416"/>
      <c r="E961" s="416"/>
      <c r="F961" s="408"/>
      <c r="G961" s="408"/>
      <c r="H961" s="408"/>
      <c r="I961" s="408"/>
      <c r="J961" s="408"/>
      <c r="K961" s="408"/>
      <c r="L961" s="408"/>
      <c r="M961" s="408"/>
      <c r="N961" s="408"/>
      <c r="O961" s="408"/>
      <c r="P961" s="408"/>
      <c r="Q961" s="408"/>
      <c r="R961" s="408"/>
      <c r="S961" s="408"/>
      <c r="T961" s="408"/>
      <c r="U961" s="408"/>
      <c r="V961" s="408"/>
      <c r="W961" s="408"/>
      <c r="X961" s="408"/>
      <c r="Y961" s="408"/>
      <c r="Z961" s="408"/>
    </row>
    <row r="962" ht="15.75" customHeight="1">
      <c r="A962" s="408"/>
      <c r="B962" s="416"/>
      <c r="C962" s="416"/>
      <c r="D962" s="416"/>
      <c r="E962" s="416"/>
      <c r="F962" s="408"/>
      <c r="G962" s="408"/>
      <c r="H962" s="408"/>
      <c r="I962" s="408"/>
      <c r="J962" s="408"/>
      <c r="K962" s="408"/>
      <c r="L962" s="408"/>
      <c r="M962" s="408"/>
      <c r="N962" s="408"/>
      <c r="O962" s="408"/>
      <c r="P962" s="408"/>
      <c r="Q962" s="408"/>
      <c r="R962" s="408"/>
      <c r="S962" s="408"/>
      <c r="T962" s="408"/>
      <c r="U962" s="408"/>
      <c r="V962" s="408"/>
      <c r="W962" s="408"/>
      <c r="X962" s="408"/>
      <c r="Y962" s="408"/>
      <c r="Z962" s="408"/>
    </row>
    <row r="963" ht="15.75" customHeight="1">
      <c r="A963" s="408"/>
      <c r="B963" s="416"/>
      <c r="C963" s="416"/>
      <c r="D963" s="416"/>
      <c r="E963" s="416"/>
      <c r="F963" s="408"/>
      <c r="G963" s="408"/>
      <c r="H963" s="408"/>
      <c r="I963" s="408"/>
      <c r="J963" s="408"/>
      <c r="K963" s="408"/>
      <c r="L963" s="408"/>
      <c r="M963" s="408"/>
      <c r="N963" s="408"/>
      <c r="O963" s="408"/>
      <c r="P963" s="408"/>
      <c r="Q963" s="408"/>
      <c r="R963" s="408"/>
      <c r="S963" s="408"/>
      <c r="T963" s="408"/>
      <c r="U963" s="408"/>
      <c r="V963" s="408"/>
      <c r="W963" s="408"/>
      <c r="X963" s="408"/>
      <c r="Y963" s="408"/>
      <c r="Z963" s="408"/>
    </row>
    <row r="964" ht="15.75" customHeight="1">
      <c r="A964" s="408"/>
      <c r="B964" s="416"/>
      <c r="C964" s="416"/>
      <c r="D964" s="416"/>
      <c r="E964" s="416"/>
      <c r="F964" s="408"/>
      <c r="G964" s="408"/>
      <c r="H964" s="408"/>
      <c r="I964" s="408"/>
      <c r="J964" s="408"/>
      <c r="K964" s="408"/>
      <c r="L964" s="408"/>
      <c r="M964" s="408"/>
      <c r="N964" s="408"/>
      <c r="O964" s="408"/>
      <c r="P964" s="408"/>
      <c r="Q964" s="408"/>
      <c r="R964" s="408"/>
      <c r="S964" s="408"/>
      <c r="T964" s="408"/>
      <c r="U964" s="408"/>
      <c r="V964" s="408"/>
      <c r="W964" s="408"/>
      <c r="X964" s="408"/>
      <c r="Y964" s="408"/>
      <c r="Z964" s="408"/>
    </row>
    <row r="965" ht="15.75" customHeight="1">
      <c r="A965" s="408"/>
      <c r="B965" s="416"/>
      <c r="C965" s="416"/>
      <c r="D965" s="416"/>
      <c r="E965" s="416"/>
      <c r="F965" s="408"/>
      <c r="G965" s="408"/>
      <c r="H965" s="408"/>
      <c r="I965" s="408"/>
      <c r="J965" s="408"/>
      <c r="K965" s="408"/>
      <c r="L965" s="408"/>
      <c r="M965" s="408"/>
      <c r="N965" s="408"/>
      <c r="O965" s="408"/>
      <c r="P965" s="408"/>
      <c r="Q965" s="408"/>
      <c r="R965" s="408"/>
      <c r="S965" s="408"/>
      <c r="T965" s="408"/>
      <c r="U965" s="408"/>
      <c r="V965" s="408"/>
      <c r="W965" s="408"/>
      <c r="X965" s="408"/>
      <c r="Y965" s="408"/>
      <c r="Z965" s="408"/>
    </row>
    <row r="966" ht="15.75" customHeight="1">
      <c r="A966" s="408"/>
      <c r="B966" s="416"/>
      <c r="C966" s="416"/>
      <c r="D966" s="416"/>
      <c r="E966" s="416"/>
      <c r="F966" s="408"/>
      <c r="G966" s="408"/>
      <c r="H966" s="408"/>
      <c r="I966" s="408"/>
      <c r="J966" s="408"/>
      <c r="K966" s="408"/>
      <c r="L966" s="408"/>
      <c r="M966" s="408"/>
      <c r="N966" s="408"/>
      <c r="O966" s="408"/>
      <c r="P966" s="408"/>
      <c r="Q966" s="408"/>
      <c r="R966" s="408"/>
      <c r="S966" s="408"/>
      <c r="T966" s="408"/>
      <c r="U966" s="408"/>
      <c r="V966" s="408"/>
      <c r="W966" s="408"/>
      <c r="X966" s="408"/>
      <c r="Y966" s="408"/>
      <c r="Z966" s="408"/>
    </row>
    <row r="967" ht="15.75" customHeight="1">
      <c r="A967" s="408"/>
      <c r="B967" s="416"/>
      <c r="C967" s="416"/>
      <c r="D967" s="416"/>
      <c r="E967" s="416"/>
      <c r="F967" s="408"/>
      <c r="G967" s="408"/>
      <c r="H967" s="408"/>
      <c r="I967" s="408"/>
      <c r="J967" s="408"/>
      <c r="K967" s="408"/>
      <c r="L967" s="408"/>
      <c r="M967" s="408"/>
      <c r="N967" s="408"/>
      <c r="O967" s="408"/>
      <c r="P967" s="408"/>
      <c r="Q967" s="408"/>
      <c r="R967" s="408"/>
      <c r="S967" s="408"/>
      <c r="T967" s="408"/>
      <c r="U967" s="408"/>
      <c r="V967" s="408"/>
      <c r="W967" s="408"/>
      <c r="X967" s="408"/>
      <c r="Y967" s="408"/>
      <c r="Z967" s="408"/>
    </row>
    <row r="968" ht="15.75" customHeight="1">
      <c r="A968" s="408"/>
      <c r="B968" s="416"/>
      <c r="C968" s="416"/>
      <c r="D968" s="416"/>
      <c r="E968" s="416"/>
      <c r="F968" s="408"/>
      <c r="G968" s="408"/>
      <c r="H968" s="408"/>
      <c r="I968" s="408"/>
      <c r="J968" s="408"/>
      <c r="K968" s="408"/>
      <c r="L968" s="408"/>
      <c r="M968" s="408"/>
      <c r="N968" s="408"/>
      <c r="O968" s="408"/>
      <c r="P968" s="408"/>
      <c r="Q968" s="408"/>
      <c r="R968" s="408"/>
      <c r="S968" s="408"/>
      <c r="T968" s="408"/>
      <c r="U968" s="408"/>
      <c r="V968" s="408"/>
      <c r="W968" s="408"/>
      <c r="X968" s="408"/>
      <c r="Y968" s="408"/>
      <c r="Z968" s="408"/>
    </row>
    <row r="969" ht="15.75" customHeight="1">
      <c r="A969" s="408"/>
      <c r="B969" s="416"/>
      <c r="C969" s="416"/>
      <c r="D969" s="416"/>
      <c r="E969" s="416"/>
      <c r="F969" s="408"/>
      <c r="G969" s="408"/>
      <c r="H969" s="408"/>
      <c r="I969" s="408"/>
      <c r="J969" s="408"/>
      <c r="K969" s="408"/>
      <c r="L969" s="408"/>
      <c r="M969" s="408"/>
      <c r="N969" s="408"/>
      <c r="O969" s="408"/>
      <c r="P969" s="408"/>
      <c r="Q969" s="408"/>
      <c r="R969" s="408"/>
      <c r="S969" s="408"/>
      <c r="T969" s="408"/>
      <c r="U969" s="408"/>
      <c r="V969" s="408"/>
      <c r="W969" s="408"/>
      <c r="X969" s="408"/>
      <c r="Y969" s="408"/>
      <c r="Z969" s="408"/>
    </row>
    <row r="970" ht="15.75" customHeight="1">
      <c r="A970" s="408"/>
      <c r="B970" s="416"/>
      <c r="C970" s="416"/>
      <c r="D970" s="416"/>
      <c r="E970" s="416"/>
      <c r="F970" s="408"/>
      <c r="G970" s="408"/>
      <c r="H970" s="408"/>
      <c r="I970" s="408"/>
      <c r="J970" s="408"/>
      <c r="K970" s="408"/>
      <c r="L970" s="408"/>
      <c r="M970" s="408"/>
      <c r="N970" s="408"/>
      <c r="O970" s="408"/>
      <c r="P970" s="408"/>
      <c r="Q970" s="408"/>
      <c r="R970" s="408"/>
      <c r="S970" s="408"/>
      <c r="T970" s="408"/>
      <c r="U970" s="408"/>
      <c r="V970" s="408"/>
      <c r="W970" s="408"/>
      <c r="X970" s="408"/>
      <c r="Y970" s="408"/>
      <c r="Z970" s="408"/>
    </row>
    <row r="971" ht="15.75" customHeight="1">
      <c r="A971" s="408"/>
      <c r="B971" s="416"/>
      <c r="C971" s="416"/>
      <c r="D971" s="416"/>
      <c r="E971" s="416"/>
      <c r="F971" s="408"/>
      <c r="G971" s="408"/>
      <c r="H971" s="408"/>
      <c r="I971" s="408"/>
      <c r="J971" s="408"/>
      <c r="K971" s="408"/>
      <c r="L971" s="408"/>
      <c r="M971" s="408"/>
      <c r="N971" s="408"/>
      <c r="O971" s="408"/>
      <c r="P971" s="408"/>
      <c r="Q971" s="408"/>
      <c r="R971" s="408"/>
      <c r="S971" s="408"/>
      <c r="T971" s="408"/>
      <c r="U971" s="408"/>
      <c r="V971" s="408"/>
      <c r="W971" s="408"/>
      <c r="X971" s="408"/>
      <c r="Y971" s="408"/>
      <c r="Z971" s="408"/>
    </row>
    <row r="972" ht="15.75" customHeight="1">
      <c r="A972" s="408"/>
      <c r="B972" s="416"/>
      <c r="C972" s="416"/>
      <c r="D972" s="416"/>
      <c r="E972" s="416"/>
      <c r="F972" s="408"/>
      <c r="G972" s="408"/>
      <c r="H972" s="408"/>
      <c r="I972" s="408"/>
      <c r="J972" s="408"/>
      <c r="K972" s="408"/>
      <c r="L972" s="408"/>
      <c r="M972" s="408"/>
      <c r="N972" s="408"/>
      <c r="O972" s="408"/>
      <c r="P972" s="408"/>
      <c r="Q972" s="408"/>
      <c r="R972" s="408"/>
      <c r="S972" s="408"/>
      <c r="T972" s="408"/>
      <c r="U972" s="408"/>
      <c r="V972" s="408"/>
      <c r="W972" s="408"/>
      <c r="X972" s="408"/>
      <c r="Y972" s="408"/>
      <c r="Z972" s="408"/>
    </row>
    <row r="973" ht="15.75" customHeight="1">
      <c r="A973" s="408"/>
      <c r="B973" s="416"/>
      <c r="C973" s="416"/>
      <c r="D973" s="416"/>
      <c r="E973" s="416"/>
      <c r="F973" s="408"/>
      <c r="G973" s="408"/>
      <c r="H973" s="408"/>
      <c r="I973" s="408"/>
      <c r="J973" s="408"/>
      <c r="K973" s="408"/>
      <c r="L973" s="408"/>
      <c r="M973" s="408"/>
      <c r="N973" s="408"/>
      <c r="O973" s="408"/>
      <c r="P973" s="408"/>
      <c r="Q973" s="408"/>
      <c r="R973" s="408"/>
      <c r="S973" s="408"/>
      <c r="T973" s="408"/>
      <c r="U973" s="408"/>
      <c r="V973" s="408"/>
      <c r="W973" s="408"/>
      <c r="X973" s="408"/>
      <c r="Y973" s="408"/>
      <c r="Z973" s="408"/>
    </row>
    <row r="974" ht="15.75" customHeight="1">
      <c r="A974" s="408"/>
      <c r="B974" s="416"/>
      <c r="C974" s="416"/>
      <c r="D974" s="416"/>
      <c r="E974" s="416"/>
      <c r="F974" s="408"/>
      <c r="G974" s="408"/>
      <c r="H974" s="408"/>
      <c r="I974" s="408"/>
      <c r="J974" s="408"/>
      <c r="K974" s="408"/>
      <c r="L974" s="408"/>
      <c r="M974" s="408"/>
      <c r="N974" s="408"/>
      <c r="O974" s="408"/>
      <c r="P974" s="408"/>
      <c r="Q974" s="408"/>
      <c r="R974" s="408"/>
      <c r="S974" s="408"/>
      <c r="T974" s="408"/>
      <c r="U974" s="408"/>
      <c r="V974" s="408"/>
      <c r="W974" s="408"/>
      <c r="X974" s="408"/>
      <c r="Y974" s="408"/>
      <c r="Z974" s="408"/>
    </row>
    <row r="975" ht="15.75" customHeight="1">
      <c r="A975" s="408"/>
      <c r="B975" s="416"/>
      <c r="C975" s="416"/>
      <c r="D975" s="416"/>
      <c r="E975" s="416"/>
      <c r="F975" s="408"/>
      <c r="G975" s="408"/>
      <c r="H975" s="408"/>
      <c r="I975" s="408"/>
      <c r="J975" s="408"/>
      <c r="K975" s="408"/>
      <c r="L975" s="408"/>
      <c r="M975" s="408"/>
      <c r="N975" s="408"/>
      <c r="O975" s="408"/>
      <c r="P975" s="408"/>
      <c r="Q975" s="408"/>
      <c r="R975" s="408"/>
      <c r="S975" s="408"/>
      <c r="T975" s="408"/>
      <c r="U975" s="408"/>
      <c r="V975" s="408"/>
      <c r="W975" s="408"/>
      <c r="X975" s="408"/>
      <c r="Y975" s="408"/>
      <c r="Z975" s="408"/>
    </row>
    <row r="976" ht="15.75" customHeight="1">
      <c r="A976" s="408"/>
      <c r="B976" s="416"/>
      <c r="C976" s="416"/>
      <c r="D976" s="416"/>
      <c r="E976" s="416"/>
      <c r="F976" s="408"/>
      <c r="G976" s="408"/>
      <c r="H976" s="408"/>
      <c r="I976" s="408"/>
      <c r="J976" s="408"/>
      <c r="K976" s="408"/>
      <c r="L976" s="408"/>
      <c r="M976" s="408"/>
      <c r="N976" s="408"/>
      <c r="O976" s="408"/>
      <c r="P976" s="408"/>
      <c r="Q976" s="408"/>
      <c r="R976" s="408"/>
      <c r="S976" s="408"/>
      <c r="T976" s="408"/>
      <c r="U976" s="408"/>
      <c r="V976" s="408"/>
      <c r="W976" s="408"/>
      <c r="X976" s="408"/>
      <c r="Y976" s="408"/>
      <c r="Z976" s="408"/>
    </row>
    <row r="977" ht="15.75" customHeight="1">
      <c r="A977" s="408"/>
      <c r="B977" s="416"/>
      <c r="C977" s="416"/>
      <c r="D977" s="416"/>
      <c r="E977" s="416"/>
      <c r="F977" s="408"/>
      <c r="G977" s="408"/>
      <c r="H977" s="408"/>
      <c r="I977" s="408"/>
      <c r="J977" s="408"/>
      <c r="K977" s="408"/>
      <c r="L977" s="408"/>
      <c r="M977" s="408"/>
      <c r="N977" s="408"/>
      <c r="O977" s="408"/>
      <c r="P977" s="408"/>
      <c r="Q977" s="408"/>
      <c r="R977" s="408"/>
      <c r="S977" s="408"/>
      <c r="T977" s="408"/>
      <c r="U977" s="408"/>
      <c r="V977" s="408"/>
      <c r="W977" s="408"/>
      <c r="X977" s="408"/>
      <c r="Y977" s="408"/>
      <c r="Z977" s="408"/>
    </row>
    <row r="978" ht="15.75" customHeight="1">
      <c r="A978" s="408"/>
      <c r="B978" s="416"/>
      <c r="C978" s="416"/>
      <c r="D978" s="416"/>
      <c r="E978" s="416"/>
      <c r="F978" s="408"/>
      <c r="G978" s="408"/>
      <c r="H978" s="408"/>
      <c r="I978" s="408"/>
      <c r="J978" s="408"/>
      <c r="K978" s="408"/>
      <c r="L978" s="408"/>
      <c r="M978" s="408"/>
      <c r="N978" s="408"/>
      <c r="O978" s="408"/>
      <c r="P978" s="408"/>
      <c r="Q978" s="408"/>
      <c r="R978" s="408"/>
      <c r="S978" s="408"/>
      <c r="T978" s="408"/>
      <c r="U978" s="408"/>
      <c r="V978" s="408"/>
      <c r="W978" s="408"/>
      <c r="X978" s="408"/>
      <c r="Y978" s="408"/>
      <c r="Z978" s="408"/>
    </row>
    <row r="979" ht="15.75" customHeight="1">
      <c r="A979" s="408"/>
      <c r="B979" s="416"/>
      <c r="C979" s="416"/>
      <c r="D979" s="416"/>
      <c r="E979" s="416"/>
      <c r="F979" s="408"/>
      <c r="G979" s="408"/>
      <c r="H979" s="408"/>
      <c r="I979" s="408"/>
      <c r="J979" s="408"/>
      <c r="K979" s="408"/>
      <c r="L979" s="408"/>
      <c r="M979" s="408"/>
      <c r="N979" s="408"/>
      <c r="O979" s="408"/>
      <c r="P979" s="408"/>
      <c r="Q979" s="408"/>
      <c r="R979" s="408"/>
      <c r="S979" s="408"/>
      <c r="T979" s="408"/>
      <c r="U979" s="408"/>
      <c r="V979" s="408"/>
      <c r="W979" s="408"/>
      <c r="X979" s="408"/>
      <c r="Y979" s="408"/>
      <c r="Z979" s="408"/>
    </row>
    <row r="980" ht="15.75" customHeight="1">
      <c r="A980" s="408"/>
      <c r="B980" s="416"/>
      <c r="C980" s="416"/>
      <c r="D980" s="416"/>
      <c r="E980" s="416"/>
      <c r="F980" s="408"/>
      <c r="G980" s="408"/>
      <c r="H980" s="408"/>
      <c r="I980" s="408"/>
      <c r="J980" s="408"/>
      <c r="K980" s="408"/>
      <c r="L980" s="408"/>
      <c r="M980" s="408"/>
      <c r="N980" s="408"/>
      <c r="O980" s="408"/>
      <c r="P980" s="408"/>
      <c r="Q980" s="408"/>
      <c r="R980" s="408"/>
      <c r="S980" s="408"/>
      <c r="T980" s="408"/>
      <c r="U980" s="408"/>
      <c r="V980" s="408"/>
      <c r="W980" s="408"/>
      <c r="X980" s="408"/>
      <c r="Y980" s="408"/>
      <c r="Z980" s="408"/>
    </row>
    <row r="981" ht="15.75" customHeight="1">
      <c r="A981" s="408"/>
      <c r="B981" s="416"/>
      <c r="C981" s="416"/>
      <c r="D981" s="416"/>
      <c r="E981" s="416"/>
      <c r="F981" s="408"/>
      <c r="G981" s="408"/>
      <c r="H981" s="408"/>
      <c r="I981" s="408"/>
      <c r="J981" s="408"/>
      <c r="K981" s="408"/>
      <c r="L981" s="408"/>
      <c r="M981" s="408"/>
      <c r="N981" s="408"/>
      <c r="O981" s="408"/>
      <c r="P981" s="408"/>
      <c r="Q981" s="408"/>
      <c r="R981" s="408"/>
      <c r="S981" s="408"/>
      <c r="T981" s="408"/>
      <c r="U981" s="408"/>
      <c r="V981" s="408"/>
      <c r="W981" s="408"/>
      <c r="X981" s="408"/>
      <c r="Y981" s="408"/>
      <c r="Z981" s="408"/>
    </row>
    <row r="982" ht="15.75" customHeight="1">
      <c r="A982" s="408"/>
      <c r="B982" s="416"/>
      <c r="C982" s="416"/>
      <c r="D982" s="416"/>
      <c r="E982" s="416"/>
      <c r="F982" s="408"/>
      <c r="G982" s="408"/>
      <c r="H982" s="408"/>
      <c r="I982" s="408"/>
      <c r="J982" s="408"/>
      <c r="K982" s="408"/>
      <c r="L982" s="408"/>
      <c r="M982" s="408"/>
      <c r="N982" s="408"/>
      <c r="O982" s="408"/>
      <c r="P982" s="408"/>
      <c r="Q982" s="408"/>
      <c r="R982" s="408"/>
      <c r="S982" s="408"/>
      <c r="T982" s="408"/>
      <c r="U982" s="408"/>
      <c r="V982" s="408"/>
      <c r="W982" s="408"/>
      <c r="X982" s="408"/>
      <c r="Y982" s="408"/>
      <c r="Z982" s="408"/>
    </row>
    <row r="983" ht="15.75" customHeight="1">
      <c r="A983" s="408"/>
      <c r="B983" s="416"/>
      <c r="C983" s="416"/>
      <c r="D983" s="416"/>
      <c r="E983" s="416"/>
      <c r="F983" s="408"/>
      <c r="G983" s="408"/>
      <c r="H983" s="408"/>
      <c r="I983" s="408"/>
      <c r="J983" s="408"/>
      <c r="K983" s="408"/>
      <c r="L983" s="408"/>
      <c r="M983" s="408"/>
      <c r="N983" s="408"/>
      <c r="O983" s="408"/>
      <c r="P983" s="408"/>
      <c r="Q983" s="408"/>
      <c r="R983" s="408"/>
      <c r="S983" s="408"/>
      <c r="T983" s="408"/>
      <c r="U983" s="408"/>
      <c r="V983" s="408"/>
      <c r="W983" s="408"/>
      <c r="X983" s="408"/>
      <c r="Y983" s="408"/>
      <c r="Z983" s="408"/>
    </row>
    <row r="984" ht="15.75" customHeight="1">
      <c r="A984" s="408"/>
      <c r="B984" s="416"/>
      <c r="C984" s="416"/>
      <c r="D984" s="416"/>
      <c r="E984" s="416"/>
      <c r="F984" s="408"/>
      <c r="G984" s="408"/>
      <c r="H984" s="408"/>
      <c r="I984" s="408"/>
      <c r="J984" s="408"/>
      <c r="K984" s="408"/>
      <c r="L984" s="408"/>
      <c r="M984" s="408"/>
      <c r="N984" s="408"/>
      <c r="O984" s="408"/>
      <c r="P984" s="408"/>
      <c r="Q984" s="408"/>
      <c r="R984" s="408"/>
      <c r="S984" s="408"/>
      <c r="T984" s="408"/>
      <c r="U984" s="408"/>
      <c r="V984" s="408"/>
      <c r="W984" s="408"/>
      <c r="X984" s="408"/>
      <c r="Y984" s="408"/>
      <c r="Z984" s="408"/>
    </row>
    <row r="985" ht="15.75" customHeight="1">
      <c r="A985" s="408"/>
      <c r="B985" s="416"/>
      <c r="C985" s="416"/>
      <c r="D985" s="416"/>
      <c r="E985" s="416"/>
      <c r="F985" s="408"/>
      <c r="G985" s="408"/>
      <c r="H985" s="408"/>
      <c r="I985" s="408"/>
      <c r="J985" s="408"/>
      <c r="K985" s="408"/>
      <c r="L985" s="408"/>
      <c r="M985" s="408"/>
      <c r="N985" s="408"/>
      <c r="O985" s="408"/>
      <c r="P985" s="408"/>
      <c r="Q985" s="408"/>
      <c r="R985" s="408"/>
      <c r="S985" s="408"/>
      <c r="T985" s="408"/>
      <c r="U985" s="408"/>
      <c r="V985" s="408"/>
      <c r="W985" s="408"/>
      <c r="X985" s="408"/>
      <c r="Y985" s="408"/>
      <c r="Z985" s="408"/>
    </row>
    <row r="986" ht="15.75" customHeight="1">
      <c r="A986" s="408"/>
      <c r="B986" s="416"/>
      <c r="C986" s="416"/>
      <c r="D986" s="416"/>
      <c r="E986" s="416"/>
      <c r="F986" s="408"/>
      <c r="G986" s="408"/>
      <c r="H986" s="408"/>
      <c r="I986" s="408"/>
      <c r="J986" s="408"/>
      <c r="K986" s="408"/>
      <c r="L986" s="408"/>
      <c r="M986" s="408"/>
      <c r="N986" s="408"/>
      <c r="O986" s="408"/>
      <c r="P986" s="408"/>
      <c r="Q986" s="408"/>
      <c r="R986" s="408"/>
      <c r="S986" s="408"/>
      <c r="T986" s="408"/>
      <c r="U986" s="408"/>
      <c r="V986" s="408"/>
      <c r="W986" s="408"/>
      <c r="X986" s="408"/>
      <c r="Y986" s="408"/>
      <c r="Z986" s="408"/>
    </row>
    <row r="987" ht="15.75" customHeight="1">
      <c r="A987" s="408"/>
      <c r="B987" s="416"/>
      <c r="C987" s="416"/>
      <c r="D987" s="416"/>
      <c r="E987" s="416"/>
      <c r="F987" s="408"/>
      <c r="G987" s="408"/>
      <c r="H987" s="408"/>
      <c r="I987" s="408"/>
      <c r="J987" s="408"/>
      <c r="K987" s="408"/>
      <c r="L987" s="408"/>
      <c r="M987" s="408"/>
      <c r="N987" s="408"/>
      <c r="O987" s="408"/>
      <c r="P987" s="408"/>
      <c r="Q987" s="408"/>
      <c r="R987" s="408"/>
      <c r="S987" s="408"/>
      <c r="T987" s="408"/>
      <c r="U987" s="408"/>
      <c r="V987" s="408"/>
      <c r="W987" s="408"/>
      <c r="X987" s="408"/>
      <c r="Y987" s="408"/>
      <c r="Z987" s="408"/>
    </row>
    <row r="988" ht="15.75" customHeight="1">
      <c r="A988" s="408"/>
      <c r="B988" s="416"/>
      <c r="C988" s="416"/>
      <c r="D988" s="416"/>
      <c r="E988" s="416"/>
      <c r="F988" s="408"/>
      <c r="G988" s="408"/>
      <c r="H988" s="408"/>
      <c r="I988" s="408"/>
      <c r="J988" s="408"/>
      <c r="K988" s="408"/>
      <c r="L988" s="408"/>
      <c r="M988" s="408"/>
      <c r="N988" s="408"/>
      <c r="O988" s="408"/>
      <c r="P988" s="408"/>
      <c r="Q988" s="408"/>
      <c r="R988" s="408"/>
      <c r="S988" s="408"/>
      <c r="T988" s="408"/>
      <c r="U988" s="408"/>
      <c r="V988" s="408"/>
      <c r="W988" s="408"/>
      <c r="X988" s="408"/>
      <c r="Y988" s="408"/>
      <c r="Z988" s="408"/>
    </row>
    <row r="989" ht="15.75" customHeight="1">
      <c r="A989" s="408"/>
      <c r="B989" s="416"/>
      <c r="C989" s="416"/>
      <c r="D989" s="416"/>
      <c r="E989" s="416"/>
      <c r="F989" s="408"/>
      <c r="G989" s="408"/>
      <c r="H989" s="408"/>
      <c r="I989" s="408"/>
      <c r="J989" s="408"/>
      <c r="K989" s="408"/>
      <c r="L989" s="408"/>
      <c r="M989" s="408"/>
      <c r="N989" s="408"/>
      <c r="O989" s="408"/>
      <c r="P989" s="408"/>
      <c r="Q989" s="408"/>
      <c r="R989" s="408"/>
      <c r="S989" s="408"/>
      <c r="T989" s="408"/>
      <c r="U989" s="408"/>
      <c r="V989" s="408"/>
      <c r="W989" s="408"/>
      <c r="X989" s="408"/>
      <c r="Y989" s="408"/>
      <c r="Z989" s="408"/>
    </row>
    <row r="990" ht="15.75" customHeight="1">
      <c r="A990" s="408"/>
      <c r="B990" s="416"/>
      <c r="C990" s="416"/>
      <c r="D990" s="416"/>
      <c r="E990" s="416"/>
      <c r="F990" s="408"/>
      <c r="G990" s="408"/>
      <c r="H990" s="408"/>
      <c r="I990" s="408"/>
      <c r="J990" s="408"/>
      <c r="K990" s="408"/>
      <c r="L990" s="408"/>
      <c r="M990" s="408"/>
      <c r="N990" s="408"/>
      <c r="O990" s="408"/>
      <c r="P990" s="408"/>
      <c r="Q990" s="408"/>
      <c r="R990" s="408"/>
      <c r="S990" s="408"/>
      <c r="T990" s="408"/>
      <c r="U990" s="408"/>
      <c r="V990" s="408"/>
      <c r="W990" s="408"/>
      <c r="X990" s="408"/>
      <c r="Y990" s="408"/>
      <c r="Z990" s="408"/>
    </row>
    <row r="991" ht="15.75" customHeight="1">
      <c r="A991" s="408"/>
      <c r="B991" s="416"/>
      <c r="C991" s="416"/>
      <c r="D991" s="416"/>
      <c r="E991" s="416"/>
      <c r="F991" s="408"/>
      <c r="G991" s="408"/>
      <c r="H991" s="408"/>
      <c r="I991" s="408"/>
      <c r="J991" s="408"/>
      <c r="K991" s="408"/>
      <c r="L991" s="408"/>
      <c r="M991" s="408"/>
      <c r="N991" s="408"/>
      <c r="O991" s="408"/>
      <c r="P991" s="408"/>
      <c r="Q991" s="408"/>
      <c r="R991" s="408"/>
      <c r="S991" s="408"/>
      <c r="T991" s="408"/>
      <c r="U991" s="408"/>
      <c r="V991" s="408"/>
      <c r="W991" s="408"/>
      <c r="X991" s="408"/>
      <c r="Y991" s="408"/>
      <c r="Z991" s="408"/>
    </row>
    <row r="992" ht="15.75" customHeight="1">
      <c r="A992" s="408"/>
      <c r="B992" s="416"/>
      <c r="C992" s="416"/>
      <c r="D992" s="416"/>
      <c r="E992" s="416"/>
      <c r="F992" s="408"/>
      <c r="G992" s="408"/>
      <c r="H992" s="408"/>
      <c r="I992" s="408"/>
      <c r="J992" s="408"/>
      <c r="K992" s="408"/>
      <c r="L992" s="408"/>
      <c r="M992" s="408"/>
      <c r="N992" s="408"/>
      <c r="O992" s="408"/>
      <c r="P992" s="408"/>
      <c r="Q992" s="408"/>
      <c r="R992" s="408"/>
      <c r="S992" s="408"/>
      <c r="T992" s="408"/>
      <c r="U992" s="408"/>
      <c r="V992" s="408"/>
      <c r="W992" s="408"/>
      <c r="X992" s="408"/>
      <c r="Y992" s="408"/>
      <c r="Z992" s="408"/>
    </row>
    <row r="993" ht="15.75" customHeight="1">
      <c r="A993" s="408"/>
      <c r="B993" s="416"/>
      <c r="C993" s="416"/>
      <c r="D993" s="416"/>
      <c r="E993" s="416"/>
      <c r="F993" s="408"/>
      <c r="G993" s="408"/>
      <c r="H993" s="408"/>
      <c r="I993" s="408"/>
      <c r="J993" s="408"/>
      <c r="K993" s="408"/>
      <c r="L993" s="408"/>
      <c r="M993" s="408"/>
      <c r="N993" s="408"/>
      <c r="O993" s="408"/>
      <c r="P993" s="408"/>
      <c r="Q993" s="408"/>
      <c r="R993" s="408"/>
      <c r="S993" s="408"/>
      <c r="T993" s="408"/>
      <c r="U993" s="408"/>
      <c r="V993" s="408"/>
      <c r="W993" s="408"/>
      <c r="X993" s="408"/>
      <c r="Y993" s="408"/>
      <c r="Z993" s="408"/>
    </row>
    <row r="994" ht="15.75" customHeight="1">
      <c r="A994" s="408"/>
      <c r="B994" s="416"/>
      <c r="C994" s="416"/>
      <c r="D994" s="416"/>
      <c r="E994" s="416"/>
      <c r="F994" s="408"/>
      <c r="G994" s="408"/>
      <c r="H994" s="408"/>
      <c r="I994" s="408"/>
      <c r="J994" s="408"/>
      <c r="K994" s="408"/>
      <c r="L994" s="408"/>
      <c r="M994" s="408"/>
      <c r="N994" s="408"/>
      <c r="O994" s="408"/>
      <c r="P994" s="408"/>
      <c r="Q994" s="408"/>
      <c r="R994" s="408"/>
      <c r="S994" s="408"/>
      <c r="T994" s="408"/>
      <c r="U994" s="408"/>
      <c r="V994" s="408"/>
      <c r="W994" s="408"/>
      <c r="X994" s="408"/>
      <c r="Y994" s="408"/>
      <c r="Z994" s="408"/>
    </row>
    <row r="995" ht="15.75" customHeight="1">
      <c r="A995" s="408"/>
      <c r="B995" s="416"/>
      <c r="C995" s="416"/>
      <c r="D995" s="416"/>
      <c r="E995" s="416"/>
      <c r="F995" s="408"/>
      <c r="G995" s="408"/>
      <c r="H995" s="408"/>
      <c r="I995" s="408"/>
      <c r="J995" s="408"/>
      <c r="K995" s="408"/>
      <c r="L995" s="408"/>
      <c r="M995" s="408"/>
      <c r="N995" s="408"/>
      <c r="O995" s="408"/>
      <c r="P995" s="408"/>
      <c r="Q995" s="408"/>
      <c r="R995" s="408"/>
      <c r="S995" s="408"/>
      <c r="T995" s="408"/>
      <c r="U995" s="408"/>
      <c r="V995" s="408"/>
      <c r="W995" s="408"/>
      <c r="X995" s="408"/>
      <c r="Y995" s="408"/>
      <c r="Z995" s="408"/>
    </row>
    <row r="996" ht="15.75" customHeight="1">
      <c r="A996" s="408"/>
      <c r="B996" s="416"/>
      <c r="C996" s="416"/>
      <c r="D996" s="416"/>
      <c r="E996" s="416"/>
      <c r="F996" s="408"/>
      <c r="G996" s="408"/>
      <c r="H996" s="408"/>
      <c r="I996" s="408"/>
      <c r="J996" s="408"/>
      <c r="K996" s="408"/>
      <c r="L996" s="408"/>
      <c r="M996" s="408"/>
      <c r="N996" s="408"/>
      <c r="O996" s="408"/>
      <c r="P996" s="408"/>
      <c r="Q996" s="408"/>
      <c r="R996" s="408"/>
      <c r="S996" s="408"/>
      <c r="T996" s="408"/>
      <c r="U996" s="408"/>
      <c r="V996" s="408"/>
      <c r="W996" s="408"/>
      <c r="X996" s="408"/>
      <c r="Y996" s="408"/>
      <c r="Z996" s="408"/>
    </row>
    <row r="997" ht="15.75" customHeight="1">
      <c r="A997" s="408"/>
      <c r="B997" s="416"/>
      <c r="C997" s="416"/>
      <c r="D997" s="416"/>
      <c r="E997" s="416"/>
      <c r="F997" s="408"/>
      <c r="G997" s="408"/>
      <c r="H997" s="408"/>
      <c r="I997" s="408"/>
      <c r="J997" s="408"/>
      <c r="K997" s="408"/>
      <c r="L997" s="408"/>
      <c r="M997" s="408"/>
      <c r="N997" s="408"/>
      <c r="O997" s="408"/>
      <c r="P997" s="408"/>
      <c r="Q997" s="408"/>
      <c r="R997" s="408"/>
      <c r="S997" s="408"/>
      <c r="T997" s="408"/>
      <c r="U997" s="408"/>
      <c r="V997" s="408"/>
      <c r="W997" s="408"/>
      <c r="X997" s="408"/>
      <c r="Y997" s="408"/>
      <c r="Z997" s="408"/>
    </row>
    <row r="998" ht="15.75" customHeight="1">
      <c r="A998" s="408"/>
      <c r="B998" s="416"/>
      <c r="C998" s="416"/>
      <c r="D998" s="416"/>
      <c r="E998" s="416"/>
      <c r="F998" s="408"/>
      <c r="G998" s="408"/>
      <c r="H998" s="408"/>
      <c r="I998" s="408"/>
      <c r="J998" s="408"/>
      <c r="K998" s="408"/>
      <c r="L998" s="408"/>
      <c r="M998" s="408"/>
      <c r="N998" s="408"/>
      <c r="O998" s="408"/>
      <c r="P998" s="408"/>
      <c r="Q998" s="408"/>
      <c r="R998" s="408"/>
      <c r="S998" s="408"/>
      <c r="T998" s="408"/>
      <c r="U998" s="408"/>
      <c r="V998" s="408"/>
      <c r="W998" s="408"/>
      <c r="X998" s="408"/>
      <c r="Y998" s="408"/>
      <c r="Z998" s="408"/>
    </row>
    <row r="999" ht="15.75" customHeight="1">
      <c r="A999" s="408"/>
      <c r="B999" s="416"/>
      <c r="C999" s="416"/>
      <c r="D999" s="416"/>
      <c r="E999" s="416"/>
      <c r="F999" s="408"/>
      <c r="G999" s="408"/>
      <c r="H999" s="408"/>
      <c r="I999" s="408"/>
      <c r="J999" s="408"/>
      <c r="K999" s="408"/>
      <c r="L999" s="408"/>
      <c r="M999" s="408"/>
      <c r="N999" s="408"/>
      <c r="O999" s="408"/>
      <c r="P999" s="408"/>
      <c r="Q999" s="408"/>
      <c r="R999" s="408"/>
      <c r="S999" s="408"/>
      <c r="T999" s="408"/>
      <c r="U999" s="408"/>
      <c r="V999" s="408"/>
      <c r="W999" s="408"/>
      <c r="X999" s="408"/>
      <c r="Y999" s="408"/>
      <c r="Z999" s="408"/>
    </row>
    <row r="1000" ht="15.75" customHeight="1">
      <c r="A1000" s="408"/>
      <c r="B1000" s="416"/>
      <c r="C1000" s="416"/>
      <c r="D1000" s="416"/>
      <c r="E1000" s="416"/>
      <c r="F1000" s="408"/>
      <c r="G1000" s="408"/>
      <c r="H1000" s="408"/>
      <c r="I1000" s="408"/>
      <c r="J1000" s="408"/>
      <c r="K1000" s="408"/>
      <c r="L1000" s="408"/>
      <c r="M1000" s="408"/>
      <c r="N1000" s="408"/>
      <c r="O1000" s="408"/>
      <c r="P1000" s="408"/>
      <c r="Q1000" s="408"/>
      <c r="R1000" s="408"/>
      <c r="S1000" s="408"/>
      <c r="T1000" s="408"/>
      <c r="U1000" s="408"/>
      <c r="V1000" s="408"/>
      <c r="W1000" s="408"/>
      <c r="X1000" s="408"/>
      <c r="Y1000" s="408"/>
      <c r="Z1000" s="408"/>
    </row>
  </sheetData>
  <mergeCells count="2">
    <mergeCell ref="D1:E1"/>
    <mergeCell ref="B37:C37"/>
  </mergeCells>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29"/>
    <col customWidth="1" min="2" max="2" width="28.14"/>
    <col customWidth="1" min="3" max="3" width="30.71"/>
    <col customWidth="1" min="4" max="4" width="24.86"/>
    <col customWidth="1" min="5" max="7" width="44.29"/>
    <col customWidth="1" min="8" max="26" width="10.71"/>
  </cols>
  <sheetData>
    <row r="1" ht="18.75" customHeight="1">
      <c r="A1" s="454" t="s">
        <v>542</v>
      </c>
      <c r="B1" s="455"/>
      <c r="C1" s="455"/>
      <c r="D1" s="455"/>
      <c r="E1" s="301"/>
      <c r="F1" s="301"/>
      <c r="G1" s="301"/>
    </row>
    <row r="2" ht="37.5" customHeight="1">
      <c r="A2" s="341"/>
      <c r="E2" s="301"/>
      <c r="F2" s="301"/>
      <c r="G2" s="301"/>
    </row>
    <row r="3" ht="15.75" customHeight="1">
      <c r="A3" s="43" t="s">
        <v>543</v>
      </c>
      <c r="B3" s="43"/>
      <c r="C3" s="43"/>
      <c r="D3" s="43"/>
      <c r="E3" s="43"/>
      <c r="F3" s="43"/>
      <c r="G3" s="43"/>
      <c r="H3" s="456"/>
      <c r="I3" s="456"/>
      <c r="J3" s="456"/>
      <c r="K3" s="456"/>
      <c r="L3" s="456"/>
      <c r="M3" s="456"/>
      <c r="N3" s="456"/>
      <c r="O3" s="456"/>
      <c r="P3" s="456"/>
      <c r="Q3" s="456"/>
      <c r="R3" s="456"/>
      <c r="S3" s="456"/>
      <c r="T3" s="456"/>
      <c r="U3" s="456"/>
      <c r="V3" s="456"/>
      <c r="W3" s="456"/>
      <c r="X3" s="456"/>
      <c r="Y3" s="456"/>
      <c r="Z3" s="456"/>
    </row>
    <row r="4" ht="15.75" customHeight="1">
      <c r="A4" s="44" t="s">
        <v>544</v>
      </c>
      <c r="B4" s="457">
        <f>'Input sheet'!C24</f>
        <v>123.85</v>
      </c>
      <c r="C4" s="44"/>
      <c r="D4" s="44"/>
      <c r="E4" s="44"/>
      <c r="F4" s="119"/>
      <c r="G4" s="119"/>
      <c r="H4" s="119"/>
      <c r="I4" s="119"/>
      <c r="J4" s="119"/>
      <c r="K4" s="119"/>
      <c r="L4" s="119"/>
      <c r="M4" s="119"/>
      <c r="N4" s="119"/>
      <c r="O4" s="119"/>
      <c r="P4" s="119"/>
      <c r="Q4" s="119"/>
      <c r="R4" s="119"/>
      <c r="S4" s="119"/>
      <c r="T4" s="119"/>
      <c r="U4" s="119"/>
      <c r="V4" s="119"/>
      <c r="W4" s="119"/>
      <c r="X4" s="119"/>
      <c r="Y4" s="119"/>
      <c r="Z4" s="119"/>
    </row>
    <row r="5" ht="15.75" customHeight="1">
      <c r="A5" s="44" t="s">
        <v>545</v>
      </c>
      <c r="B5" s="457">
        <f>'Input sheet'!C52</f>
        <v>3100</v>
      </c>
      <c r="C5" s="44"/>
      <c r="D5" s="44"/>
      <c r="E5" s="44"/>
      <c r="F5" s="119"/>
      <c r="G5" s="119"/>
      <c r="H5" s="119"/>
      <c r="I5" s="119"/>
      <c r="J5" s="119"/>
      <c r="K5" s="119"/>
      <c r="L5" s="119"/>
      <c r="M5" s="119"/>
      <c r="N5" s="119"/>
      <c r="O5" s="119"/>
      <c r="P5" s="119"/>
      <c r="Q5" s="119"/>
      <c r="R5" s="119"/>
      <c r="S5" s="119"/>
      <c r="T5" s="119"/>
      <c r="U5" s="119"/>
      <c r="V5" s="119"/>
      <c r="W5" s="119"/>
      <c r="X5" s="119"/>
      <c r="Y5" s="119"/>
      <c r="Z5" s="119"/>
    </row>
    <row r="6" ht="15.75" customHeight="1">
      <c r="A6" s="44" t="s">
        <v>546</v>
      </c>
      <c r="B6" s="458">
        <f>'Input sheet'!C53</f>
        <v>4</v>
      </c>
      <c r="C6" s="44"/>
      <c r="D6" s="44"/>
      <c r="E6" s="44"/>
      <c r="F6" s="119"/>
      <c r="G6" s="119"/>
      <c r="H6" s="119"/>
      <c r="I6" s="119"/>
      <c r="J6" s="119"/>
      <c r="K6" s="119"/>
      <c r="L6" s="119"/>
      <c r="M6" s="119"/>
      <c r="N6" s="119"/>
      <c r="O6" s="119"/>
      <c r="P6" s="119"/>
      <c r="Q6" s="119"/>
      <c r="R6" s="119"/>
      <c r="S6" s="119"/>
      <c r="T6" s="119"/>
      <c r="U6" s="119"/>
      <c r="V6" s="119"/>
      <c r="W6" s="119"/>
      <c r="X6" s="119"/>
      <c r="Y6" s="119"/>
      <c r="Z6" s="119"/>
    </row>
    <row r="7" ht="15.75" customHeight="1">
      <c r="A7" s="44" t="s">
        <v>547</v>
      </c>
      <c r="B7" s="459">
        <f>'Input sheet'!C54</f>
        <v>0.3</v>
      </c>
      <c r="C7" s="44" t="s">
        <v>548</v>
      </c>
      <c r="D7" s="44"/>
      <c r="E7" s="44"/>
      <c r="F7" s="119"/>
      <c r="G7" s="119"/>
      <c r="H7" s="119"/>
      <c r="I7" s="119"/>
      <c r="J7" s="119"/>
      <c r="K7" s="119"/>
      <c r="L7" s="119"/>
      <c r="M7" s="119"/>
      <c r="N7" s="119"/>
      <c r="O7" s="119"/>
      <c r="P7" s="119"/>
      <c r="Q7" s="119"/>
      <c r="R7" s="119"/>
      <c r="S7" s="119"/>
      <c r="T7" s="119"/>
      <c r="U7" s="119"/>
      <c r="V7" s="119"/>
      <c r="W7" s="119"/>
      <c r="X7" s="119"/>
      <c r="Y7" s="119"/>
      <c r="Z7" s="119"/>
    </row>
    <row r="8" ht="15.75" customHeight="1">
      <c r="A8" s="44" t="s">
        <v>549</v>
      </c>
      <c r="B8" s="459">
        <v>0.0</v>
      </c>
      <c r="C8" s="44"/>
      <c r="D8" s="44"/>
      <c r="E8" s="44"/>
      <c r="F8" s="119"/>
      <c r="G8" s="119"/>
      <c r="H8" s="119"/>
      <c r="I8" s="119"/>
      <c r="J8" s="119"/>
      <c r="K8" s="119"/>
      <c r="L8" s="119"/>
      <c r="M8" s="119"/>
      <c r="N8" s="119"/>
      <c r="O8" s="119"/>
      <c r="P8" s="119"/>
      <c r="Q8" s="119"/>
      <c r="R8" s="119"/>
      <c r="S8" s="119"/>
      <c r="T8" s="119"/>
      <c r="U8" s="119"/>
      <c r="V8" s="119"/>
      <c r="W8" s="119"/>
      <c r="X8" s="119"/>
      <c r="Y8" s="119"/>
      <c r="Z8" s="119"/>
    </row>
    <row r="9" ht="15.75" customHeight="1">
      <c r="A9" s="44" t="s">
        <v>550</v>
      </c>
      <c r="B9" s="459">
        <f>'Input sheet'!C42</f>
        <v>0.045</v>
      </c>
      <c r="C9" s="44"/>
      <c r="D9" s="44"/>
      <c r="E9" s="44"/>
      <c r="F9" s="119"/>
      <c r="G9" s="119"/>
      <c r="H9" s="119"/>
      <c r="I9" s="119"/>
      <c r="J9" s="119"/>
      <c r="K9" s="119"/>
      <c r="L9" s="119"/>
      <c r="M9" s="119"/>
      <c r="N9" s="119"/>
      <c r="O9" s="119"/>
      <c r="P9" s="119"/>
      <c r="Q9" s="119"/>
      <c r="R9" s="119"/>
      <c r="S9" s="119"/>
      <c r="T9" s="119"/>
      <c r="U9" s="119"/>
      <c r="V9" s="119"/>
      <c r="W9" s="119"/>
      <c r="X9" s="119"/>
      <c r="Y9" s="119"/>
      <c r="Z9" s="119"/>
    </row>
    <row r="10" ht="15.75" customHeight="1">
      <c r="A10" s="44" t="s">
        <v>551</v>
      </c>
      <c r="B10" s="458">
        <f>'Input sheet'!C51</f>
        <v>30</v>
      </c>
      <c r="C10" s="44"/>
      <c r="D10" s="44"/>
      <c r="E10" s="44"/>
      <c r="F10" s="119"/>
      <c r="G10" s="119"/>
      <c r="H10" s="119"/>
      <c r="I10" s="119"/>
      <c r="J10" s="119"/>
      <c r="K10" s="119"/>
      <c r="L10" s="119"/>
      <c r="M10" s="119"/>
      <c r="N10" s="119"/>
      <c r="O10" s="119"/>
      <c r="P10" s="119"/>
      <c r="Q10" s="119"/>
      <c r="R10" s="119"/>
      <c r="S10" s="119"/>
      <c r="T10" s="119"/>
      <c r="U10" s="119"/>
      <c r="V10" s="119"/>
      <c r="W10" s="119"/>
      <c r="X10" s="119"/>
      <c r="Y10" s="119"/>
      <c r="Z10" s="119"/>
    </row>
    <row r="11" ht="15.75" customHeight="1">
      <c r="A11" s="44" t="s">
        <v>552</v>
      </c>
      <c r="B11" s="460">
        <f>'Input sheet'!C23</f>
        <v>677.6427937</v>
      </c>
      <c r="C11" s="44"/>
      <c r="D11" s="44"/>
      <c r="E11" s="44"/>
      <c r="F11" s="119"/>
      <c r="G11" s="119"/>
      <c r="H11" s="119"/>
      <c r="I11" s="119"/>
      <c r="J11" s="119"/>
      <c r="K11" s="119"/>
      <c r="L11" s="119"/>
      <c r="M11" s="119"/>
      <c r="N11" s="119"/>
      <c r="O11" s="119"/>
      <c r="P11" s="119"/>
      <c r="Q11" s="119"/>
      <c r="R11" s="119"/>
      <c r="S11" s="119"/>
      <c r="T11" s="119"/>
      <c r="U11" s="119"/>
      <c r="V11" s="119"/>
      <c r="W11" s="119"/>
      <c r="X11" s="119"/>
      <c r="Y11" s="119"/>
      <c r="Z11" s="119"/>
    </row>
    <row r="12" ht="15.75" customHeight="1">
      <c r="A12" s="44"/>
      <c r="B12" s="44"/>
      <c r="C12" s="44"/>
      <c r="D12" s="44"/>
      <c r="E12" s="44"/>
      <c r="F12" s="44"/>
      <c r="G12" s="44"/>
      <c r="H12" s="119"/>
      <c r="I12" s="119"/>
      <c r="J12" s="119"/>
      <c r="K12" s="119"/>
      <c r="L12" s="119"/>
      <c r="M12" s="119"/>
      <c r="N12" s="119"/>
      <c r="O12" s="119"/>
      <c r="P12" s="119"/>
      <c r="Q12" s="119"/>
      <c r="R12" s="119"/>
      <c r="S12" s="119"/>
      <c r="T12" s="119"/>
      <c r="U12" s="119"/>
      <c r="V12" s="119"/>
      <c r="W12" s="119"/>
      <c r="X12" s="119"/>
      <c r="Y12" s="119"/>
      <c r="Z12" s="119"/>
    </row>
    <row r="13" ht="15.75" customHeight="1">
      <c r="A13" s="104" t="s">
        <v>553</v>
      </c>
      <c r="B13" s="54"/>
      <c r="C13" s="54"/>
      <c r="D13" s="54"/>
      <c r="E13" s="54"/>
      <c r="F13" s="54"/>
      <c r="G13" s="54"/>
      <c r="H13" s="352"/>
      <c r="I13" s="352"/>
      <c r="J13" s="352"/>
      <c r="K13" s="352"/>
      <c r="L13" s="352"/>
      <c r="M13" s="352"/>
      <c r="N13" s="352"/>
      <c r="O13" s="352"/>
      <c r="P13" s="352"/>
      <c r="Q13" s="352"/>
      <c r="R13" s="352"/>
      <c r="S13" s="352"/>
      <c r="T13" s="352"/>
      <c r="U13" s="352"/>
      <c r="V13" s="352"/>
      <c r="W13" s="352"/>
      <c r="X13" s="352"/>
      <c r="Y13" s="352"/>
      <c r="Z13" s="352"/>
    </row>
    <row r="14" ht="15.75" customHeight="1">
      <c r="A14" s="43" t="s">
        <v>554</v>
      </c>
      <c r="B14" s="44"/>
      <c r="C14" s="44"/>
      <c r="D14" s="44"/>
      <c r="E14" s="44"/>
      <c r="F14" s="44"/>
      <c r="G14" s="44"/>
      <c r="H14" s="360"/>
      <c r="I14" s="360"/>
      <c r="J14" s="360"/>
      <c r="K14" s="360"/>
      <c r="L14" s="360"/>
      <c r="M14" s="360"/>
      <c r="N14" s="360"/>
      <c r="O14" s="360"/>
      <c r="P14" s="360"/>
      <c r="Q14" s="360"/>
      <c r="R14" s="360"/>
      <c r="S14" s="360"/>
      <c r="T14" s="360"/>
      <c r="U14" s="360"/>
      <c r="V14" s="360"/>
      <c r="W14" s="360"/>
      <c r="X14" s="360"/>
      <c r="Y14" s="360"/>
      <c r="Z14" s="360"/>
    </row>
    <row r="15" ht="15.75" customHeight="1">
      <c r="A15" s="116" t="s">
        <v>555</v>
      </c>
      <c r="B15" s="461">
        <f t="shared" ref="B15:B16" si="1">B4</f>
        <v>123.85</v>
      </c>
      <c r="C15" s="116" t="s">
        <v>556</v>
      </c>
      <c r="D15" s="462">
        <f t="shared" ref="D15:D16" si="2">B10</f>
        <v>30</v>
      </c>
      <c r="E15" s="463"/>
      <c r="F15" s="360"/>
      <c r="G15" s="360"/>
      <c r="H15" s="360"/>
      <c r="I15" s="360"/>
      <c r="J15" s="360"/>
      <c r="K15" s="360"/>
      <c r="L15" s="360"/>
      <c r="M15" s="360"/>
      <c r="N15" s="360"/>
      <c r="O15" s="360"/>
      <c r="P15" s="360"/>
      <c r="Q15" s="360"/>
      <c r="R15" s="360"/>
      <c r="S15" s="360"/>
      <c r="T15" s="360"/>
      <c r="U15" s="360"/>
      <c r="V15" s="360"/>
      <c r="W15" s="360"/>
      <c r="X15" s="360"/>
      <c r="Y15" s="360"/>
      <c r="Z15" s="360"/>
    </row>
    <row r="16" ht="15.75" customHeight="1">
      <c r="A16" s="116" t="s">
        <v>557</v>
      </c>
      <c r="B16" s="461">
        <f t="shared" si="1"/>
        <v>3100</v>
      </c>
      <c r="C16" s="116" t="s">
        <v>558</v>
      </c>
      <c r="D16" s="464">
        <f t="shared" si="2"/>
        <v>677.6427937</v>
      </c>
      <c r="E16" s="463"/>
      <c r="F16" s="360"/>
      <c r="G16" s="360"/>
      <c r="H16" s="360"/>
      <c r="I16" s="360"/>
      <c r="J16" s="360"/>
      <c r="K16" s="360"/>
      <c r="L16" s="360"/>
      <c r="M16" s="360"/>
      <c r="N16" s="360"/>
      <c r="O16" s="360"/>
      <c r="P16" s="360"/>
      <c r="Q16" s="360"/>
      <c r="R16" s="360"/>
      <c r="S16" s="360"/>
      <c r="T16" s="360"/>
      <c r="U16" s="360"/>
      <c r="V16" s="360"/>
      <c r="W16" s="360"/>
      <c r="X16" s="360"/>
      <c r="Y16" s="360"/>
      <c r="Z16" s="360"/>
    </row>
    <row r="17" ht="15.75" customHeight="1">
      <c r="A17" s="116" t="s">
        <v>559</v>
      </c>
      <c r="B17" s="461">
        <f>(B15*D16+B28*D15)/(D16+D15)</f>
        <v>118.5994699</v>
      </c>
      <c r="C17" s="116" t="s">
        <v>560</v>
      </c>
      <c r="D17" s="465">
        <f>B9</f>
        <v>0.045</v>
      </c>
      <c r="E17" s="44"/>
      <c r="F17" s="360"/>
      <c r="G17" s="360"/>
      <c r="H17" s="360"/>
      <c r="I17" s="360"/>
      <c r="J17" s="360"/>
      <c r="K17" s="360"/>
      <c r="L17" s="360"/>
      <c r="M17" s="360"/>
      <c r="N17" s="360"/>
      <c r="O17" s="360"/>
      <c r="P17" s="360"/>
      <c r="Q17" s="360"/>
      <c r="R17" s="360"/>
      <c r="S17" s="360"/>
      <c r="T17" s="360"/>
      <c r="U17" s="360"/>
      <c r="V17" s="360"/>
      <c r="W17" s="360"/>
      <c r="X17" s="360"/>
      <c r="Y17" s="360"/>
      <c r="Z17" s="360"/>
    </row>
    <row r="18" ht="15.75" customHeight="1">
      <c r="A18" s="116" t="s">
        <v>561</v>
      </c>
      <c r="B18" s="461">
        <f>B16</f>
        <v>3100</v>
      </c>
      <c r="C18" s="116" t="s">
        <v>562</v>
      </c>
      <c r="D18" s="466">
        <f>B7^2</f>
        <v>0.09</v>
      </c>
      <c r="E18" s="44"/>
      <c r="F18" s="360"/>
      <c r="G18" s="360"/>
      <c r="H18" s="360"/>
      <c r="I18" s="360"/>
      <c r="J18" s="360"/>
      <c r="K18" s="360"/>
      <c r="L18" s="360"/>
      <c r="M18" s="360"/>
      <c r="N18" s="360"/>
      <c r="O18" s="360"/>
      <c r="P18" s="360"/>
      <c r="Q18" s="360"/>
      <c r="R18" s="360"/>
      <c r="S18" s="360"/>
      <c r="T18" s="360"/>
      <c r="U18" s="360"/>
      <c r="V18" s="360"/>
      <c r="W18" s="360"/>
      <c r="X18" s="360"/>
      <c r="Y18" s="360"/>
      <c r="Z18" s="360"/>
    </row>
    <row r="19" ht="15.75" customHeight="1">
      <c r="A19" s="116" t="s">
        <v>563</v>
      </c>
      <c r="B19" s="467">
        <f>B6</f>
        <v>4</v>
      </c>
      <c r="C19" s="116" t="s">
        <v>564</v>
      </c>
      <c r="D19" s="465">
        <f>B8</f>
        <v>0</v>
      </c>
      <c r="E19" s="44"/>
      <c r="F19" s="360"/>
      <c r="G19" s="360"/>
      <c r="H19" s="360"/>
      <c r="I19" s="360"/>
      <c r="J19" s="360"/>
      <c r="K19" s="360"/>
      <c r="L19" s="360"/>
      <c r="M19" s="360"/>
      <c r="N19" s="360"/>
      <c r="O19" s="360"/>
      <c r="P19" s="360"/>
      <c r="Q19" s="360"/>
      <c r="R19" s="360"/>
      <c r="S19" s="360"/>
      <c r="T19" s="360"/>
      <c r="U19" s="360"/>
      <c r="V19" s="360"/>
      <c r="W19" s="360"/>
      <c r="X19" s="360"/>
      <c r="Y19" s="360"/>
      <c r="Z19" s="360"/>
    </row>
    <row r="20" ht="15.75" customHeight="1">
      <c r="A20" s="44"/>
      <c r="B20" s="44"/>
      <c r="C20" s="116" t="s">
        <v>565</v>
      </c>
      <c r="D20" s="468">
        <f>D17-D19</f>
        <v>0.045</v>
      </c>
      <c r="E20" s="44"/>
      <c r="F20" s="360"/>
      <c r="G20" s="360"/>
      <c r="H20" s="360"/>
      <c r="I20" s="360"/>
      <c r="J20" s="360"/>
      <c r="K20" s="360"/>
      <c r="L20" s="360"/>
      <c r="M20" s="360"/>
      <c r="N20" s="360"/>
      <c r="O20" s="360"/>
      <c r="P20" s="360"/>
      <c r="Q20" s="360"/>
      <c r="R20" s="360"/>
      <c r="S20" s="360"/>
      <c r="T20" s="360"/>
      <c r="U20" s="360"/>
      <c r="V20" s="360"/>
      <c r="W20" s="360"/>
      <c r="X20" s="360"/>
      <c r="Y20" s="360"/>
      <c r="Z20" s="360"/>
    </row>
    <row r="21" ht="15.75" customHeight="1">
      <c r="A21" s="44"/>
      <c r="B21" s="44"/>
      <c r="C21" s="44"/>
      <c r="D21" s="44"/>
      <c r="E21" s="44"/>
      <c r="F21" s="44"/>
      <c r="G21" s="44"/>
      <c r="H21" s="360"/>
      <c r="I21" s="360"/>
      <c r="J21" s="360"/>
      <c r="K21" s="360"/>
      <c r="L21" s="360"/>
      <c r="M21" s="360"/>
      <c r="N21" s="360"/>
      <c r="O21" s="360"/>
      <c r="P21" s="360"/>
      <c r="Q21" s="360"/>
      <c r="R21" s="360"/>
      <c r="S21" s="360"/>
      <c r="T21" s="360"/>
      <c r="U21" s="360"/>
      <c r="V21" s="360"/>
      <c r="W21" s="360"/>
      <c r="X21" s="360"/>
      <c r="Y21" s="360"/>
      <c r="Z21" s="360"/>
    </row>
    <row r="22" ht="15.75" customHeight="1">
      <c r="A22" s="44" t="s">
        <v>566</v>
      </c>
      <c r="B22" s="469">
        <f>(LN(B17/B18)+(D20+(D18/2))*B19)/(((D18)^(0.5))*(B19^0.5))</f>
        <v>-4.839008955</v>
      </c>
      <c r="C22" s="44"/>
      <c r="D22" s="44"/>
      <c r="E22" s="44"/>
      <c r="F22" s="44"/>
      <c r="G22" s="44"/>
      <c r="H22" s="360"/>
      <c r="I22" s="360"/>
      <c r="J22" s="360"/>
      <c r="K22" s="360"/>
      <c r="L22" s="360"/>
      <c r="M22" s="360"/>
      <c r="N22" s="360"/>
      <c r="O22" s="360"/>
      <c r="P22" s="360"/>
      <c r="Q22" s="360"/>
      <c r="R22" s="360"/>
      <c r="S22" s="360"/>
      <c r="T22" s="360"/>
      <c r="U22" s="360"/>
      <c r="V22" s="360"/>
      <c r="W22" s="360"/>
      <c r="X22" s="360"/>
      <c r="Y22" s="360"/>
      <c r="Z22" s="360"/>
    </row>
    <row r="23" ht="15.75" customHeight="1">
      <c r="A23" s="44" t="s">
        <v>567</v>
      </c>
      <c r="B23" s="469">
        <f>NORMSDIST(B22)</f>
        <v>0.0000006524408378</v>
      </c>
      <c r="C23" s="44"/>
      <c r="D23" s="44"/>
      <c r="E23" s="44"/>
      <c r="F23" s="44"/>
      <c r="G23" s="44"/>
      <c r="H23" s="360"/>
      <c r="I23" s="360"/>
      <c r="J23" s="360"/>
      <c r="K23" s="360"/>
      <c r="L23" s="360"/>
      <c r="M23" s="360"/>
      <c r="N23" s="360"/>
      <c r="O23" s="360"/>
      <c r="P23" s="360"/>
      <c r="Q23" s="360"/>
      <c r="R23" s="360"/>
      <c r="S23" s="360"/>
      <c r="T23" s="360"/>
      <c r="U23" s="360"/>
      <c r="V23" s="360"/>
      <c r="W23" s="360"/>
      <c r="X23" s="360"/>
      <c r="Y23" s="360"/>
      <c r="Z23" s="360"/>
    </row>
    <row r="24" ht="15.75" customHeight="1">
      <c r="A24" s="44"/>
      <c r="B24" s="470"/>
      <c r="C24" s="44"/>
      <c r="D24" s="44"/>
      <c r="E24" s="44"/>
      <c r="F24" s="44"/>
      <c r="G24" s="44"/>
      <c r="H24" s="360"/>
      <c r="I24" s="360"/>
      <c r="J24" s="360"/>
      <c r="K24" s="360"/>
      <c r="L24" s="360"/>
      <c r="M24" s="360"/>
      <c r="N24" s="360"/>
      <c r="O24" s="360"/>
      <c r="P24" s="360"/>
      <c r="Q24" s="360"/>
      <c r="R24" s="360"/>
      <c r="S24" s="360"/>
      <c r="T24" s="360"/>
      <c r="U24" s="360"/>
      <c r="V24" s="360"/>
      <c r="W24" s="360"/>
      <c r="X24" s="360"/>
      <c r="Y24" s="360"/>
      <c r="Z24" s="360"/>
    </row>
    <row r="25" ht="15.75" customHeight="1">
      <c r="A25" s="44" t="s">
        <v>568</v>
      </c>
      <c r="B25" s="469">
        <f>B22-((D18^0.5)*(B19^(0.5)))</f>
        <v>-5.439008955</v>
      </c>
      <c r="C25" s="44"/>
      <c r="D25" s="44"/>
      <c r="E25" s="44"/>
      <c r="F25" s="44"/>
      <c r="G25" s="44"/>
      <c r="H25" s="360"/>
      <c r="I25" s="360"/>
      <c r="J25" s="360"/>
      <c r="K25" s="360"/>
      <c r="L25" s="360"/>
      <c r="M25" s="360"/>
      <c r="N25" s="360"/>
      <c r="O25" s="360"/>
      <c r="P25" s="360"/>
      <c r="Q25" s="360"/>
      <c r="R25" s="360"/>
      <c r="S25" s="360"/>
      <c r="T25" s="360"/>
      <c r="U25" s="360"/>
      <c r="V25" s="360"/>
      <c r="W25" s="360"/>
      <c r="X25" s="360"/>
      <c r="Y25" s="360"/>
      <c r="Z25" s="360"/>
    </row>
    <row r="26" ht="15.75" customHeight="1">
      <c r="A26" s="44" t="s">
        <v>569</v>
      </c>
      <c r="B26" s="469">
        <f>NORMSDIST(B25)</f>
        <v>0.00000002678888067</v>
      </c>
      <c r="C26" s="44"/>
      <c r="D26" s="44"/>
      <c r="E26" s="44"/>
      <c r="F26" s="44"/>
      <c r="G26" s="44"/>
      <c r="H26" s="360"/>
      <c r="I26" s="360"/>
      <c r="J26" s="360"/>
      <c r="K26" s="360"/>
      <c r="L26" s="360"/>
      <c r="M26" s="360"/>
      <c r="N26" s="360"/>
      <c r="O26" s="360"/>
      <c r="P26" s="360"/>
      <c r="Q26" s="360"/>
      <c r="R26" s="360"/>
      <c r="S26" s="360"/>
      <c r="T26" s="360"/>
      <c r="U26" s="360"/>
      <c r="V26" s="360"/>
      <c r="W26" s="360"/>
      <c r="X26" s="360"/>
      <c r="Y26" s="360"/>
      <c r="Z26" s="360"/>
    </row>
    <row r="27" ht="15.75" customHeight="1">
      <c r="A27" s="44"/>
      <c r="B27" s="44"/>
      <c r="C27" s="44"/>
      <c r="D27" s="44"/>
      <c r="E27" s="44"/>
      <c r="F27" s="44"/>
      <c r="G27" s="44"/>
      <c r="H27" s="119"/>
      <c r="I27" s="119"/>
      <c r="J27" s="119"/>
      <c r="K27" s="119"/>
      <c r="L27" s="119"/>
      <c r="M27" s="119"/>
      <c r="N27" s="119"/>
      <c r="O27" s="119"/>
      <c r="P27" s="119"/>
      <c r="Q27" s="119"/>
      <c r="R27" s="119"/>
      <c r="S27" s="119"/>
      <c r="T27" s="119"/>
      <c r="U27" s="119"/>
      <c r="V27" s="119"/>
      <c r="W27" s="119"/>
      <c r="X27" s="119"/>
      <c r="Y27" s="119"/>
      <c r="Z27" s="119"/>
    </row>
    <row r="28" ht="15.75" customHeight="1">
      <c r="A28" s="44" t="s">
        <v>570</v>
      </c>
      <c r="B28" s="471">
        <f>((EXP((0-D19)*B19))*B17*B23-B18*(EXP((0-D17)*B19))*B26)</f>
        <v>0.000008013680068</v>
      </c>
      <c r="C28" s="44"/>
      <c r="D28" s="44"/>
      <c r="E28" s="44"/>
      <c r="F28" s="472"/>
      <c r="G28" s="360"/>
      <c r="H28" s="360"/>
      <c r="I28" s="360"/>
      <c r="J28" s="360"/>
      <c r="K28" s="360"/>
      <c r="L28" s="360"/>
      <c r="M28" s="360"/>
      <c r="N28" s="360"/>
      <c r="O28" s="360"/>
      <c r="P28" s="360"/>
      <c r="Q28" s="360"/>
      <c r="R28" s="360"/>
      <c r="S28" s="360"/>
      <c r="T28" s="360"/>
      <c r="U28" s="360"/>
      <c r="V28" s="360"/>
      <c r="W28" s="360"/>
      <c r="X28" s="360"/>
      <c r="Y28" s="360"/>
      <c r="Z28" s="360"/>
    </row>
    <row r="29" ht="15.75" customHeight="1">
      <c r="A29" s="44" t="s">
        <v>571</v>
      </c>
      <c r="B29" s="473">
        <f>B28*B10</f>
        <v>0.0002404104021</v>
      </c>
      <c r="C29" s="44"/>
      <c r="D29" s="44"/>
      <c r="E29" s="44"/>
      <c r="F29" s="360"/>
      <c r="G29" s="360"/>
      <c r="H29" s="360"/>
      <c r="I29" s="360"/>
      <c r="J29" s="360"/>
      <c r="K29" s="360"/>
      <c r="L29" s="360"/>
      <c r="M29" s="360"/>
      <c r="N29" s="360"/>
      <c r="O29" s="360"/>
      <c r="P29" s="360"/>
      <c r="Q29" s="360"/>
      <c r="R29" s="360"/>
      <c r="S29" s="360"/>
      <c r="T29" s="360"/>
      <c r="U29" s="360"/>
      <c r="V29" s="360"/>
      <c r="W29" s="360"/>
      <c r="X29" s="360"/>
      <c r="Y29" s="360"/>
      <c r="Z29" s="360"/>
    </row>
    <row r="30" ht="15.75" customHeight="1">
      <c r="A30" s="44"/>
      <c r="B30" s="44"/>
      <c r="C30" s="44"/>
      <c r="D30" s="44"/>
      <c r="E30" s="301"/>
      <c r="F30" s="301"/>
      <c r="G30" s="301"/>
    </row>
    <row r="31" ht="15.75" customHeight="1">
      <c r="A31" s="44"/>
      <c r="B31" s="44"/>
      <c r="C31" s="44"/>
      <c r="D31" s="44"/>
      <c r="E31" s="301"/>
      <c r="F31" s="301"/>
      <c r="G31" s="301"/>
    </row>
    <row r="32" ht="15.75" customHeight="1">
      <c r="A32" s="44"/>
      <c r="B32" s="44"/>
      <c r="C32" s="44"/>
      <c r="D32" s="44"/>
      <c r="E32" s="301"/>
      <c r="F32" s="301"/>
      <c r="G32" s="301"/>
    </row>
    <row r="33" ht="15.75" customHeight="1">
      <c r="A33" s="44"/>
      <c r="B33" s="44"/>
      <c r="C33" s="44"/>
      <c r="D33" s="44"/>
      <c r="E33" s="301"/>
      <c r="F33" s="301"/>
      <c r="G33" s="301"/>
    </row>
    <row r="34" ht="15.75" customHeight="1">
      <c r="A34" s="44"/>
      <c r="B34" s="44"/>
      <c r="C34" s="44"/>
      <c r="D34" s="44"/>
      <c r="E34" s="301"/>
      <c r="F34" s="301"/>
      <c r="G34" s="301"/>
    </row>
    <row r="35" ht="15.75" customHeight="1">
      <c r="A35" s="44"/>
      <c r="B35" s="44"/>
      <c r="C35" s="44"/>
      <c r="D35" s="44"/>
      <c r="E35" s="301"/>
      <c r="F35" s="301"/>
      <c r="G35" s="301"/>
    </row>
    <row r="36" ht="15.75" customHeight="1">
      <c r="A36" s="44"/>
      <c r="B36" s="44"/>
      <c r="C36" s="44"/>
      <c r="D36" s="44"/>
      <c r="E36" s="301"/>
      <c r="F36" s="301"/>
      <c r="G36" s="301"/>
    </row>
    <row r="37" ht="15.75" customHeight="1">
      <c r="A37" s="44"/>
      <c r="B37" s="44"/>
      <c r="C37" s="44"/>
      <c r="D37" s="44"/>
      <c r="E37" s="301"/>
      <c r="F37" s="301"/>
      <c r="G37" s="301"/>
    </row>
    <row r="38" ht="15.75" customHeight="1">
      <c r="A38" s="44"/>
      <c r="B38" s="44"/>
      <c r="C38" s="44"/>
      <c r="D38" s="44"/>
      <c r="E38" s="301"/>
      <c r="F38" s="301"/>
      <c r="G38" s="301"/>
    </row>
    <row r="39" ht="15.75" customHeight="1">
      <c r="A39" s="44"/>
      <c r="B39" s="44"/>
      <c r="C39" s="44"/>
      <c r="D39" s="44"/>
      <c r="E39" s="301"/>
      <c r="F39" s="301"/>
      <c r="G39" s="301"/>
    </row>
    <row r="40" ht="15.75" customHeight="1">
      <c r="A40" s="44"/>
      <c r="B40" s="44"/>
      <c r="C40" s="44"/>
      <c r="D40" s="44"/>
      <c r="E40" s="301"/>
      <c r="F40" s="301"/>
      <c r="G40" s="301"/>
    </row>
    <row r="41" ht="15.75" customHeight="1">
      <c r="A41" s="44"/>
      <c r="B41" s="44"/>
      <c r="C41" s="44"/>
      <c r="D41" s="44"/>
      <c r="E41" s="301"/>
      <c r="F41" s="301"/>
      <c r="G41" s="301"/>
    </row>
    <row r="42" ht="15.75" customHeight="1">
      <c r="A42" s="44"/>
      <c r="B42" s="44"/>
      <c r="C42" s="44"/>
      <c r="D42" s="44"/>
      <c r="E42" s="301"/>
      <c r="F42" s="301"/>
      <c r="G42" s="301"/>
    </row>
    <row r="43" ht="15.75" customHeight="1">
      <c r="A43" s="44"/>
      <c r="B43" s="44"/>
      <c r="C43" s="44"/>
      <c r="D43" s="44"/>
      <c r="E43" s="301"/>
      <c r="F43" s="301"/>
      <c r="G43" s="301"/>
    </row>
    <row r="44" ht="15.75" customHeight="1">
      <c r="A44" s="44"/>
      <c r="B44" s="44"/>
      <c r="C44" s="44"/>
      <c r="D44" s="44"/>
      <c r="E44" s="301"/>
      <c r="F44" s="301"/>
      <c r="G44" s="301"/>
    </row>
    <row r="45" ht="15.75" customHeight="1">
      <c r="A45" s="44"/>
      <c r="B45" s="44"/>
      <c r="C45" s="44"/>
      <c r="D45" s="44"/>
      <c r="E45" s="301"/>
      <c r="F45" s="301"/>
      <c r="G45" s="301"/>
    </row>
    <row r="46" ht="15.75" customHeight="1">
      <c r="A46" s="44"/>
      <c r="B46" s="44"/>
      <c r="C46" s="44"/>
      <c r="D46" s="44"/>
      <c r="E46" s="301"/>
      <c r="F46" s="301"/>
      <c r="G46" s="301"/>
    </row>
    <row r="47" ht="15.75" customHeight="1">
      <c r="A47" s="44"/>
      <c r="B47" s="44"/>
      <c r="C47" s="44"/>
      <c r="D47" s="44"/>
      <c r="E47" s="301"/>
      <c r="F47" s="301"/>
      <c r="G47" s="301"/>
    </row>
    <row r="48" ht="15.75" customHeight="1">
      <c r="A48" s="44"/>
      <c r="B48" s="44"/>
      <c r="C48" s="44"/>
      <c r="D48" s="44"/>
      <c r="E48" s="301"/>
      <c r="F48" s="301"/>
      <c r="G48" s="301"/>
    </row>
    <row r="49" ht="15.75" customHeight="1">
      <c r="A49" s="44"/>
      <c r="B49" s="44"/>
      <c r="C49" s="44"/>
      <c r="D49" s="44"/>
      <c r="E49" s="301"/>
      <c r="F49" s="301"/>
      <c r="G49" s="301"/>
    </row>
    <row r="50" ht="15.75" customHeight="1">
      <c r="A50" s="44"/>
      <c r="B50" s="44"/>
      <c r="C50" s="44"/>
      <c r="D50" s="44"/>
      <c r="E50" s="301"/>
      <c r="F50" s="301"/>
      <c r="G50" s="301"/>
    </row>
    <row r="51" ht="15.75" customHeight="1">
      <c r="A51" s="44"/>
      <c r="B51" s="44"/>
      <c r="C51" s="44"/>
      <c r="D51" s="44"/>
      <c r="E51" s="301"/>
      <c r="F51" s="301"/>
      <c r="G51" s="301"/>
    </row>
    <row r="52" ht="15.75" customHeight="1">
      <c r="A52" s="44"/>
      <c r="B52" s="44"/>
      <c r="C52" s="44"/>
      <c r="D52" s="44"/>
      <c r="E52" s="301"/>
      <c r="F52" s="301"/>
      <c r="G52" s="301"/>
    </row>
    <row r="53" ht="15.75" customHeight="1">
      <c r="A53" s="44"/>
      <c r="B53" s="44"/>
      <c r="C53" s="44"/>
      <c r="D53" s="44"/>
      <c r="E53" s="301"/>
      <c r="F53" s="301"/>
      <c r="G53" s="301"/>
    </row>
    <row r="54" ht="15.75" customHeight="1">
      <c r="A54" s="44"/>
      <c r="B54" s="44"/>
      <c r="C54" s="44"/>
      <c r="D54" s="44"/>
      <c r="E54" s="301"/>
      <c r="F54" s="301"/>
      <c r="G54" s="301"/>
    </row>
    <row r="55" ht="15.75" customHeight="1">
      <c r="A55" s="44"/>
      <c r="B55" s="44"/>
      <c r="C55" s="44"/>
      <c r="D55" s="44"/>
      <c r="E55" s="301"/>
      <c r="F55" s="301"/>
      <c r="G55" s="301"/>
    </row>
    <row r="56" ht="15.75" customHeight="1">
      <c r="A56" s="44"/>
      <c r="B56" s="44"/>
      <c r="C56" s="44"/>
      <c r="D56" s="44"/>
      <c r="E56" s="301"/>
      <c r="F56" s="301"/>
      <c r="G56" s="301"/>
    </row>
    <row r="57" ht="15.75" customHeight="1">
      <c r="A57" s="44"/>
      <c r="B57" s="44"/>
      <c r="C57" s="44"/>
      <c r="D57" s="44"/>
      <c r="E57" s="301"/>
      <c r="F57" s="301"/>
      <c r="G57" s="301"/>
    </row>
    <row r="58" ht="15.75" customHeight="1">
      <c r="A58" s="44"/>
      <c r="B58" s="44"/>
      <c r="C58" s="44"/>
      <c r="D58" s="44"/>
      <c r="E58" s="301"/>
      <c r="F58" s="301"/>
      <c r="G58" s="301"/>
    </row>
    <row r="59" ht="15.75" customHeight="1">
      <c r="A59" s="44"/>
      <c r="B59" s="44"/>
      <c r="C59" s="44"/>
      <c r="D59" s="44"/>
      <c r="E59" s="301"/>
      <c r="F59" s="301"/>
      <c r="G59" s="301"/>
    </row>
    <row r="60" ht="15.75" customHeight="1">
      <c r="A60" s="44"/>
      <c r="B60" s="44"/>
      <c r="C60" s="44"/>
      <c r="D60" s="44"/>
      <c r="E60" s="301"/>
      <c r="F60" s="301"/>
      <c r="G60" s="301"/>
    </row>
    <row r="61" ht="15.75" customHeight="1">
      <c r="A61" s="44"/>
      <c r="B61" s="44"/>
      <c r="C61" s="44"/>
      <c r="D61" s="44"/>
      <c r="E61" s="301"/>
      <c r="F61" s="301"/>
      <c r="G61" s="301"/>
    </row>
    <row r="62" ht="15.75" customHeight="1">
      <c r="A62" s="44"/>
      <c r="B62" s="44"/>
      <c r="C62" s="44"/>
      <c r="D62" s="44"/>
      <c r="E62" s="301"/>
      <c r="F62" s="301"/>
      <c r="G62" s="301"/>
    </row>
    <row r="63" ht="15.75" customHeight="1">
      <c r="A63" s="44"/>
      <c r="B63" s="44"/>
      <c r="C63" s="44"/>
      <c r="D63" s="44"/>
      <c r="E63" s="301"/>
      <c r="F63" s="301"/>
      <c r="G63" s="301"/>
    </row>
    <row r="64" ht="15.75" customHeight="1">
      <c r="A64" s="44"/>
      <c r="B64" s="44"/>
      <c r="C64" s="44"/>
      <c r="D64" s="44"/>
      <c r="E64" s="301"/>
      <c r="F64" s="301"/>
      <c r="G64" s="301"/>
    </row>
    <row r="65" ht="15.75" customHeight="1">
      <c r="A65" s="44"/>
      <c r="B65" s="44"/>
      <c r="C65" s="44"/>
      <c r="D65" s="44"/>
      <c r="E65" s="301"/>
      <c r="F65" s="301"/>
      <c r="G65" s="301"/>
    </row>
    <row r="66" ht="15.75" customHeight="1">
      <c r="A66" s="44"/>
      <c r="B66" s="44"/>
      <c r="C66" s="44"/>
      <c r="D66" s="44"/>
      <c r="E66" s="301"/>
      <c r="F66" s="301"/>
      <c r="G66" s="301"/>
    </row>
    <row r="67" ht="15.75" customHeight="1">
      <c r="A67" s="44"/>
      <c r="B67" s="44"/>
      <c r="C67" s="44"/>
      <c r="D67" s="44"/>
      <c r="E67" s="301"/>
      <c r="F67" s="301"/>
      <c r="G67" s="301"/>
    </row>
    <row r="68" ht="15.75" customHeight="1">
      <c r="A68" s="44"/>
      <c r="B68" s="44"/>
      <c r="C68" s="44"/>
      <c r="D68" s="44"/>
      <c r="E68" s="301"/>
      <c r="F68" s="301"/>
      <c r="G68" s="301"/>
    </row>
    <row r="69" ht="15.75" customHeight="1">
      <c r="A69" s="44"/>
      <c r="B69" s="44"/>
      <c r="C69" s="44"/>
      <c r="D69" s="44"/>
      <c r="E69" s="301"/>
      <c r="F69" s="301"/>
      <c r="G69" s="301"/>
    </row>
    <row r="70" ht="15.75" customHeight="1">
      <c r="A70" s="44"/>
      <c r="B70" s="44"/>
      <c r="C70" s="44"/>
      <c r="D70" s="44"/>
      <c r="E70" s="301"/>
      <c r="F70" s="301"/>
      <c r="G70" s="301"/>
    </row>
    <row r="71" ht="15.75" customHeight="1">
      <c r="A71" s="44"/>
      <c r="B71" s="44"/>
      <c r="C71" s="44"/>
      <c r="D71" s="44"/>
      <c r="E71" s="301"/>
      <c r="F71" s="301"/>
      <c r="G71" s="301"/>
    </row>
    <row r="72" ht="15.75" customHeight="1">
      <c r="A72" s="44"/>
      <c r="B72" s="44"/>
      <c r="C72" s="44"/>
      <c r="D72" s="44"/>
      <c r="E72" s="301"/>
      <c r="F72" s="301"/>
      <c r="G72" s="301"/>
    </row>
    <row r="73" ht="15.75" customHeight="1">
      <c r="A73" s="44"/>
      <c r="B73" s="44"/>
      <c r="C73" s="44"/>
      <c r="D73" s="44"/>
      <c r="E73" s="301"/>
      <c r="F73" s="301"/>
      <c r="G73" s="301"/>
    </row>
    <row r="74" ht="15.75" customHeight="1">
      <c r="A74" s="44"/>
      <c r="B74" s="44"/>
      <c r="C74" s="44"/>
      <c r="D74" s="44"/>
      <c r="E74" s="301"/>
      <c r="F74" s="301"/>
      <c r="G74" s="301"/>
    </row>
    <row r="75" ht="15.75" customHeight="1">
      <c r="A75" s="44"/>
      <c r="B75" s="44"/>
      <c r="C75" s="44"/>
      <c r="D75" s="44"/>
      <c r="E75" s="301"/>
      <c r="F75" s="301"/>
      <c r="G75" s="301"/>
    </row>
    <row r="76" ht="15.75" customHeight="1">
      <c r="A76" s="44"/>
      <c r="B76" s="44"/>
      <c r="C76" s="44"/>
      <c r="D76" s="44"/>
      <c r="E76" s="301"/>
      <c r="F76" s="301"/>
      <c r="G76" s="301"/>
    </row>
    <row r="77" ht="15.75" customHeight="1">
      <c r="A77" s="44"/>
      <c r="B77" s="44"/>
      <c r="C77" s="44"/>
      <c r="D77" s="44"/>
      <c r="E77" s="301"/>
      <c r="F77" s="301"/>
      <c r="G77" s="301"/>
    </row>
    <row r="78" ht="15.75" customHeight="1">
      <c r="A78" s="44"/>
      <c r="B78" s="44"/>
      <c r="C78" s="44"/>
      <c r="D78" s="44"/>
      <c r="E78" s="301"/>
      <c r="F78" s="301"/>
      <c r="G78" s="301"/>
    </row>
    <row r="79" ht="15.75" customHeight="1">
      <c r="A79" s="44"/>
      <c r="B79" s="44"/>
      <c r="C79" s="44"/>
      <c r="D79" s="44"/>
      <c r="E79" s="301"/>
      <c r="F79" s="301"/>
      <c r="G79" s="301"/>
    </row>
    <row r="80" ht="15.75" customHeight="1">
      <c r="A80" s="44"/>
      <c r="B80" s="44"/>
      <c r="C80" s="44"/>
      <c r="D80" s="44"/>
      <c r="E80" s="301"/>
      <c r="F80" s="301"/>
      <c r="G80" s="301"/>
    </row>
    <row r="81" ht="15.75" customHeight="1">
      <c r="A81" s="44"/>
      <c r="B81" s="44"/>
      <c r="C81" s="44"/>
      <c r="D81" s="44"/>
      <c r="E81" s="301"/>
      <c r="F81" s="301"/>
      <c r="G81" s="301"/>
    </row>
    <row r="82" ht="15.75" customHeight="1">
      <c r="A82" s="44"/>
      <c r="B82" s="44"/>
      <c r="C82" s="44"/>
      <c r="D82" s="44"/>
      <c r="E82" s="301"/>
      <c r="F82" s="301"/>
      <c r="G82" s="301"/>
    </row>
    <row r="83" ht="15.75" customHeight="1">
      <c r="A83" s="44"/>
      <c r="B83" s="44"/>
      <c r="C83" s="44"/>
      <c r="D83" s="44"/>
      <c r="E83" s="301"/>
      <c r="F83" s="301"/>
      <c r="G83" s="301"/>
    </row>
    <row r="84" ht="15.75" customHeight="1">
      <c r="A84" s="44"/>
      <c r="B84" s="44"/>
      <c r="C84" s="44"/>
      <c r="D84" s="44"/>
      <c r="E84" s="301"/>
      <c r="F84" s="301"/>
      <c r="G84" s="301"/>
    </row>
    <row r="85" ht="15.75" customHeight="1">
      <c r="A85" s="44"/>
      <c r="B85" s="44"/>
      <c r="C85" s="44"/>
      <c r="D85" s="44"/>
      <c r="E85" s="301"/>
      <c r="F85" s="301"/>
      <c r="G85" s="301"/>
    </row>
    <row r="86" ht="15.75" customHeight="1">
      <c r="A86" s="44"/>
      <c r="B86" s="44"/>
      <c r="C86" s="44"/>
      <c r="D86" s="44"/>
      <c r="E86" s="301"/>
      <c r="F86" s="301"/>
      <c r="G86" s="301"/>
    </row>
    <row r="87" ht="15.75" customHeight="1">
      <c r="A87" s="44"/>
      <c r="B87" s="44"/>
      <c r="C87" s="44"/>
      <c r="D87" s="44"/>
      <c r="E87" s="301"/>
      <c r="F87" s="301"/>
      <c r="G87" s="301"/>
    </row>
    <row r="88" ht="15.75" customHeight="1">
      <c r="A88" s="44"/>
      <c r="B88" s="44"/>
      <c r="C88" s="44"/>
      <c r="D88" s="44"/>
      <c r="E88" s="301"/>
      <c r="F88" s="301"/>
      <c r="G88" s="301"/>
    </row>
    <row r="89" ht="15.75" customHeight="1">
      <c r="A89" s="44"/>
      <c r="B89" s="44"/>
      <c r="C89" s="44"/>
      <c r="D89" s="44"/>
      <c r="E89" s="301"/>
      <c r="F89" s="301"/>
      <c r="G89" s="301"/>
    </row>
    <row r="90" ht="15.75" customHeight="1">
      <c r="A90" s="44"/>
      <c r="B90" s="44"/>
      <c r="C90" s="44"/>
      <c r="D90" s="44"/>
      <c r="E90" s="301"/>
      <c r="F90" s="301"/>
      <c r="G90" s="301"/>
    </row>
    <row r="91" ht="15.75" customHeight="1">
      <c r="A91" s="44"/>
      <c r="B91" s="44"/>
      <c r="C91" s="44"/>
      <c r="D91" s="44"/>
      <c r="E91" s="301"/>
      <c r="F91" s="301"/>
      <c r="G91" s="301"/>
    </row>
    <row r="92" ht="15.75" customHeight="1">
      <c r="A92" s="44"/>
      <c r="B92" s="44"/>
      <c r="C92" s="44"/>
      <c r="D92" s="44"/>
      <c r="E92" s="301"/>
      <c r="F92" s="301"/>
      <c r="G92" s="301"/>
    </row>
    <row r="93" ht="15.75" customHeight="1">
      <c r="A93" s="44"/>
      <c r="B93" s="44"/>
      <c r="C93" s="44"/>
      <c r="D93" s="44"/>
      <c r="E93" s="301"/>
      <c r="F93" s="301"/>
      <c r="G93" s="301"/>
    </row>
    <row r="94" ht="15.75" customHeight="1">
      <c r="A94" s="44"/>
      <c r="B94" s="44"/>
      <c r="C94" s="44"/>
      <c r="D94" s="44"/>
      <c r="E94" s="301"/>
      <c r="F94" s="301"/>
      <c r="G94" s="301"/>
    </row>
    <row r="95" ht="15.75" customHeight="1">
      <c r="A95" s="44"/>
      <c r="B95" s="44"/>
      <c r="C95" s="44"/>
      <c r="D95" s="44"/>
      <c r="E95" s="301"/>
      <c r="F95" s="301"/>
      <c r="G95" s="301"/>
    </row>
    <row r="96" ht="15.75" customHeight="1">
      <c r="A96" s="44"/>
      <c r="B96" s="44"/>
      <c r="C96" s="44"/>
      <c r="D96" s="44"/>
      <c r="E96" s="301"/>
      <c r="F96" s="301"/>
      <c r="G96" s="301"/>
    </row>
    <row r="97" ht="15.75" customHeight="1">
      <c r="A97" s="44"/>
      <c r="B97" s="44"/>
      <c r="C97" s="44"/>
      <c r="D97" s="44"/>
      <c r="E97" s="301"/>
      <c r="F97" s="301"/>
      <c r="G97" s="301"/>
    </row>
    <row r="98" ht="15.75" customHeight="1">
      <c r="A98" s="44"/>
      <c r="B98" s="44"/>
      <c r="C98" s="44"/>
      <c r="D98" s="44"/>
      <c r="E98" s="301"/>
      <c r="F98" s="301"/>
      <c r="G98" s="301"/>
    </row>
    <row r="99" ht="15.75" customHeight="1">
      <c r="A99" s="44"/>
      <c r="B99" s="44"/>
      <c r="C99" s="44"/>
      <c r="D99" s="44"/>
      <c r="E99" s="301"/>
      <c r="F99" s="301"/>
      <c r="G99" s="301"/>
    </row>
    <row r="100" ht="15.75" customHeight="1">
      <c r="A100" s="44"/>
      <c r="B100" s="44"/>
      <c r="C100" s="44"/>
      <c r="D100" s="44"/>
      <c r="E100" s="301"/>
      <c r="F100" s="301"/>
      <c r="G100" s="301"/>
    </row>
    <row r="101" ht="15.75" customHeight="1">
      <c r="A101" s="44"/>
      <c r="B101" s="44"/>
      <c r="C101" s="44"/>
      <c r="D101" s="44"/>
      <c r="E101" s="301"/>
      <c r="F101" s="301"/>
      <c r="G101" s="301"/>
    </row>
    <row r="102" ht="15.75" customHeight="1">
      <c r="A102" s="44"/>
      <c r="B102" s="44"/>
      <c r="C102" s="44"/>
      <c r="D102" s="44"/>
      <c r="E102" s="301"/>
      <c r="F102" s="301"/>
      <c r="G102" s="301"/>
    </row>
    <row r="103" ht="15.75" customHeight="1">
      <c r="A103" s="44"/>
      <c r="B103" s="44"/>
      <c r="C103" s="44"/>
      <c r="D103" s="44"/>
      <c r="E103" s="301"/>
      <c r="F103" s="301"/>
      <c r="G103" s="301"/>
    </row>
    <row r="104" ht="15.75" customHeight="1">
      <c r="A104" s="44"/>
      <c r="B104" s="44"/>
      <c r="C104" s="44"/>
      <c r="D104" s="44"/>
      <c r="E104" s="301"/>
      <c r="F104" s="301"/>
      <c r="G104" s="301"/>
    </row>
    <row r="105" ht="15.75" customHeight="1">
      <c r="A105" s="44"/>
      <c r="B105" s="44"/>
      <c r="C105" s="44"/>
      <c r="D105" s="44"/>
      <c r="E105" s="301"/>
      <c r="F105" s="301"/>
      <c r="G105" s="301"/>
    </row>
    <row r="106" ht="15.75" customHeight="1">
      <c r="A106" s="44"/>
      <c r="B106" s="44"/>
      <c r="C106" s="44"/>
      <c r="D106" s="44"/>
      <c r="E106" s="301"/>
      <c r="F106" s="301"/>
      <c r="G106" s="301"/>
    </row>
    <row r="107" ht="15.75" customHeight="1">
      <c r="A107" s="44"/>
      <c r="B107" s="44"/>
      <c r="C107" s="44"/>
      <c r="D107" s="44"/>
      <c r="E107" s="301"/>
      <c r="F107" s="301"/>
      <c r="G107" s="301"/>
    </row>
    <row r="108" ht="15.75" customHeight="1">
      <c r="A108" s="44"/>
      <c r="B108" s="44"/>
      <c r="C108" s="44"/>
      <c r="D108" s="44"/>
      <c r="E108" s="301"/>
      <c r="F108" s="301"/>
      <c r="G108" s="301"/>
    </row>
    <row r="109" ht="15.75" customHeight="1">
      <c r="A109" s="44"/>
      <c r="B109" s="44"/>
      <c r="C109" s="44"/>
      <c r="D109" s="44"/>
      <c r="E109" s="301"/>
      <c r="F109" s="301"/>
      <c r="G109" s="301"/>
    </row>
    <row r="110" ht="15.75" customHeight="1">
      <c r="A110" s="44"/>
      <c r="B110" s="44"/>
      <c r="C110" s="44"/>
      <c r="D110" s="44"/>
      <c r="E110" s="301"/>
      <c r="F110" s="301"/>
      <c r="G110" s="301"/>
    </row>
    <row r="111" ht="15.75" customHeight="1">
      <c r="A111" s="44"/>
      <c r="B111" s="44"/>
      <c r="C111" s="44"/>
      <c r="D111" s="44"/>
      <c r="E111" s="301"/>
      <c r="F111" s="301"/>
      <c r="G111" s="301"/>
    </row>
    <row r="112" ht="15.75" customHeight="1">
      <c r="A112" s="44"/>
      <c r="B112" s="44"/>
      <c r="C112" s="44"/>
      <c r="D112" s="44"/>
      <c r="E112" s="301"/>
      <c r="F112" s="301"/>
      <c r="G112" s="301"/>
    </row>
    <row r="113" ht="15.75" customHeight="1">
      <c r="A113" s="44"/>
      <c r="B113" s="44"/>
      <c r="C113" s="44"/>
      <c r="D113" s="44"/>
      <c r="E113" s="301"/>
      <c r="F113" s="301"/>
      <c r="G113" s="301"/>
    </row>
    <row r="114" ht="15.75" customHeight="1">
      <c r="A114" s="44"/>
      <c r="B114" s="44"/>
      <c r="C114" s="44"/>
      <c r="D114" s="44"/>
      <c r="E114" s="301"/>
      <c r="F114" s="301"/>
      <c r="G114" s="301"/>
    </row>
    <row r="115" ht="15.75" customHeight="1">
      <c r="A115" s="44"/>
      <c r="B115" s="44"/>
      <c r="C115" s="44"/>
      <c r="D115" s="44"/>
      <c r="E115" s="301"/>
      <c r="F115" s="301"/>
      <c r="G115" s="301"/>
    </row>
    <row r="116" ht="15.75" customHeight="1">
      <c r="A116" s="44"/>
      <c r="B116" s="44"/>
      <c r="C116" s="44"/>
      <c r="D116" s="44"/>
      <c r="E116" s="301"/>
      <c r="F116" s="301"/>
      <c r="G116" s="301"/>
    </row>
    <row r="117" ht="15.75" customHeight="1">
      <c r="A117" s="44"/>
      <c r="B117" s="44"/>
      <c r="C117" s="44"/>
      <c r="D117" s="44"/>
      <c r="E117" s="301"/>
      <c r="F117" s="301"/>
      <c r="G117" s="301"/>
    </row>
    <row r="118" ht="15.75" customHeight="1">
      <c r="A118" s="44"/>
      <c r="B118" s="44"/>
      <c r="C118" s="44"/>
      <c r="D118" s="44"/>
      <c r="E118" s="301"/>
      <c r="F118" s="301"/>
      <c r="G118" s="301"/>
    </row>
    <row r="119" ht="15.75" customHeight="1">
      <c r="A119" s="44"/>
      <c r="B119" s="44"/>
      <c r="C119" s="44"/>
      <c r="D119" s="44"/>
      <c r="E119" s="301"/>
      <c r="F119" s="301"/>
      <c r="G119" s="301"/>
    </row>
    <row r="120" ht="15.75" customHeight="1">
      <c r="A120" s="44"/>
      <c r="B120" s="44"/>
      <c r="C120" s="44"/>
      <c r="D120" s="44"/>
      <c r="E120" s="301"/>
      <c r="F120" s="301"/>
      <c r="G120" s="301"/>
    </row>
    <row r="121" ht="15.75" customHeight="1">
      <c r="A121" s="44"/>
      <c r="B121" s="44"/>
      <c r="C121" s="44"/>
      <c r="D121" s="44"/>
      <c r="E121" s="301"/>
      <c r="F121" s="301"/>
      <c r="G121" s="301"/>
    </row>
    <row r="122" ht="15.75" customHeight="1">
      <c r="A122" s="44"/>
      <c r="B122" s="44"/>
      <c r="C122" s="44"/>
      <c r="D122" s="44"/>
      <c r="E122" s="301"/>
      <c r="F122" s="301"/>
      <c r="G122" s="301"/>
    </row>
    <row r="123" ht="15.75" customHeight="1">
      <c r="A123" s="44"/>
      <c r="B123" s="44"/>
      <c r="C123" s="44"/>
      <c r="D123" s="44"/>
      <c r="E123" s="301"/>
      <c r="F123" s="301"/>
      <c r="G123" s="301"/>
    </row>
    <row r="124" ht="15.75" customHeight="1">
      <c r="A124" s="44"/>
      <c r="B124" s="44"/>
      <c r="C124" s="44"/>
      <c r="D124" s="44"/>
      <c r="E124" s="301"/>
      <c r="F124" s="301"/>
      <c r="G124" s="301"/>
    </row>
    <row r="125" ht="15.75" customHeight="1">
      <c r="A125" s="44"/>
      <c r="B125" s="44"/>
      <c r="C125" s="44"/>
      <c r="D125" s="44"/>
      <c r="E125" s="301"/>
      <c r="F125" s="301"/>
      <c r="G125" s="301"/>
    </row>
    <row r="126" ht="15.75" customHeight="1">
      <c r="A126" s="44"/>
      <c r="B126" s="44"/>
      <c r="C126" s="44"/>
      <c r="D126" s="44"/>
      <c r="E126" s="301"/>
      <c r="F126" s="301"/>
      <c r="G126" s="301"/>
    </row>
    <row r="127" ht="15.75" customHeight="1">
      <c r="A127" s="44"/>
      <c r="B127" s="44"/>
      <c r="C127" s="44"/>
      <c r="D127" s="44"/>
      <c r="E127" s="301"/>
      <c r="F127" s="301"/>
      <c r="G127" s="301"/>
    </row>
    <row r="128" ht="15.75" customHeight="1">
      <c r="A128" s="44"/>
      <c r="B128" s="44"/>
      <c r="C128" s="44"/>
      <c r="D128" s="44"/>
      <c r="E128" s="301"/>
      <c r="F128" s="301"/>
      <c r="G128" s="301"/>
    </row>
    <row r="129" ht="15.75" customHeight="1">
      <c r="A129" s="44"/>
      <c r="B129" s="44"/>
      <c r="C129" s="44"/>
      <c r="D129" s="44"/>
      <c r="E129" s="301"/>
      <c r="F129" s="301"/>
      <c r="G129" s="301"/>
    </row>
    <row r="130" ht="15.75" customHeight="1">
      <c r="A130" s="44"/>
      <c r="B130" s="44"/>
      <c r="C130" s="44"/>
      <c r="D130" s="44"/>
      <c r="E130" s="301"/>
      <c r="F130" s="301"/>
      <c r="G130" s="301"/>
    </row>
    <row r="131" ht="15.75" customHeight="1">
      <c r="A131" s="44"/>
      <c r="B131" s="44"/>
      <c r="C131" s="44"/>
      <c r="D131" s="44"/>
      <c r="E131" s="301"/>
      <c r="F131" s="301"/>
      <c r="G131" s="301"/>
    </row>
    <row r="132" ht="15.75" customHeight="1">
      <c r="A132" s="44"/>
      <c r="B132" s="44"/>
      <c r="C132" s="44"/>
      <c r="D132" s="44"/>
      <c r="E132" s="301"/>
      <c r="F132" s="301"/>
      <c r="G132" s="301"/>
    </row>
    <row r="133" ht="15.75" customHeight="1">
      <c r="A133" s="44"/>
      <c r="B133" s="44"/>
      <c r="C133" s="44"/>
      <c r="D133" s="44"/>
      <c r="E133" s="301"/>
      <c r="F133" s="301"/>
      <c r="G133" s="301"/>
    </row>
    <row r="134" ht="15.75" customHeight="1">
      <c r="A134" s="44"/>
      <c r="B134" s="44"/>
      <c r="C134" s="44"/>
      <c r="D134" s="44"/>
      <c r="E134" s="301"/>
      <c r="F134" s="301"/>
      <c r="G134" s="301"/>
    </row>
    <row r="135" ht="15.75" customHeight="1">
      <c r="A135" s="44"/>
      <c r="B135" s="44"/>
      <c r="C135" s="44"/>
      <c r="D135" s="44"/>
      <c r="E135" s="301"/>
      <c r="F135" s="301"/>
      <c r="G135" s="301"/>
    </row>
    <row r="136" ht="15.75" customHeight="1">
      <c r="A136" s="44"/>
      <c r="B136" s="44"/>
      <c r="C136" s="44"/>
      <c r="D136" s="44"/>
      <c r="E136" s="301"/>
      <c r="F136" s="301"/>
      <c r="G136" s="301"/>
    </row>
    <row r="137" ht="15.75" customHeight="1">
      <c r="A137" s="44"/>
      <c r="B137" s="44"/>
      <c r="C137" s="44"/>
      <c r="D137" s="44"/>
      <c r="E137" s="301"/>
      <c r="F137" s="301"/>
      <c r="G137" s="301"/>
    </row>
    <row r="138" ht="15.75" customHeight="1">
      <c r="A138" s="44"/>
      <c r="B138" s="44"/>
      <c r="C138" s="44"/>
      <c r="D138" s="44"/>
      <c r="E138" s="301"/>
      <c r="F138" s="301"/>
      <c r="G138" s="301"/>
    </row>
    <row r="139" ht="15.75" customHeight="1">
      <c r="A139" s="44"/>
      <c r="B139" s="44"/>
      <c r="C139" s="44"/>
      <c r="D139" s="44"/>
      <c r="E139" s="301"/>
      <c r="F139" s="301"/>
      <c r="G139" s="301"/>
    </row>
    <row r="140" ht="15.75" customHeight="1">
      <c r="A140" s="44"/>
      <c r="B140" s="44"/>
      <c r="C140" s="44"/>
      <c r="D140" s="44"/>
      <c r="E140" s="301"/>
      <c r="F140" s="301"/>
      <c r="G140" s="301"/>
    </row>
    <row r="141" ht="15.75" customHeight="1">
      <c r="A141" s="44"/>
      <c r="B141" s="44"/>
      <c r="C141" s="44"/>
      <c r="D141" s="44"/>
      <c r="E141" s="301"/>
      <c r="F141" s="301"/>
      <c r="G141" s="301"/>
    </row>
    <row r="142" ht="15.75" customHeight="1">
      <c r="A142" s="44"/>
      <c r="B142" s="44"/>
      <c r="C142" s="44"/>
      <c r="D142" s="44"/>
      <c r="E142" s="301"/>
      <c r="F142" s="301"/>
      <c r="G142" s="301"/>
    </row>
    <row r="143" ht="15.75" customHeight="1">
      <c r="A143" s="44"/>
      <c r="B143" s="44"/>
      <c r="C143" s="44"/>
      <c r="D143" s="44"/>
      <c r="E143" s="301"/>
      <c r="F143" s="301"/>
      <c r="G143" s="301"/>
    </row>
    <row r="144" ht="15.75" customHeight="1">
      <c r="A144" s="44"/>
      <c r="B144" s="44"/>
      <c r="C144" s="44"/>
      <c r="D144" s="44"/>
      <c r="E144" s="301"/>
      <c r="F144" s="301"/>
      <c r="G144" s="301"/>
    </row>
    <row r="145" ht="15.75" customHeight="1">
      <c r="A145" s="44"/>
      <c r="B145" s="44"/>
      <c r="C145" s="44"/>
      <c r="D145" s="44"/>
      <c r="E145" s="301"/>
      <c r="F145" s="301"/>
      <c r="G145" s="301"/>
    </row>
    <row r="146" ht="15.75" customHeight="1">
      <c r="A146" s="44"/>
      <c r="B146" s="44"/>
      <c r="C146" s="44"/>
      <c r="D146" s="44"/>
      <c r="E146" s="301"/>
      <c r="F146" s="301"/>
      <c r="G146" s="301"/>
    </row>
    <row r="147" ht="15.75" customHeight="1">
      <c r="A147" s="44"/>
      <c r="B147" s="44"/>
      <c r="C147" s="44"/>
      <c r="D147" s="44"/>
      <c r="E147" s="301"/>
      <c r="F147" s="301"/>
      <c r="G147" s="301"/>
    </row>
    <row r="148" ht="15.75" customHeight="1">
      <c r="A148" s="44"/>
      <c r="B148" s="44"/>
      <c r="C148" s="44"/>
      <c r="D148" s="44"/>
      <c r="E148" s="301"/>
      <c r="F148" s="301"/>
      <c r="G148" s="301"/>
    </row>
    <row r="149" ht="15.75" customHeight="1">
      <c r="A149" s="44"/>
      <c r="B149" s="44"/>
      <c r="C149" s="44"/>
      <c r="D149" s="44"/>
      <c r="E149" s="301"/>
      <c r="F149" s="301"/>
      <c r="G149" s="301"/>
    </row>
    <row r="150" ht="15.75" customHeight="1">
      <c r="A150" s="44"/>
      <c r="B150" s="44"/>
      <c r="C150" s="44"/>
      <c r="D150" s="44"/>
      <c r="E150" s="301"/>
      <c r="F150" s="301"/>
      <c r="G150" s="301"/>
    </row>
    <row r="151" ht="15.75" customHeight="1">
      <c r="A151" s="44"/>
      <c r="B151" s="44"/>
      <c r="C151" s="44"/>
      <c r="D151" s="44"/>
      <c r="E151" s="301"/>
      <c r="F151" s="301"/>
      <c r="G151" s="301"/>
    </row>
    <row r="152" ht="15.75" customHeight="1">
      <c r="A152" s="44"/>
      <c r="B152" s="44"/>
      <c r="C152" s="44"/>
      <c r="D152" s="44"/>
      <c r="E152" s="301"/>
      <c r="F152" s="301"/>
      <c r="G152" s="301"/>
    </row>
    <row r="153" ht="15.75" customHeight="1">
      <c r="A153" s="44"/>
      <c r="B153" s="44"/>
      <c r="C153" s="44"/>
      <c r="D153" s="44"/>
      <c r="E153" s="301"/>
      <c r="F153" s="301"/>
      <c r="G153" s="301"/>
    </row>
    <row r="154" ht="15.75" customHeight="1">
      <c r="A154" s="44"/>
      <c r="B154" s="44"/>
      <c r="C154" s="44"/>
      <c r="D154" s="44"/>
      <c r="E154" s="301"/>
      <c r="F154" s="301"/>
      <c r="G154" s="301"/>
    </row>
    <row r="155" ht="15.75" customHeight="1">
      <c r="A155" s="44"/>
      <c r="B155" s="44"/>
      <c r="C155" s="44"/>
      <c r="D155" s="44"/>
      <c r="E155" s="301"/>
      <c r="F155" s="301"/>
      <c r="G155" s="301"/>
    </row>
    <row r="156" ht="15.75" customHeight="1">
      <c r="A156" s="44"/>
      <c r="B156" s="44"/>
      <c r="C156" s="44"/>
      <c r="D156" s="44"/>
      <c r="E156" s="301"/>
      <c r="F156" s="301"/>
      <c r="G156" s="301"/>
    </row>
    <row r="157" ht="15.75" customHeight="1">
      <c r="A157" s="44"/>
      <c r="B157" s="44"/>
      <c r="C157" s="44"/>
      <c r="D157" s="44"/>
      <c r="E157" s="301"/>
      <c r="F157" s="301"/>
      <c r="G157" s="301"/>
    </row>
    <row r="158" ht="15.75" customHeight="1">
      <c r="A158" s="44"/>
      <c r="B158" s="44"/>
      <c r="C158" s="44"/>
      <c r="D158" s="44"/>
      <c r="E158" s="301"/>
      <c r="F158" s="301"/>
      <c r="G158" s="301"/>
    </row>
    <row r="159" ht="15.75" customHeight="1">
      <c r="A159" s="44"/>
      <c r="B159" s="44"/>
      <c r="C159" s="44"/>
      <c r="D159" s="44"/>
      <c r="E159" s="301"/>
      <c r="F159" s="301"/>
      <c r="G159" s="301"/>
    </row>
    <row r="160" ht="15.75" customHeight="1">
      <c r="A160" s="44"/>
      <c r="B160" s="44"/>
      <c r="C160" s="44"/>
      <c r="D160" s="44"/>
      <c r="E160" s="301"/>
      <c r="F160" s="301"/>
      <c r="G160" s="301"/>
    </row>
    <row r="161" ht="15.75" customHeight="1">
      <c r="A161" s="44"/>
      <c r="B161" s="44"/>
      <c r="C161" s="44"/>
      <c r="D161" s="44"/>
      <c r="E161" s="301"/>
      <c r="F161" s="301"/>
      <c r="G161" s="301"/>
    </row>
    <row r="162" ht="15.75" customHeight="1">
      <c r="A162" s="44"/>
      <c r="B162" s="44"/>
      <c r="C162" s="44"/>
      <c r="D162" s="44"/>
      <c r="E162" s="301"/>
      <c r="F162" s="301"/>
      <c r="G162" s="301"/>
    </row>
    <row r="163" ht="15.75" customHeight="1">
      <c r="A163" s="44"/>
      <c r="B163" s="44"/>
      <c r="C163" s="44"/>
      <c r="D163" s="44"/>
      <c r="E163" s="301"/>
      <c r="F163" s="301"/>
      <c r="G163" s="301"/>
    </row>
    <row r="164" ht="15.75" customHeight="1">
      <c r="A164" s="44"/>
      <c r="B164" s="44"/>
      <c r="C164" s="44"/>
      <c r="D164" s="44"/>
      <c r="E164" s="301"/>
      <c r="F164" s="301"/>
      <c r="G164" s="301"/>
    </row>
    <row r="165" ht="15.75" customHeight="1">
      <c r="A165" s="44"/>
      <c r="B165" s="44"/>
      <c r="C165" s="44"/>
      <c r="D165" s="44"/>
      <c r="E165" s="301"/>
      <c r="F165" s="301"/>
      <c r="G165" s="301"/>
    </row>
    <row r="166" ht="15.75" customHeight="1">
      <c r="A166" s="44"/>
      <c r="B166" s="44"/>
      <c r="C166" s="44"/>
      <c r="D166" s="44"/>
      <c r="E166" s="301"/>
      <c r="F166" s="301"/>
      <c r="G166" s="301"/>
    </row>
    <row r="167" ht="15.75" customHeight="1">
      <c r="A167" s="44"/>
      <c r="B167" s="44"/>
      <c r="C167" s="44"/>
      <c r="D167" s="44"/>
      <c r="E167" s="301"/>
      <c r="F167" s="301"/>
      <c r="G167" s="301"/>
    </row>
    <row r="168" ht="15.75" customHeight="1">
      <c r="A168" s="44"/>
      <c r="B168" s="44"/>
      <c r="C168" s="44"/>
      <c r="D168" s="44"/>
      <c r="E168" s="301"/>
      <c r="F168" s="301"/>
      <c r="G168" s="301"/>
    </row>
    <row r="169" ht="15.75" customHeight="1">
      <c r="A169" s="44"/>
      <c r="B169" s="44"/>
      <c r="C169" s="44"/>
      <c r="D169" s="44"/>
      <c r="E169" s="301"/>
      <c r="F169" s="301"/>
      <c r="G169" s="301"/>
    </row>
    <row r="170" ht="15.75" customHeight="1">
      <c r="A170" s="44"/>
      <c r="B170" s="44"/>
      <c r="C170" s="44"/>
      <c r="D170" s="44"/>
      <c r="E170" s="301"/>
      <c r="F170" s="301"/>
      <c r="G170" s="301"/>
    </row>
    <row r="171" ht="15.75" customHeight="1">
      <c r="A171" s="44"/>
      <c r="B171" s="44"/>
      <c r="C171" s="44"/>
      <c r="D171" s="44"/>
      <c r="E171" s="301"/>
      <c r="F171" s="301"/>
      <c r="G171" s="301"/>
    </row>
    <row r="172" ht="15.75" customHeight="1">
      <c r="A172" s="44"/>
      <c r="B172" s="44"/>
      <c r="C172" s="44"/>
      <c r="D172" s="44"/>
      <c r="E172" s="301"/>
      <c r="F172" s="301"/>
      <c r="G172" s="301"/>
    </row>
    <row r="173" ht="15.75" customHeight="1">
      <c r="A173" s="44"/>
      <c r="B173" s="44"/>
      <c r="C173" s="44"/>
      <c r="D173" s="44"/>
      <c r="E173" s="301"/>
      <c r="F173" s="301"/>
      <c r="G173" s="301"/>
    </row>
    <row r="174" ht="15.75" customHeight="1">
      <c r="A174" s="44"/>
      <c r="B174" s="44"/>
      <c r="C174" s="44"/>
      <c r="D174" s="44"/>
      <c r="E174" s="301"/>
      <c r="F174" s="301"/>
      <c r="G174" s="301"/>
    </row>
    <row r="175" ht="15.75" customHeight="1">
      <c r="A175" s="44"/>
      <c r="B175" s="44"/>
      <c r="C175" s="44"/>
      <c r="D175" s="44"/>
      <c r="E175" s="301"/>
      <c r="F175" s="301"/>
      <c r="G175" s="301"/>
    </row>
    <row r="176" ht="15.75" customHeight="1">
      <c r="A176" s="44"/>
      <c r="B176" s="44"/>
      <c r="C176" s="44"/>
      <c r="D176" s="44"/>
      <c r="E176" s="301"/>
      <c r="F176" s="301"/>
      <c r="G176" s="301"/>
    </row>
    <row r="177" ht="15.75" customHeight="1">
      <c r="A177" s="44"/>
      <c r="B177" s="44"/>
      <c r="C177" s="44"/>
      <c r="D177" s="44"/>
      <c r="E177" s="301"/>
      <c r="F177" s="301"/>
      <c r="G177" s="301"/>
    </row>
    <row r="178" ht="15.75" customHeight="1">
      <c r="A178" s="44"/>
      <c r="B178" s="44"/>
      <c r="C178" s="44"/>
      <c r="D178" s="44"/>
      <c r="E178" s="301"/>
      <c r="F178" s="301"/>
      <c r="G178" s="301"/>
    </row>
    <row r="179" ht="15.75" customHeight="1">
      <c r="A179" s="44"/>
      <c r="B179" s="44"/>
      <c r="C179" s="44"/>
      <c r="D179" s="44"/>
      <c r="E179" s="301"/>
      <c r="F179" s="301"/>
      <c r="G179" s="301"/>
    </row>
    <row r="180" ht="15.75" customHeight="1">
      <c r="A180" s="44"/>
      <c r="B180" s="44"/>
      <c r="C180" s="44"/>
      <c r="D180" s="44"/>
      <c r="E180" s="301"/>
      <c r="F180" s="301"/>
      <c r="G180" s="301"/>
    </row>
    <row r="181" ht="15.75" customHeight="1">
      <c r="A181" s="44"/>
      <c r="B181" s="44"/>
      <c r="C181" s="44"/>
      <c r="D181" s="44"/>
      <c r="E181" s="301"/>
      <c r="F181" s="301"/>
      <c r="G181" s="301"/>
    </row>
    <row r="182" ht="15.75" customHeight="1">
      <c r="A182" s="44"/>
      <c r="B182" s="44"/>
      <c r="C182" s="44"/>
      <c r="D182" s="44"/>
      <c r="E182" s="301"/>
      <c r="F182" s="301"/>
      <c r="G182" s="301"/>
    </row>
    <row r="183" ht="15.75" customHeight="1">
      <c r="A183" s="44"/>
      <c r="B183" s="44"/>
      <c r="C183" s="44"/>
      <c r="D183" s="44"/>
      <c r="E183" s="301"/>
      <c r="F183" s="301"/>
      <c r="G183" s="301"/>
    </row>
    <row r="184" ht="15.75" customHeight="1">
      <c r="A184" s="44"/>
      <c r="B184" s="44"/>
      <c r="C184" s="44"/>
      <c r="D184" s="44"/>
      <c r="E184" s="301"/>
      <c r="F184" s="301"/>
      <c r="G184" s="301"/>
    </row>
    <row r="185" ht="15.75" customHeight="1">
      <c r="A185" s="44"/>
      <c r="B185" s="44"/>
      <c r="C185" s="44"/>
      <c r="D185" s="44"/>
      <c r="E185" s="301"/>
      <c r="F185" s="301"/>
      <c r="G185" s="301"/>
    </row>
    <row r="186" ht="15.75" customHeight="1">
      <c r="A186" s="44"/>
      <c r="B186" s="44"/>
      <c r="C186" s="44"/>
      <c r="D186" s="44"/>
      <c r="E186" s="301"/>
      <c r="F186" s="301"/>
      <c r="G186" s="301"/>
    </row>
    <row r="187" ht="15.75" customHeight="1">
      <c r="A187" s="44"/>
      <c r="B187" s="44"/>
      <c r="C187" s="44"/>
      <c r="D187" s="44"/>
      <c r="E187" s="301"/>
      <c r="F187" s="301"/>
      <c r="G187" s="301"/>
    </row>
    <row r="188" ht="15.75" customHeight="1">
      <c r="A188" s="44"/>
      <c r="B188" s="44"/>
      <c r="C188" s="44"/>
      <c r="D188" s="44"/>
      <c r="E188" s="301"/>
      <c r="F188" s="301"/>
      <c r="G188" s="301"/>
    </row>
    <row r="189" ht="15.75" customHeight="1">
      <c r="A189" s="44"/>
      <c r="B189" s="44"/>
      <c r="C189" s="44"/>
      <c r="D189" s="44"/>
      <c r="E189" s="301"/>
      <c r="F189" s="301"/>
      <c r="G189" s="301"/>
    </row>
    <row r="190" ht="15.75" customHeight="1">
      <c r="A190" s="44"/>
      <c r="B190" s="44"/>
      <c r="C190" s="44"/>
      <c r="D190" s="44"/>
      <c r="E190" s="301"/>
      <c r="F190" s="301"/>
      <c r="G190" s="301"/>
    </row>
    <row r="191" ht="15.75" customHeight="1">
      <c r="A191" s="44"/>
      <c r="B191" s="44"/>
      <c r="C191" s="44"/>
      <c r="D191" s="44"/>
      <c r="E191" s="301"/>
      <c r="F191" s="301"/>
      <c r="G191" s="301"/>
    </row>
    <row r="192" ht="15.75" customHeight="1">
      <c r="A192" s="44"/>
      <c r="B192" s="44"/>
      <c r="C192" s="44"/>
      <c r="D192" s="44"/>
      <c r="E192" s="301"/>
      <c r="F192" s="301"/>
      <c r="G192" s="301"/>
    </row>
    <row r="193" ht="15.75" customHeight="1">
      <c r="A193" s="44"/>
      <c r="B193" s="44"/>
      <c r="C193" s="44"/>
      <c r="D193" s="44"/>
      <c r="E193" s="301"/>
      <c r="F193" s="301"/>
      <c r="G193" s="301"/>
    </row>
    <row r="194" ht="15.75" customHeight="1">
      <c r="A194" s="44"/>
      <c r="B194" s="44"/>
      <c r="C194" s="44"/>
      <c r="D194" s="44"/>
      <c r="E194" s="301"/>
      <c r="F194" s="301"/>
      <c r="G194" s="301"/>
    </row>
    <row r="195" ht="15.75" customHeight="1">
      <c r="A195" s="44"/>
      <c r="B195" s="44"/>
      <c r="C195" s="44"/>
      <c r="D195" s="44"/>
      <c r="E195" s="301"/>
      <c r="F195" s="301"/>
      <c r="G195" s="301"/>
    </row>
    <row r="196" ht="15.75" customHeight="1">
      <c r="A196" s="44"/>
      <c r="B196" s="44"/>
      <c r="C196" s="44"/>
      <c r="D196" s="44"/>
      <c r="E196" s="301"/>
      <c r="F196" s="301"/>
      <c r="G196" s="301"/>
    </row>
    <row r="197" ht="15.75" customHeight="1">
      <c r="A197" s="44"/>
      <c r="B197" s="44"/>
      <c r="C197" s="44"/>
      <c r="D197" s="44"/>
      <c r="E197" s="301"/>
      <c r="F197" s="301"/>
      <c r="G197" s="301"/>
    </row>
    <row r="198" ht="15.75" customHeight="1">
      <c r="A198" s="44"/>
      <c r="B198" s="44"/>
      <c r="C198" s="44"/>
      <c r="D198" s="44"/>
      <c r="E198" s="301"/>
      <c r="F198" s="301"/>
      <c r="G198" s="301"/>
    </row>
    <row r="199" ht="15.75" customHeight="1">
      <c r="A199" s="44"/>
      <c r="B199" s="44"/>
      <c r="C199" s="44"/>
      <c r="D199" s="44"/>
      <c r="E199" s="301"/>
      <c r="F199" s="301"/>
      <c r="G199" s="301"/>
    </row>
    <row r="200" ht="15.75" customHeight="1">
      <c r="A200" s="44"/>
      <c r="B200" s="44"/>
      <c r="C200" s="44"/>
      <c r="D200" s="44"/>
      <c r="E200" s="301"/>
      <c r="F200" s="301"/>
      <c r="G200" s="301"/>
    </row>
    <row r="201" ht="15.75" customHeight="1">
      <c r="A201" s="44"/>
      <c r="B201" s="44"/>
      <c r="C201" s="44"/>
      <c r="D201" s="44"/>
      <c r="E201" s="301"/>
      <c r="F201" s="301"/>
      <c r="G201" s="301"/>
    </row>
    <row r="202" ht="15.75" customHeight="1">
      <c r="A202" s="44"/>
      <c r="B202" s="44"/>
      <c r="C202" s="44"/>
      <c r="D202" s="44"/>
      <c r="E202" s="301"/>
      <c r="F202" s="301"/>
      <c r="G202" s="301"/>
    </row>
    <row r="203" ht="15.75" customHeight="1">
      <c r="A203" s="44"/>
      <c r="B203" s="44"/>
      <c r="C203" s="44"/>
      <c r="D203" s="44"/>
      <c r="E203" s="301"/>
      <c r="F203" s="301"/>
      <c r="G203" s="301"/>
    </row>
    <row r="204" ht="15.75" customHeight="1">
      <c r="A204" s="44"/>
      <c r="B204" s="44"/>
      <c r="C204" s="44"/>
      <c r="D204" s="44"/>
      <c r="E204" s="301"/>
      <c r="F204" s="301"/>
      <c r="G204" s="301"/>
    </row>
    <row r="205" ht="15.75" customHeight="1">
      <c r="A205" s="44"/>
      <c r="B205" s="44"/>
      <c r="C205" s="44"/>
      <c r="D205" s="44"/>
      <c r="E205" s="301"/>
      <c r="F205" s="301"/>
      <c r="G205" s="301"/>
    </row>
    <row r="206" ht="15.75" customHeight="1">
      <c r="A206" s="44"/>
      <c r="B206" s="44"/>
      <c r="C206" s="44"/>
      <c r="D206" s="44"/>
      <c r="E206" s="301"/>
      <c r="F206" s="301"/>
      <c r="G206" s="301"/>
    </row>
    <row r="207" ht="15.75" customHeight="1">
      <c r="A207" s="44"/>
      <c r="B207" s="44"/>
      <c r="C207" s="44"/>
      <c r="D207" s="44"/>
      <c r="E207" s="301"/>
      <c r="F207" s="301"/>
      <c r="G207" s="301"/>
    </row>
    <row r="208" ht="15.75" customHeight="1">
      <c r="A208" s="44"/>
      <c r="B208" s="44"/>
      <c r="C208" s="44"/>
      <c r="D208" s="44"/>
      <c r="E208" s="301"/>
      <c r="F208" s="301"/>
      <c r="G208" s="301"/>
    </row>
    <row r="209" ht="15.75" customHeight="1">
      <c r="A209" s="44"/>
      <c r="B209" s="44"/>
      <c r="C209" s="44"/>
      <c r="D209" s="44"/>
      <c r="E209" s="301"/>
      <c r="F209" s="301"/>
      <c r="G209" s="301"/>
    </row>
    <row r="210" ht="15.75" customHeight="1">
      <c r="A210" s="44"/>
      <c r="B210" s="44"/>
      <c r="C210" s="44"/>
      <c r="D210" s="44"/>
      <c r="E210" s="301"/>
      <c r="F210" s="301"/>
      <c r="G210" s="301"/>
    </row>
    <row r="211" ht="15.75" customHeight="1">
      <c r="A211" s="44"/>
      <c r="B211" s="44"/>
      <c r="C211" s="44"/>
      <c r="D211" s="44"/>
      <c r="E211" s="301"/>
      <c r="F211" s="301"/>
      <c r="G211" s="301"/>
    </row>
    <row r="212" ht="15.75" customHeight="1">
      <c r="A212" s="44"/>
      <c r="B212" s="44"/>
      <c r="C212" s="44"/>
      <c r="D212" s="44"/>
      <c r="E212" s="301"/>
      <c r="F212" s="301"/>
      <c r="G212" s="301"/>
    </row>
    <row r="213" ht="15.75" customHeight="1">
      <c r="A213" s="44"/>
      <c r="B213" s="44"/>
      <c r="C213" s="44"/>
      <c r="D213" s="44"/>
      <c r="E213" s="301"/>
      <c r="F213" s="301"/>
      <c r="G213" s="301"/>
    </row>
    <row r="214" ht="15.75" customHeight="1">
      <c r="A214" s="44"/>
      <c r="B214" s="44"/>
      <c r="C214" s="44"/>
      <c r="D214" s="44"/>
      <c r="E214" s="301"/>
      <c r="F214" s="301"/>
      <c r="G214" s="301"/>
    </row>
    <row r="215" ht="15.75" customHeight="1">
      <c r="A215" s="44"/>
      <c r="B215" s="44"/>
      <c r="C215" s="44"/>
      <c r="D215" s="44"/>
      <c r="E215" s="301"/>
      <c r="F215" s="301"/>
      <c r="G215" s="301"/>
    </row>
    <row r="216" ht="15.75" customHeight="1">
      <c r="A216" s="44"/>
      <c r="B216" s="44"/>
      <c r="C216" s="44"/>
      <c r="D216" s="44"/>
      <c r="E216" s="301"/>
      <c r="F216" s="301"/>
      <c r="G216" s="301"/>
    </row>
    <row r="217" ht="15.75" customHeight="1">
      <c r="A217" s="44"/>
      <c r="B217" s="44"/>
      <c r="C217" s="44"/>
      <c r="D217" s="44"/>
      <c r="E217" s="301"/>
      <c r="F217" s="301"/>
      <c r="G217" s="301"/>
    </row>
    <row r="218" ht="15.75" customHeight="1">
      <c r="A218" s="44"/>
      <c r="B218" s="44"/>
      <c r="C218" s="44"/>
      <c r="D218" s="44"/>
      <c r="E218" s="301"/>
      <c r="F218" s="301"/>
      <c r="G218" s="301"/>
    </row>
    <row r="219" ht="15.75" customHeight="1">
      <c r="A219" s="44"/>
      <c r="B219" s="44"/>
      <c r="C219" s="44"/>
      <c r="D219" s="44"/>
      <c r="E219" s="301"/>
      <c r="F219" s="301"/>
      <c r="G219" s="301"/>
    </row>
    <row r="220" ht="15.75" customHeight="1">
      <c r="A220" s="44"/>
      <c r="B220" s="44"/>
      <c r="C220" s="44"/>
      <c r="D220" s="44"/>
      <c r="E220" s="301"/>
      <c r="F220" s="301"/>
      <c r="G220" s="301"/>
    </row>
    <row r="221" ht="15.75" customHeight="1">
      <c r="A221" s="44"/>
      <c r="B221" s="44"/>
      <c r="C221" s="44"/>
      <c r="D221" s="44"/>
      <c r="E221" s="301"/>
      <c r="F221" s="301"/>
      <c r="G221" s="301"/>
    </row>
    <row r="222" ht="15.75" customHeight="1">
      <c r="A222" s="44"/>
      <c r="B222" s="44"/>
      <c r="C222" s="44"/>
      <c r="D222" s="44"/>
      <c r="E222" s="301"/>
      <c r="F222" s="301"/>
      <c r="G222" s="301"/>
    </row>
    <row r="223" ht="15.75" customHeight="1">
      <c r="A223" s="44"/>
      <c r="B223" s="44"/>
      <c r="C223" s="44"/>
      <c r="D223" s="44"/>
      <c r="E223" s="301"/>
      <c r="F223" s="301"/>
      <c r="G223" s="301"/>
    </row>
    <row r="224" ht="15.75" customHeight="1">
      <c r="A224" s="44"/>
      <c r="B224" s="44"/>
      <c r="C224" s="44"/>
      <c r="D224" s="44"/>
      <c r="E224" s="301"/>
      <c r="F224" s="301"/>
      <c r="G224" s="301"/>
    </row>
    <row r="225" ht="15.75" customHeight="1">
      <c r="A225" s="44"/>
      <c r="B225" s="44"/>
      <c r="C225" s="44"/>
      <c r="D225" s="44"/>
      <c r="E225" s="301"/>
      <c r="F225" s="301"/>
      <c r="G225" s="301"/>
    </row>
    <row r="226" ht="15.75" customHeight="1">
      <c r="A226" s="44"/>
      <c r="B226" s="44"/>
      <c r="C226" s="44"/>
      <c r="D226" s="44"/>
      <c r="E226" s="301"/>
      <c r="F226" s="301"/>
      <c r="G226" s="301"/>
    </row>
    <row r="227" ht="15.75" customHeight="1">
      <c r="A227" s="44"/>
      <c r="B227" s="44"/>
      <c r="C227" s="44"/>
      <c r="D227" s="44"/>
      <c r="E227" s="301"/>
      <c r="F227" s="301"/>
      <c r="G227" s="301"/>
    </row>
    <row r="228" ht="15.75" customHeight="1">
      <c r="A228" s="44"/>
      <c r="B228" s="44"/>
      <c r="C228" s="44"/>
      <c r="D228" s="44"/>
      <c r="E228" s="301"/>
      <c r="F228" s="301"/>
      <c r="G228" s="301"/>
    </row>
    <row r="229" ht="15.75" customHeight="1">
      <c r="A229" s="44"/>
      <c r="B229" s="44"/>
      <c r="C229" s="44"/>
      <c r="D229" s="44"/>
      <c r="E229" s="301"/>
      <c r="F229" s="301"/>
      <c r="G229" s="301"/>
    </row>
    <row r="230" ht="15.75" customHeight="1">
      <c r="A230" s="44"/>
      <c r="B230" s="44"/>
      <c r="C230" s="44"/>
      <c r="D230" s="44"/>
      <c r="E230" s="301"/>
      <c r="F230" s="301"/>
      <c r="G230" s="301"/>
    </row>
    <row r="231" ht="15.75" customHeight="1">
      <c r="A231" s="44"/>
      <c r="B231" s="44"/>
      <c r="C231" s="44"/>
      <c r="D231" s="44"/>
      <c r="E231" s="301"/>
      <c r="F231" s="301"/>
      <c r="G231" s="301"/>
    </row>
    <row r="232" ht="15.75" customHeight="1">
      <c r="A232" s="44"/>
      <c r="B232" s="44"/>
      <c r="C232" s="44"/>
      <c r="D232" s="44"/>
      <c r="E232" s="301"/>
      <c r="F232" s="301"/>
      <c r="G232" s="301"/>
    </row>
    <row r="233" ht="15.75" customHeight="1">
      <c r="A233" s="44"/>
      <c r="B233" s="44"/>
      <c r="C233" s="44"/>
      <c r="D233" s="44"/>
      <c r="E233" s="301"/>
      <c r="F233" s="301"/>
      <c r="G233" s="301"/>
    </row>
    <row r="234" ht="15.75" customHeight="1">
      <c r="A234" s="44"/>
      <c r="B234" s="44"/>
      <c r="C234" s="44"/>
      <c r="D234" s="44"/>
      <c r="E234" s="301"/>
      <c r="F234" s="301"/>
      <c r="G234" s="301"/>
    </row>
    <row r="235" ht="15.75" customHeight="1">
      <c r="A235" s="44"/>
      <c r="B235" s="44"/>
      <c r="C235" s="44"/>
      <c r="D235" s="44"/>
      <c r="E235" s="301"/>
      <c r="F235" s="301"/>
      <c r="G235" s="301"/>
    </row>
    <row r="236" ht="15.75" customHeight="1">
      <c r="A236" s="44"/>
      <c r="B236" s="44"/>
      <c r="C236" s="44"/>
      <c r="D236" s="44"/>
      <c r="E236" s="301"/>
      <c r="F236" s="301"/>
      <c r="G236" s="301"/>
    </row>
    <row r="237" ht="15.75" customHeight="1">
      <c r="A237" s="44"/>
      <c r="B237" s="44"/>
      <c r="C237" s="44"/>
      <c r="D237" s="44"/>
      <c r="E237" s="301"/>
      <c r="F237" s="301"/>
      <c r="G237" s="301"/>
    </row>
    <row r="238" ht="15.75" customHeight="1">
      <c r="A238" s="44"/>
      <c r="B238" s="44"/>
      <c r="C238" s="44"/>
      <c r="D238" s="44"/>
      <c r="E238" s="301"/>
      <c r="F238" s="301"/>
      <c r="G238" s="301"/>
    </row>
    <row r="239" ht="15.75" customHeight="1">
      <c r="A239" s="44"/>
      <c r="B239" s="44"/>
      <c r="C239" s="44"/>
      <c r="D239" s="44"/>
      <c r="E239" s="301"/>
      <c r="F239" s="301"/>
      <c r="G239" s="301"/>
    </row>
    <row r="240" ht="15.75" customHeight="1">
      <c r="A240" s="44"/>
      <c r="B240" s="44"/>
      <c r="C240" s="44"/>
      <c r="D240" s="44"/>
      <c r="E240" s="301"/>
      <c r="F240" s="301"/>
      <c r="G240" s="301"/>
    </row>
    <row r="241" ht="15.75" customHeight="1">
      <c r="A241" s="44"/>
      <c r="B241" s="44"/>
      <c r="C241" s="44"/>
      <c r="D241" s="44"/>
      <c r="E241" s="301"/>
      <c r="F241" s="301"/>
      <c r="G241" s="301"/>
    </row>
    <row r="242" ht="15.75" customHeight="1">
      <c r="A242" s="44"/>
      <c r="B242" s="44"/>
      <c r="C242" s="44"/>
      <c r="D242" s="44"/>
      <c r="E242" s="301"/>
      <c r="F242" s="301"/>
      <c r="G242" s="301"/>
    </row>
    <row r="243" ht="15.75" customHeight="1">
      <c r="A243" s="44"/>
      <c r="B243" s="44"/>
      <c r="C243" s="44"/>
      <c r="D243" s="44"/>
      <c r="E243" s="301"/>
      <c r="F243" s="301"/>
      <c r="G243" s="301"/>
    </row>
    <row r="244" ht="15.75" customHeight="1">
      <c r="A244" s="44"/>
      <c r="B244" s="44"/>
      <c r="C244" s="44"/>
      <c r="D244" s="44"/>
      <c r="E244" s="301"/>
      <c r="F244" s="301"/>
      <c r="G244" s="301"/>
    </row>
    <row r="245" ht="15.75" customHeight="1">
      <c r="A245" s="44"/>
      <c r="B245" s="44"/>
      <c r="C245" s="44"/>
      <c r="D245" s="44"/>
      <c r="E245" s="301"/>
      <c r="F245" s="301"/>
      <c r="G245" s="301"/>
    </row>
    <row r="246" ht="15.75" customHeight="1">
      <c r="A246" s="44"/>
      <c r="B246" s="44"/>
      <c r="C246" s="44"/>
      <c r="D246" s="44"/>
      <c r="E246" s="301"/>
      <c r="F246" s="301"/>
      <c r="G246" s="301"/>
    </row>
    <row r="247" ht="15.75" customHeight="1">
      <c r="A247" s="44"/>
      <c r="B247" s="44"/>
      <c r="C247" s="44"/>
      <c r="D247" s="44"/>
      <c r="E247" s="301"/>
      <c r="F247" s="301"/>
      <c r="G247" s="301"/>
    </row>
    <row r="248" ht="15.75" customHeight="1">
      <c r="A248" s="44"/>
      <c r="B248" s="44"/>
      <c r="C248" s="44"/>
      <c r="D248" s="44"/>
      <c r="E248" s="301"/>
      <c r="F248" s="301"/>
      <c r="G248" s="301"/>
    </row>
    <row r="249" ht="15.75" customHeight="1">
      <c r="A249" s="44"/>
      <c r="B249" s="44"/>
      <c r="C249" s="44"/>
      <c r="D249" s="44"/>
      <c r="E249" s="301"/>
      <c r="F249" s="301"/>
      <c r="G249" s="301"/>
    </row>
    <row r="250" ht="15.75" customHeight="1">
      <c r="A250" s="44"/>
      <c r="B250" s="44"/>
      <c r="C250" s="44"/>
      <c r="D250" s="44"/>
      <c r="E250" s="301"/>
      <c r="F250" s="301"/>
      <c r="G250" s="301"/>
    </row>
    <row r="251" ht="15.75" customHeight="1">
      <c r="A251" s="44"/>
      <c r="B251" s="44"/>
      <c r="C251" s="44"/>
      <c r="D251" s="44"/>
      <c r="E251" s="301"/>
      <c r="F251" s="301"/>
      <c r="G251" s="301"/>
    </row>
    <row r="252" ht="15.75" customHeight="1">
      <c r="A252" s="44"/>
      <c r="B252" s="44"/>
      <c r="C252" s="44"/>
      <c r="D252" s="44"/>
      <c r="E252" s="301"/>
      <c r="F252" s="301"/>
      <c r="G252" s="301"/>
    </row>
    <row r="253" ht="15.75" customHeight="1">
      <c r="A253" s="44"/>
      <c r="B253" s="44"/>
      <c r="C253" s="44"/>
      <c r="D253" s="44"/>
      <c r="E253" s="301"/>
      <c r="F253" s="301"/>
      <c r="G253" s="301"/>
    </row>
    <row r="254" ht="15.75" customHeight="1">
      <c r="A254" s="44"/>
      <c r="B254" s="44"/>
      <c r="C254" s="44"/>
      <c r="D254" s="44"/>
      <c r="E254" s="301"/>
      <c r="F254" s="301"/>
      <c r="G254" s="301"/>
    </row>
    <row r="255" ht="15.75" customHeight="1">
      <c r="A255" s="44"/>
      <c r="B255" s="44"/>
      <c r="C255" s="44"/>
      <c r="D255" s="44"/>
      <c r="E255" s="301"/>
      <c r="F255" s="301"/>
      <c r="G255" s="301"/>
    </row>
    <row r="256" ht="15.75" customHeight="1">
      <c r="A256" s="44"/>
      <c r="B256" s="44"/>
      <c r="C256" s="44"/>
      <c r="D256" s="44"/>
      <c r="E256" s="301"/>
      <c r="F256" s="301"/>
      <c r="G256" s="301"/>
    </row>
    <row r="257" ht="15.75" customHeight="1">
      <c r="A257" s="44"/>
      <c r="B257" s="44"/>
      <c r="C257" s="44"/>
      <c r="D257" s="44"/>
      <c r="E257" s="301"/>
      <c r="F257" s="301"/>
      <c r="G257" s="301"/>
    </row>
    <row r="258" ht="15.75" customHeight="1">
      <c r="A258" s="44"/>
      <c r="B258" s="44"/>
      <c r="C258" s="44"/>
      <c r="D258" s="44"/>
      <c r="E258" s="301"/>
      <c r="F258" s="301"/>
      <c r="G258" s="301"/>
    </row>
    <row r="259" ht="15.75" customHeight="1">
      <c r="A259" s="44"/>
      <c r="B259" s="44"/>
      <c r="C259" s="44"/>
      <c r="D259" s="44"/>
      <c r="E259" s="301"/>
      <c r="F259" s="301"/>
      <c r="G259" s="301"/>
    </row>
    <row r="260" ht="15.75" customHeight="1">
      <c r="A260" s="44"/>
      <c r="B260" s="44"/>
      <c r="C260" s="44"/>
      <c r="D260" s="44"/>
      <c r="E260" s="301"/>
      <c r="F260" s="301"/>
      <c r="G260" s="301"/>
    </row>
    <row r="261" ht="15.75" customHeight="1">
      <c r="A261" s="44"/>
      <c r="B261" s="44"/>
      <c r="C261" s="44"/>
      <c r="D261" s="44"/>
      <c r="E261" s="301"/>
      <c r="F261" s="301"/>
      <c r="G261" s="301"/>
    </row>
    <row r="262" ht="15.75" customHeight="1">
      <c r="A262" s="44"/>
      <c r="B262" s="44"/>
      <c r="C262" s="44"/>
      <c r="D262" s="44"/>
      <c r="E262" s="301"/>
      <c r="F262" s="301"/>
      <c r="G262" s="301"/>
    </row>
    <row r="263" ht="15.75" customHeight="1">
      <c r="A263" s="44"/>
      <c r="B263" s="44"/>
      <c r="C263" s="44"/>
      <c r="D263" s="44"/>
      <c r="E263" s="301"/>
      <c r="F263" s="301"/>
      <c r="G263" s="301"/>
    </row>
    <row r="264" ht="15.75" customHeight="1">
      <c r="A264" s="44"/>
      <c r="B264" s="44"/>
      <c r="C264" s="44"/>
      <c r="D264" s="44"/>
      <c r="E264" s="301"/>
      <c r="F264" s="301"/>
      <c r="G264" s="301"/>
    </row>
    <row r="265" ht="15.75" customHeight="1">
      <c r="A265" s="44"/>
      <c r="B265" s="44"/>
      <c r="C265" s="44"/>
      <c r="D265" s="44"/>
      <c r="E265" s="301"/>
      <c r="F265" s="301"/>
      <c r="G265" s="301"/>
    </row>
    <row r="266" ht="15.75" customHeight="1">
      <c r="A266" s="44"/>
      <c r="B266" s="44"/>
      <c r="C266" s="44"/>
      <c r="D266" s="44"/>
      <c r="E266" s="301"/>
      <c r="F266" s="301"/>
      <c r="G266" s="301"/>
    </row>
    <row r="267" ht="15.75" customHeight="1">
      <c r="A267" s="44"/>
      <c r="B267" s="44"/>
      <c r="C267" s="44"/>
      <c r="D267" s="44"/>
      <c r="E267" s="301"/>
      <c r="F267" s="301"/>
      <c r="G267" s="301"/>
    </row>
    <row r="268" ht="15.75" customHeight="1">
      <c r="A268" s="44"/>
      <c r="B268" s="44"/>
      <c r="C268" s="44"/>
      <c r="D268" s="44"/>
      <c r="E268" s="301"/>
      <c r="F268" s="301"/>
      <c r="G268" s="301"/>
    </row>
    <row r="269" ht="15.75" customHeight="1">
      <c r="A269" s="44"/>
      <c r="B269" s="44"/>
      <c r="C269" s="44"/>
      <c r="D269" s="44"/>
      <c r="E269" s="301"/>
      <c r="F269" s="301"/>
      <c r="G269" s="301"/>
    </row>
    <row r="270" ht="15.75" customHeight="1">
      <c r="A270" s="44"/>
      <c r="B270" s="44"/>
      <c r="C270" s="44"/>
      <c r="D270" s="44"/>
      <c r="E270" s="301"/>
      <c r="F270" s="301"/>
      <c r="G270" s="301"/>
    </row>
    <row r="271" ht="15.75" customHeight="1">
      <c r="A271" s="44"/>
      <c r="B271" s="44"/>
      <c r="C271" s="44"/>
      <c r="D271" s="44"/>
      <c r="E271" s="301"/>
      <c r="F271" s="301"/>
      <c r="G271" s="301"/>
    </row>
    <row r="272" ht="15.75" customHeight="1">
      <c r="A272" s="44"/>
      <c r="B272" s="44"/>
      <c r="C272" s="44"/>
      <c r="D272" s="44"/>
      <c r="E272" s="301"/>
      <c r="F272" s="301"/>
      <c r="G272" s="301"/>
    </row>
    <row r="273" ht="15.75" customHeight="1">
      <c r="A273" s="44"/>
      <c r="B273" s="44"/>
      <c r="C273" s="44"/>
      <c r="D273" s="44"/>
      <c r="E273" s="301"/>
      <c r="F273" s="301"/>
      <c r="G273" s="301"/>
    </row>
    <row r="274" ht="15.75" customHeight="1">
      <c r="A274" s="44"/>
      <c r="B274" s="44"/>
      <c r="C274" s="44"/>
      <c r="D274" s="44"/>
      <c r="E274" s="301"/>
      <c r="F274" s="301"/>
      <c r="G274" s="301"/>
    </row>
    <row r="275" ht="15.75" customHeight="1">
      <c r="A275" s="44"/>
      <c r="B275" s="44"/>
      <c r="C275" s="44"/>
      <c r="D275" s="44"/>
      <c r="E275" s="301"/>
      <c r="F275" s="301"/>
      <c r="G275" s="301"/>
    </row>
    <row r="276" ht="15.75" customHeight="1">
      <c r="A276" s="44"/>
      <c r="B276" s="44"/>
      <c r="C276" s="44"/>
      <c r="D276" s="44"/>
      <c r="E276" s="301"/>
      <c r="F276" s="301"/>
      <c r="G276" s="301"/>
    </row>
    <row r="277" ht="15.75" customHeight="1">
      <c r="A277" s="44"/>
      <c r="B277" s="44"/>
      <c r="C277" s="44"/>
      <c r="D277" s="44"/>
      <c r="E277" s="301"/>
      <c r="F277" s="301"/>
      <c r="G277" s="301"/>
    </row>
    <row r="278" ht="15.75" customHeight="1">
      <c r="A278" s="44"/>
      <c r="B278" s="44"/>
      <c r="C278" s="44"/>
      <c r="D278" s="44"/>
      <c r="E278" s="301"/>
      <c r="F278" s="301"/>
      <c r="G278" s="301"/>
    </row>
    <row r="279" ht="15.75" customHeight="1">
      <c r="A279" s="44"/>
      <c r="B279" s="44"/>
      <c r="C279" s="44"/>
      <c r="D279" s="44"/>
      <c r="E279" s="301"/>
      <c r="F279" s="301"/>
      <c r="G279" s="301"/>
    </row>
    <row r="280" ht="15.75" customHeight="1">
      <c r="A280" s="44"/>
      <c r="B280" s="44"/>
      <c r="C280" s="44"/>
      <c r="D280" s="44"/>
      <c r="E280" s="301"/>
      <c r="F280" s="301"/>
      <c r="G280" s="301"/>
    </row>
    <row r="281" ht="15.75" customHeight="1">
      <c r="A281" s="44"/>
      <c r="B281" s="44"/>
      <c r="C281" s="44"/>
      <c r="D281" s="44"/>
      <c r="E281" s="301"/>
      <c r="F281" s="301"/>
      <c r="G281" s="301"/>
    </row>
    <row r="282" ht="15.75" customHeight="1">
      <c r="A282" s="44"/>
      <c r="B282" s="44"/>
      <c r="C282" s="44"/>
      <c r="D282" s="44"/>
      <c r="E282" s="301"/>
      <c r="F282" s="301"/>
      <c r="G282" s="301"/>
    </row>
    <row r="283" ht="15.75" customHeight="1">
      <c r="A283" s="44"/>
      <c r="B283" s="44"/>
      <c r="C283" s="44"/>
      <c r="D283" s="44"/>
      <c r="E283" s="301"/>
      <c r="F283" s="301"/>
      <c r="G283" s="301"/>
    </row>
    <row r="284" ht="15.75" customHeight="1">
      <c r="A284" s="44"/>
      <c r="B284" s="44"/>
      <c r="C284" s="44"/>
      <c r="D284" s="44"/>
      <c r="E284" s="301"/>
      <c r="F284" s="301"/>
      <c r="G284" s="301"/>
    </row>
    <row r="285" ht="15.75" customHeight="1">
      <c r="A285" s="44"/>
      <c r="B285" s="44"/>
      <c r="C285" s="44"/>
      <c r="D285" s="44"/>
      <c r="E285" s="301"/>
      <c r="F285" s="301"/>
      <c r="G285" s="301"/>
    </row>
    <row r="286" ht="15.75" customHeight="1">
      <c r="A286" s="44"/>
      <c r="B286" s="44"/>
      <c r="C286" s="44"/>
      <c r="D286" s="44"/>
      <c r="E286" s="301"/>
      <c r="F286" s="301"/>
      <c r="G286" s="301"/>
    </row>
    <row r="287" ht="15.75" customHeight="1">
      <c r="A287" s="44"/>
      <c r="B287" s="44"/>
      <c r="C287" s="44"/>
      <c r="D287" s="44"/>
      <c r="E287" s="301"/>
      <c r="F287" s="301"/>
      <c r="G287" s="301"/>
    </row>
    <row r="288" ht="15.75" customHeight="1">
      <c r="A288" s="44"/>
      <c r="B288" s="44"/>
      <c r="C288" s="44"/>
      <c r="D288" s="44"/>
      <c r="E288" s="301"/>
      <c r="F288" s="301"/>
      <c r="G288" s="301"/>
    </row>
    <row r="289" ht="15.75" customHeight="1">
      <c r="A289" s="44"/>
      <c r="B289" s="44"/>
      <c r="C289" s="44"/>
      <c r="D289" s="44"/>
      <c r="E289" s="301"/>
      <c r="F289" s="301"/>
      <c r="G289" s="301"/>
    </row>
    <row r="290" ht="15.75" customHeight="1">
      <c r="A290" s="44"/>
      <c r="B290" s="44"/>
      <c r="C290" s="44"/>
      <c r="D290" s="44"/>
      <c r="E290" s="301"/>
      <c r="F290" s="301"/>
      <c r="G290" s="301"/>
    </row>
    <row r="291" ht="15.75" customHeight="1">
      <c r="A291" s="44"/>
      <c r="B291" s="44"/>
      <c r="C291" s="44"/>
      <c r="D291" s="44"/>
      <c r="E291" s="301"/>
      <c r="F291" s="301"/>
      <c r="G291" s="301"/>
    </row>
    <row r="292" ht="15.75" customHeight="1">
      <c r="A292" s="44"/>
      <c r="B292" s="44"/>
      <c r="C292" s="44"/>
      <c r="D292" s="44"/>
      <c r="E292" s="301"/>
      <c r="F292" s="301"/>
      <c r="G292" s="301"/>
    </row>
    <row r="293" ht="15.75" customHeight="1">
      <c r="A293" s="44"/>
      <c r="B293" s="44"/>
      <c r="C293" s="44"/>
      <c r="D293" s="44"/>
      <c r="E293" s="301"/>
      <c r="F293" s="301"/>
      <c r="G293" s="301"/>
    </row>
    <row r="294" ht="15.75" customHeight="1">
      <c r="A294" s="44"/>
      <c r="B294" s="44"/>
      <c r="C294" s="44"/>
      <c r="D294" s="44"/>
      <c r="E294" s="301"/>
      <c r="F294" s="301"/>
      <c r="G294" s="301"/>
    </row>
    <row r="295" ht="15.75" customHeight="1">
      <c r="A295" s="44"/>
      <c r="B295" s="44"/>
      <c r="C295" s="44"/>
      <c r="D295" s="44"/>
      <c r="E295" s="301"/>
      <c r="F295" s="301"/>
      <c r="G295" s="301"/>
    </row>
    <row r="296" ht="15.75" customHeight="1">
      <c r="A296" s="44"/>
      <c r="B296" s="44"/>
      <c r="C296" s="44"/>
      <c r="D296" s="44"/>
      <c r="E296" s="301"/>
      <c r="F296" s="301"/>
      <c r="G296" s="301"/>
    </row>
    <row r="297" ht="15.75" customHeight="1">
      <c r="A297" s="44"/>
      <c r="B297" s="44"/>
      <c r="C297" s="44"/>
      <c r="D297" s="44"/>
      <c r="E297" s="301"/>
      <c r="F297" s="301"/>
      <c r="G297" s="301"/>
    </row>
    <row r="298" ht="15.75" customHeight="1">
      <c r="A298" s="44"/>
      <c r="B298" s="44"/>
      <c r="C298" s="44"/>
      <c r="D298" s="44"/>
      <c r="E298" s="301"/>
      <c r="F298" s="301"/>
      <c r="G298" s="301"/>
    </row>
    <row r="299" ht="15.75" customHeight="1">
      <c r="A299" s="44"/>
      <c r="B299" s="44"/>
      <c r="C299" s="44"/>
      <c r="D299" s="44"/>
      <c r="E299" s="301"/>
      <c r="F299" s="301"/>
      <c r="G299" s="301"/>
    </row>
    <row r="300" ht="15.75" customHeight="1">
      <c r="A300" s="44"/>
      <c r="B300" s="44"/>
      <c r="C300" s="44"/>
      <c r="D300" s="44"/>
      <c r="E300" s="301"/>
      <c r="F300" s="301"/>
      <c r="G300" s="301"/>
    </row>
    <row r="301" ht="15.75" customHeight="1">
      <c r="A301" s="44"/>
      <c r="B301" s="44"/>
      <c r="C301" s="44"/>
      <c r="D301" s="44"/>
      <c r="E301" s="301"/>
      <c r="F301" s="301"/>
      <c r="G301" s="301"/>
    </row>
    <row r="302" ht="15.75" customHeight="1">
      <c r="A302" s="44"/>
      <c r="B302" s="44"/>
      <c r="C302" s="44"/>
      <c r="D302" s="44"/>
      <c r="E302" s="301"/>
      <c r="F302" s="301"/>
      <c r="G302" s="301"/>
    </row>
    <row r="303" ht="15.75" customHeight="1">
      <c r="A303" s="44"/>
      <c r="B303" s="44"/>
      <c r="C303" s="44"/>
      <c r="D303" s="44"/>
      <c r="E303" s="301"/>
      <c r="F303" s="301"/>
      <c r="G303" s="301"/>
    </row>
    <row r="304" ht="15.75" customHeight="1">
      <c r="A304" s="44"/>
      <c r="B304" s="44"/>
      <c r="C304" s="44"/>
      <c r="D304" s="44"/>
      <c r="E304" s="301"/>
      <c r="F304" s="301"/>
      <c r="G304" s="301"/>
    </row>
    <row r="305" ht="15.75" customHeight="1">
      <c r="A305" s="44"/>
      <c r="B305" s="44"/>
      <c r="C305" s="44"/>
      <c r="D305" s="44"/>
      <c r="E305" s="301"/>
      <c r="F305" s="301"/>
      <c r="G305" s="301"/>
    </row>
    <row r="306" ht="15.75" customHeight="1">
      <c r="A306" s="44"/>
      <c r="B306" s="44"/>
      <c r="C306" s="44"/>
      <c r="D306" s="44"/>
      <c r="E306" s="301"/>
      <c r="F306" s="301"/>
      <c r="G306" s="301"/>
    </row>
    <row r="307" ht="15.75" customHeight="1">
      <c r="A307" s="44"/>
      <c r="B307" s="44"/>
      <c r="C307" s="44"/>
      <c r="D307" s="44"/>
      <c r="E307" s="301"/>
      <c r="F307" s="301"/>
      <c r="G307" s="301"/>
    </row>
    <row r="308" ht="15.75" customHeight="1">
      <c r="A308" s="44"/>
      <c r="B308" s="44"/>
      <c r="C308" s="44"/>
      <c r="D308" s="44"/>
      <c r="E308" s="301"/>
      <c r="F308" s="301"/>
      <c r="G308" s="301"/>
    </row>
    <row r="309" ht="15.75" customHeight="1">
      <c r="A309" s="44"/>
      <c r="B309" s="44"/>
      <c r="C309" s="44"/>
      <c r="D309" s="44"/>
      <c r="E309" s="301"/>
      <c r="F309" s="301"/>
      <c r="G309" s="301"/>
    </row>
    <row r="310" ht="15.75" customHeight="1">
      <c r="A310" s="44"/>
      <c r="B310" s="44"/>
      <c r="C310" s="44"/>
      <c r="D310" s="44"/>
      <c r="E310" s="301"/>
      <c r="F310" s="301"/>
      <c r="G310" s="301"/>
    </row>
    <row r="311" ht="15.75" customHeight="1">
      <c r="A311" s="44"/>
      <c r="B311" s="44"/>
      <c r="C311" s="44"/>
      <c r="D311" s="44"/>
      <c r="E311" s="301"/>
      <c r="F311" s="301"/>
      <c r="G311" s="301"/>
    </row>
    <row r="312" ht="15.75" customHeight="1">
      <c r="A312" s="44"/>
      <c r="B312" s="44"/>
      <c r="C312" s="44"/>
      <c r="D312" s="44"/>
      <c r="E312" s="301"/>
      <c r="F312" s="301"/>
      <c r="G312" s="301"/>
    </row>
    <row r="313" ht="15.75" customHeight="1">
      <c r="A313" s="44"/>
      <c r="B313" s="44"/>
      <c r="C313" s="44"/>
      <c r="D313" s="44"/>
      <c r="E313" s="301"/>
      <c r="F313" s="301"/>
      <c r="G313" s="301"/>
    </row>
    <row r="314" ht="15.75" customHeight="1">
      <c r="A314" s="44"/>
      <c r="B314" s="44"/>
      <c r="C314" s="44"/>
      <c r="D314" s="44"/>
      <c r="E314" s="301"/>
      <c r="F314" s="301"/>
      <c r="G314" s="301"/>
    </row>
    <row r="315" ht="15.75" customHeight="1">
      <c r="A315" s="44"/>
      <c r="B315" s="44"/>
      <c r="C315" s="44"/>
      <c r="D315" s="44"/>
      <c r="E315" s="301"/>
      <c r="F315" s="301"/>
      <c r="G315" s="301"/>
    </row>
    <row r="316" ht="15.75" customHeight="1">
      <c r="A316" s="44"/>
      <c r="B316" s="44"/>
      <c r="C316" s="44"/>
      <c r="D316" s="44"/>
      <c r="E316" s="301"/>
      <c r="F316" s="301"/>
      <c r="G316" s="301"/>
    </row>
    <row r="317" ht="15.75" customHeight="1">
      <c r="A317" s="44"/>
      <c r="B317" s="44"/>
      <c r="C317" s="44"/>
      <c r="D317" s="44"/>
      <c r="E317" s="301"/>
      <c r="F317" s="301"/>
      <c r="G317" s="301"/>
    </row>
    <row r="318" ht="15.75" customHeight="1">
      <c r="A318" s="44"/>
      <c r="B318" s="44"/>
      <c r="C318" s="44"/>
      <c r="D318" s="44"/>
      <c r="E318" s="301"/>
      <c r="F318" s="301"/>
      <c r="G318" s="301"/>
    </row>
    <row r="319" ht="15.75" customHeight="1">
      <c r="A319" s="44"/>
      <c r="B319" s="44"/>
      <c r="C319" s="44"/>
      <c r="D319" s="44"/>
      <c r="E319" s="301"/>
      <c r="F319" s="301"/>
      <c r="G319" s="301"/>
    </row>
    <row r="320" ht="15.75" customHeight="1">
      <c r="A320" s="44"/>
      <c r="B320" s="44"/>
      <c r="C320" s="44"/>
      <c r="D320" s="44"/>
      <c r="E320" s="301"/>
      <c r="F320" s="301"/>
      <c r="G320" s="301"/>
    </row>
    <row r="321" ht="15.75" customHeight="1">
      <c r="A321" s="44"/>
      <c r="B321" s="44"/>
      <c r="C321" s="44"/>
      <c r="D321" s="44"/>
      <c r="E321" s="301"/>
      <c r="F321" s="301"/>
      <c r="G321" s="301"/>
    </row>
    <row r="322" ht="15.75" customHeight="1">
      <c r="A322" s="44"/>
      <c r="B322" s="44"/>
      <c r="C322" s="44"/>
      <c r="D322" s="44"/>
      <c r="E322" s="301"/>
      <c r="F322" s="301"/>
      <c r="G322" s="301"/>
    </row>
    <row r="323" ht="15.75" customHeight="1">
      <c r="A323" s="44"/>
      <c r="B323" s="44"/>
      <c r="C323" s="44"/>
      <c r="D323" s="44"/>
      <c r="E323" s="301"/>
      <c r="F323" s="301"/>
      <c r="G323" s="301"/>
    </row>
    <row r="324" ht="15.75" customHeight="1">
      <c r="A324" s="44"/>
      <c r="B324" s="44"/>
      <c r="C324" s="44"/>
      <c r="D324" s="44"/>
      <c r="E324" s="301"/>
      <c r="F324" s="301"/>
      <c r="G324" s="301"/>
    </row>
    <row r="325" ht="15.75" customHeight="1">
      <c r="A325" s="44"/>
      <c r="B325" s="44"/>
      <c r="C325" s="44"/>
      <c r="D325" s="44"/>
      <c r="E325" s="301"/>
      <c r="F325" s="301"/>
      <c r="G325" s="301"/>
    </row>
    <row r="326" ht="15.75" customHeight="1">
      <c r="A326" s="44"/>
      <c r="B326" s="44"/>
      <c r="C326" s="44"/>
      <c r="D326" s="44"/>
      <c r="E326" s="301"/>
      <c r="F326" s="301"/>
      <c r="G326" s="301"/>
    </row>
    <row r="327" ht="15.75" customHeight="1">
      <c r="A327" s="44"/>
      <c r="B327" s="44"/>
      <c r="C327" s="44"/>
      <c r="D327" s="44"/>
      <c r="E327" s="301"/>
      <c r="F327" s="301"/>
      <c r="G327" s="301"/>
    </row>
    <row r="328" ht="15.75" customHeight="1">
      <c r="A328" s="44"/>
      <c r="B328" s="44"/>
      <c r="C328" s="44"/>
      <c r="D328" s="44"/>
      <c r="E328" s="301"/>
      <c r="F328" s="301"/>
      <c r="G328" s="301"/>
    </row>
    <row r="329" ht="15.75" customHeight="1">
      <c r="A329" s="44"/>
      <c r="B329" s="44"/>
      <c r="C329" s="44"/>
      <c r="D329" s="44"/>
      <c r="E329" s="301"/>
      <c r="F329" s="301"/>
      <c r="G329" s="301"/>
    </row>
    <row r="330" ht="15.75" customHeight="1">
      <c r="A330" s="44"/>
      <c r="B330" s="44"/>
      <c r="C330" s="44"/>
      <c r="D330" s="44"/>
      <c r="E330" s="301"/>
      <c r="F330" s="301"/>
      <c r="G330" s="301"/>
    </row>
    <row r="331" ht="15.75" customHeight="1">
      <c r="A331" s="44"/>
      <c r="B331" s="44"/>
      <c r="C331" s="44"/>
      <c r="D331" s="44"/>
      <c r="E331" s="301"/>
      <c r="F331" s="301"/>
      <c r="G331" s="301"/>
    </row>
    <row r="332" ht="15.75" customHeight="1">
      <c r="A332" s="44"/>
      <c r="B332" s="44"/>
      <c r="C332" s="44"/>
      <c r="D332" s="44"/>
      <c r="E332" s="301"/>
      <c r="F332" s="301"/>
      <c r="G332" s="301"/>
    </row>
    <row r="333" ht="15.75" customHeight="1">
      <c r="A333" s="44"/>
      <c r="B333" s="44"/>
      <c r="C333" s="44"/>
      <c r="D333" s="44"/>
      <c r="E333" s="301"/>
      <c r="F333" s="301"/>
      <c r="G333" s="301"/>
    </row>
    <row r="334" ht="15.75" customHeight="1">
      <c r="A334" s="44"/>
      <c r="B334" s="44"/>
      <c r="C334" s="44"/>
      <c r="D334" s="44"/>
      <c r="E334" s="301"/>
      <c r="F334" s="301"/>
      <c r="G334" s="301"/>
    </row>
    <row r="335" ht="15.75" customHeight="1">
      <c r="A335" s="44"/>
      <c r="B335" s="44"/>
      <c r="C335" s="44"/>
      <c r="D335" s="44"/>
      <c r="E335" s="301"/>
      <c r="F335" s="301"/>
      <c r="G335" s="301"/>
    </row>
    <row r="336" ht="15.75" customHeight="1">
      <c r="A336" s="44"/>
      <c r="B336" s="44"/>
      <c r="C336" s="44"/>
      <c r="D336" s="44"/>
      <c r="E336" s="301"/>
      <c r="F336" s="301"/>
      <c r="G336" s="301"/>
    </row>
    <row r="337" ht="15.75" customHeight="1">
      <c r="A337" s="44"/>
      <c r="B337" s="44"/>
      <c r="C337" s="44"/>
      <c r="D337" s="44"/>
      <c r="E337" s="301"/>
      <c r="F337" s="301"/>
      <c r="G337" s="301"/>
    </row>
    <row r="338" ht="15.75" customHeight="1">
      <c r="A338" s="44"/>
      <c r="B338" s="44"/>
      <c r="C338" s="44"/>
      <c r="D338" s="44"/>
      <c r="E338" s="301"/>
      <c r="F338" s="301"/>
      <c r="G338" s="301"/>
    </row>
    <row r="339" ht="15.75" customHeight="1">
      <c r="A339" s="44"/>
      <c r="B339" s="44"/>
      <c r="C339" s="44"/>
      <c r="D339" s="44"/>
      <c r="E339" s="301"/>
      <c r="F339" s="301"/>
      <c r="G339" s="301"/>
    </row>
    <row r="340" ht="15.75" customHeight="1">
      <c r="A340" s="44"/>
      <c r="B340" s="44"/>
      <c r="C340" s="44"/>
      <c r="D340" s="44"/>
      <c r="E340" s="301"/>
      <c r="F340" s="301"/>
      <c r="G340" s="301"/>
    </row>
    <row r="341" ht="15.75" customHeight="1">
      <c r="A341" s="44"/>
      <c r="B341" s="44"/>
      <c r="C341" s="44"/>
      <c r="D341" s="44"/>
      <c r="E341" s="301"/>
      <c r="F341" s="301"/>
      <c r="G341" s="301"/>
    </row>
    <row r="342" ht="15.75" customHeight="1">
      <c r="A342" s="44"/>
      <c r="B342" s="44"/>
      <c r="C342" s="44"/>
      <c r="D342" s="44"/>
      <c r="E342" s="301"/>
      <c r="F342" s="301"/>
      <c r="G342" s="301"/>
    </row>
    <row r="343" ht="15.75" customHeight="1">
      <c r="A343" s="44"/>
      <c r="B343" s="44"/>
      <c r="C343" s="44"/>
      <c r="D343" s="44"/>
      <c r="E343" s="301"/>
      <c r="F343" s="301"/>
      <c r="G343" s="301"/>
    </row>
    <row r="344" ht="15.75" customHeight="1">
      <c r="A344" s="44"/>
      <c r="B344" s="44"/>
      <c r="C344" s="44"/>
      <c r="D344" s="44"/>
      <c r="E344" s="301"/>
      <c r="F344" s="301"/>
      <c r="G344" s="301"/>
    </row>
    <row r="345" ht="15.75" customHeight="1">
      <c r="A345" s="44"/>
      <c r="B345" s="44"/>
      <c r="C345" s="44"/>
      <c r="D345" s="44"/>
      <c r="E345" s="301"/>
      <c r="F345" s="301"/>
      <c r="G345" s="301"/>
    </row>
    <row r="346" ht="15.75" customHeight="1">
      <c r="A346" s="44"/>
      <c r="B346" s="44"/>
      <c r="C346" s="44"/>
      <c r="D346" s="44"/>
      <c r="E346" s="301"/>
      <c r="F346" s="301"/>
      <c r="G346" s="301"/>
    </row>
    <row r="347" ht="15.75" customHeight="1">
      <c r="A347" s="44"/>
      <c r="B347" s="44"/>
      <c r="C347" s="44"/>
      <c r="D347" s="44"/>
      <c r="E347" s="301"/>
      <c r="F347" s="301"/>
      <c r="G347" s="301"/>
    </row>
    <row r="348" ht="15.75" customHeight="1">
      <c r="A348" s="44"/>
      <c r="B348" s="44"/>
      <c r="C348" s="44"/>
      <c r="D348" s="44"/>
      <c r="E348" s="301"/>
      <c r="F348" s="301"/>
      <c r="G348" s="301"/>
    </row>
    <row r="349" ht="15.75" customHeight="1">
      <c r="A349" s="44"/>
      <c r="B349" s="44"/>
      <c r="C349" s="44"/>
      <c r="D349" s="44"/>
      <c r="E349" s="301"/>
      <c r="F349" s="301"/>
      <c r="G349" s="301"/>
    </row>
    <row r="350" ht="15.75" customHeight="1">
      <c r="A350" s="44"/>
      <c r="B350" s="44"/>
      <c r="C350" s="44"/>
      <c r="D350" s="44"/>
      <c r="E350" s="301"/>
      <c r="F350" s="301"/>
      <c r="G350" s="301"/>
    </row>
    <row r="351" ht="15.75" customHeight="1">
      <c r="A351" s="44"/>
      <c r="B351" s="44"/>
      <c r="C351" s="44"/>
      <c r="D351" s="44"/>
      <c r="E351" s="301"/>
      <c r="F351" s="301"/>
      <c r="G351" s="301"/>
    </row>
    <row r="352" ht="15.75" customHeight="1">
      <c r="A352" s="44"/>
      <c r="B352" s="44"/>
      <c r="C352" s="44"/>
      <c r="D352" s="44"/>
      <c r="E352" s="301"/>
      <c r="F352" s="301"/>
      <c r="G352" s="301"/>
    </row>
    <row r="353" ht="15.75" customHeight="1">
      <c r="A353" s="44"/>
      <c r="B353" s="44"/>
      <c r="C353" s="44"/>
      <c r="D353" s="44"/>
      <c r="E353" s="301"/>
      <c r="F353" s="301"/>
      <c r="G353" s="301"/>
    </row>
    <row r="354" ht="15.75" customHeight="1">
      <c r="A354" s="44"/>
      <c r="B354" s="44"/>
      <c r="C354" s="44"/>
      <c r="D354" s="44"/>
      <c r="E354" s="301"/>
      <c r="F354" s="301"/>
      <c r="G354" s="301"/>
    </row>
    <row r="355" ht="15.75" customHeight="1">
      <c r="A355" s="44"/>
      <c r="B355" s="44"/>
      <c r="C355" s="44"/>
      <c r="D355" s="44"/>
      <c r="E355" s="301"/>
      <c r="F355" s="301"/>
      <c r="G355" s="301"/>
    </row>
    <row r="356" ht="15.75" customHeight="1">
      <c r="A356" s="44"/>
      <c r="B356" s="44"/>
      <c r="C356" s="44"/>
      <c r="D356" s="44"/>
      <c r="E356" s="301"/>
      <c r="F356" s="301"/>
      <c r="G356" s="301"/>
    </row>
    <row r="357" ht="15.75" customHeight="1">
      <c r="A357" s="44"/>
      <c r="B357" s="44"/>
      <c r="C357" s="44"/>
      <c r="D357" s="44"/>
      <c r="E357" s="301"/>
      <c r="F357" s="301"/>
      <c r="G357" s="301"/>
    </row>
    <row r="358" ht="15.75" customHeight="1">
      <c r="A358" s="44"/>
      <c r="B358" s="44"/>
      <c r="C358" s="44"/>
      <c r="D358" s="44"/>
      <c r="E358" s="301"/>
      <c r="F358" s="301"/>
      <c r="G358" s="301"/>
    </row>
    <row r="359" ht="15.75" customHeight="1">
      <c r="A359" s="44"/>
      <c r="B359" s="44"/>
      <c r="C359" s="44"/>
      <c r="D359" s="44"/>
      <c r="E359" s="301"/>
      <c r="F359" s="301"/>
      <c r="G359" s="301"/>
    </row>
    <row r="360" ht="15.75" customHeight="1">
      <c r="A360" s="44"/>
      <c r="B360" s="44"/>
      <c r="C360" s="44"/>
      <c r="D360" s="44"/>
      <c r="E360" s="301"/>
      <c r="F360" s="301"/>
      <c r="G360" s="301"/>
    </row>
    <row r="361" ht="15.75" customHeight="1">
      <c r="A361" s="44"/>
      <c r="B361" s="44"/>
      <c r="C361" s="44"/>
      <c r="D361" s="44"/>
      <c r="E361" s="301"/>
      <c r="F361" s="301"/>
      <c r="G361" s="301"/>
    </row>
    <row r="362" ht="15.75" customHeight="1">
      <c r="A362" s="44"/>
      <c r="B362" s="44"/>
      <c r="C362" s="44"/>
      <c r="D362" s="44"/>
      <c r="E362" s="301"/>
      <c r="F362" s="301"/>
      <c r="G362" s="301"/>
    </row>
    <row r="363" ht="15.75" customHeight="1">
      <c r="A363" s="44"/>
      <c r="B363" s="44"/>
      <c r="C363" s="44"/>
      <c r="D363" s="44"/>
      <c r="E363" s="301"/>
      <c r="F363" s="301"/>
      <c r="G363" s="301"/>
    </row>
    <row r="364" ht="15.75" customHeight="1">
      <c r="A364" s="44"/>
      <c r="B364" s="44"/>
      <c r="C364" s="44"/>
      <c r="D364" s="44"/>
      <c r="E364" s="301"/>
      <c r="F364" s="301"/>
      <c r="G364" s="301"/>
    </row>
    <row r="365" ht="15.75" customHeight="1">
      <c r="A365" s="44"/>
      <c r="B365" s="44"/>
      <c r="C365" s="44"/>
      <c r="D365" s="44"/>
      <c r="E365" s="301"/>
      <c r="F365" s="301"/>
      <c r="G365" s="301"/>
    </row>
    <row r="366" ht="15.75" customHeight="1">
      <c r="A366" s="44"/>
      <c r="B366" s="44"/>
      <c r="C366" s="44"/>
      <c r="D366" s="44"/>
      <c r="E366" s="301"/>
      <c r="F366" s="301"/>
      <c r="G366" s="301"/>
    </row>
    <row r="367" ht="15.75" customHeight="1">
      <c r="A367" s="44"/>
      <c r="B367" s="44"/>
      <c r="C367" s="44"/>
      <c r="D367" s="44"/>
      <c r="E367" s="301"/>
      <c r="F367" s="301"/>
      <c r="G367" s="301"/>
    </row>
    <row r="368" ht="15.75" customHeight="1">
      <c r="A368" s="44"/>
      <c r="B368" s="44"/>
      <c r="C368" s="44"/>
      <c r="D368" s="44"/>
      <c r="E368" s="301"/>
      <c r="F368" s="301"/>
      <c r="G368" s="301"/>
    </row>
    <row r="369" ht="15.75" customHeight="1">
      <c r="A369" s="44"/>
      <c r="B369" s="44"/>
      <c r="C369" s="44"/>
      <c r="D369" s="44"/>
      <c r="E369" s="301"/>
      <c r="F369" s="301"/>
      <c r="G369" s="301"/>
    </row>
    <row r="370" ht="15.75" customHeight="1">
      <c r="A370" s="44"/>
      <c r="B370" s="44"/>
      <c r="C370" s="44"/>
      <c r="D370" s="44"/>
      <c r="E370" s="301"/>
      <c r="F370" s="301"/>
      <c r="G370" s="301"/>
    </row>
    <row r="371" ht="15.75" customHeight="1">
      <c r="A371" s="44"/>
      <c r="B371" s="44"/>
      <c r="C371" s="44"/>
      <c r="D371" s="44"/>
      <c r="E371" s="301"/>
      <c r="F371" s="301"/>
      <c r="G371" s="301"/>
    </row>
    <row r="372" ht="15.75" customHeight="1">
      <c r="A372" s="44"/>
      <c r="B372" s="44"/>
      <c r="C372" s="44"/>
      <c r="D372" s="44"/>
      <c r="E372" s="301"/>
      <c r="F372" s="301"/>
      <c r="G372" s="301"/>
    </row>
    <row r="373" ht="15.75" customHeight="1">
      <c r="A373" s="44"/>
      <c r="B373" s="44"/>
      <c r="C373" s="44"/>
      <c r="D373" s="44"/>
      <c r="E373" s="301"/>
      <c r="F373" s="301"/>
      <c r="G373" s="301"/>
    </row>
    <row r="374" ht="15.75" customHeight="1">
      <c r="A374" s="44"/>
      <c r="B374" s="44"/>
      <c r="C374" s="44"/>
      <c r="D374" s="44"/>
      <c r="E374" s="301"/>
      <c r="F374" s="301"/>
      <c r="G374" s="301"/>
    </row>
    <row r="375" ht="15.75" customHeight="1">
      <c r="A375" s="44"/>
      <c r="B375" s="44"/>
      <c r="C375" s="44"/>
      <c r="D375" s="44"/>
      <c r="E375" s="301"/>
      <c r="F375" s="301"/>
      <c r="G375" s="301"/>
    </row>
    <row r="376" ht="15.75" customHeight="1">
      <c r="A376" s="44"/>
      <c r="B376" s="44"/>
      <c r="C376" s="44"/>
      <c r="D376" s="44"/>
      <c r="E376" s="301"/>
      <c r="F376" s="301"/>
      <c r="G376" s="301"/>
    </row>
    <row r="377" ht="15.75" customHeight="1">
      <c r="A377" s="44"/>
      <c r="B377" s="44"/>
      <c r="C377" s="44"/>
      <c r="D377" s="44"/>
      <c r="E377" s="301"/>
      <c r="F377" s="301"/>
      <c r="G377" s="301"/>
    </row>
    <row r="378" ht="15.75" customHeight="1">
      <c r="A378" s="44"/>
      <c r="B378" s="44"/>
      <c r="C378" s="44"/>
      <c r="D378" s="44"/>
      <c r="E378" s="301"/>
      <c r="F378" s="301"/>
      <c r="G378" s="301"/>
    </row>
    <row r="379" ht="15.75" customHeight="1">
      <c r="A379" s="44"/>
      <c r="B379" s="44"/>
      <c r="C379" s="44"/>
      <c r="D379" s="44"/>
      <c r="E379" s="301"/>
      <c r="F379" s="301"/>
      <c r="G379" s="301"/>
    </row>
    <row r="380" ht="15.75" customHeight="1">
      <c r="A380" s="44"/>
      <c r="B380" s="44"/>
      <c r="C380" s="44"/>
      <c r="D380" s="44"/>
      <c r="E380" s="301"/>
      <c r="F380" s="301"/>
      <c r="G380" s="301"/>
    </row>
    <row r="381" ht="15.75" customHeight="1">
      <c r="A381" s="44"/>
      <c r="B381" s="44"/>
      <c r="C381" s="44"/>
      <c r="D381" s="44"/>
      <c r="E381" s="301"/>
      <c r="F381" s="301"/>
      <c r="G381" s="301"/>
    </row>
    <row r="382" ht="15.75" customHeight="1">
      <c r="A382" s="44"/>
      <c r="B382" s="44"/>
      <c r="C382" s="44"/>
      <c r="D382" s="44"/>
      <c r="E382" s="301"/>
      <c r="F382" s="301"/>
      <c r="G382" s="301"/>
    </row>
    <row r="383" ht="15.75" customHeight="1">
      <c r="A383" s="44"/>
      <c r="B383" s="44"/>
      <c r="C383" s="44"/>
      <c r="D383" s="44"/>
      <c r="E383" s="301"/>
      <c r="F383" s="301"/>
      <c r="G383" s="301"/>
    </row>
    <row r="384" ht="15.75" customHeight="1">
      <c r="A384" s="44"/>
      <c r="B384" s="44"/>
      <c r="C384" s="44"/>
      <c r="D384" s="44"/>
      <c r="E384" s="301"/>
      <c r="F384" s="301"/>
      <c r="G384" s="301"/>
    </row>
    <row r="385" ht="15.75" customHeight="1">
      <c r="A385" s="44"/>
      <c r="B385" s="44"/>
      <c r="C385" s="44"/>
      <c r="D385" s="44"/>
      <c r="E385" s="301"/>
      <c r="F385" s="301"/>
      <c r="G385" s="301"/>
    </row>
    <row r="386" ht="15.75" customHeight="1">
      <c r="A386" s="44"/>
      <c r="B386" s="44"/>
      <c r="C386" s="44"/>
      <c r="D386" s="44"/>
      <c r="E386" s="301"/>
      <c r="F386" s="301"/>
      <c r="G386" s="301"/>
    </row>
    <row r="387" ht="15.75" customHeight="1">
      <c r="A387" s="44"/>
      <c r="B387" s="44"/>
      <c r="C387" s="44"/>
      <c r="D387" s="44"/>
      <c r="E387" s="301"/>
      <c r="F387" s="301"/>
      <c r="G387" s="301"/>
    </row>
    <row r="388" ht="15.75" customHeight="1">
      <c r="A388" s="44"/>
      <c r="B388" s="44"/>
      <c r="C388" s="44"/>
      <c r="D388" s="44"/>
      <c r="E388" s="301"/>
      <c r="F388" s="301"/>
      <c r="G388" s="301"/>
    </row>
    <row r="389" ht="15.75" customHeight="1">
      <c r="A389" s="44"/>
      <c r="B389" s="44"/>
      <c r="C389" s="44"/>
      <c r="D389" s="44"/>
      <c r="E389" s="301"/>
      <c r="F389" s="301"/>
      <c r="G389" s="301"/>
    </row>
    <row r="390" ht="15.75" customHeight="1">
      <c r="A390" s="44"/>
      <c r="B390" s="44"/>
      <c r="C390" s="44"/>
      <c r="D390" s="44"/>
      <c r="E390" s="301"/>
      <c r="F390" s="301"/>
      <c r="G390" s="301"/>
    </row>
    <row r="391" ht="15.75" customHeight="1">
      <c r="A391" s="44"/>
      <c r="B391" s="44"/>
      <c r="C391" s="44"/>
      <c r="D391" s="44"/>
      <c r="E391" s="301"/>
      <c r="F391" s="301"/>
      <c r="G391" s="301"/>
    </row>
    <row r="392" ht="15.75" customHeight="1">
      <c r="A392" s="44"/>
      <c r="B392" s="44"/>
      <c r="C392" s="44"/>
      <c r="D392" s="44"/>
      <c r="E392" s="301"/>
      <c r="F392" s="301"/>
      <c r="G392" s="301"/>
    </row>
    <row r="393" ht="15.75" customHeight="1">
      <c r="A393" s="44"/>
      <c r="B393" s="44"/>
      <c r="C393" s="44"/>
      <c r="D393" s="44"/>
      <c r="E393" s="301"/>
      <c r="F393" s="301"/>
      <c r="G393" s="301"/>
    </row>
    <row r="394" ht="15.75" customHeight="1">
      <c r="A394" s="44"/>
      <c r="B394" s="44"/>
      <c r="C394" s="44"/>
      <c r="D394" s="44"/>
      <c r="E394" s="301"/>
      <c r="F394" s="301"/>
      <c r="G394" s="301"/>
    </row>
    <row r="395" ht="15.75" customHeight="1">
      <c r="A395" s="44"/>
      <c r="B395" s="44"/>
      <c r="C395" s="44"/>
      <c r="D395" s="44"/>
      <c r="E395" s="301"/>
      <c r="F395" s="301"/>
      <c r="G395" s="301"/>
    </row>
    <row r="396" ht="15.75" customHeight="1">
      <c r="A396" s="44"/>
      <c r="B396" s="44"/>
      <c r="C396" s="44"/>
      <c r="D396" s="44"/>
      <c r="E396" s="301"/>
      <c r="F396" s="301"/>
      <c r="G396" s="301"/>
    </row>
    <row r="397" ht="15.75" customHeight="1">
      <c r="A397" s="44"/>
      <c r="B397" s="44"/>
      <c r="C397" s="44"/>
      <c r="D397" s="44"/>
      <c r="E397" s="301"/>
      <c r="F397" s="301"/>
      <c r="G397" s="301"/>
    </row>
    <row r="398" ht="15.75" customHeight="1">
      <c r="A398" s="44"/>
      <c r="B398" s="44"/>
      <c r="C398" s="44"/>
      <c r="D398" s="44"/>
      <c r="E398" s="301"/>
      <c r="F398" s="301"/>
      <c r="G398" s="301"/>
    </row>
    <row r="399" ht="15.75" customHeight="1">
      <c r="A399" s="44"/>
      <c r="B399" s="44"/>
      <c r="C399" s="44"/>
      <c r="D399" s="44"/>
      <c r="E399" s="301"/>
      <c r="F399" s="301"/>
      <c r="G399" s="301"/>
    </row>
    <row r="400" ht="15.75" customHeight="1">
      <c r="A400" s="44"/>
      <c r="B400" s="44"/>
      <c r="C400" s="44"/>
      <c r="D400" s="44"/>
      <c r="E400" s="301"/>
      <c r="F400" s="301"/>
      <c r="G400" s="301"/>
    </row>
    <row r="401" ht="15.75" customHeight="1">
      <c r="A401" s="44"/>
      <c r="B401" s="44"/>
      <c r="C401" s="44"/>
      <c r="D401" s="44"/>
      <c r="E401" s="301"/>
      <c r="F401" s="301"/>
      <c r="G401" s="301"/>
    </row>
    <row r="402" ht="15.75" customHeight="1">
      <c r="A402" s="44"/>
      <c r="B402" s="44"/>
      <c r="C402" s="44"/>
      <c r="D402" s="44"/>
      <c r="E402" s="301"/>
      <c r="F402" s="301"/>
      <c r="G402" s="301"/>
    </row>
    <row r="403" ht="15.75" customHeight="1">
      <c r="A403" s="44"/>
      <c r="B403" s="44"/>
      <c r="C403" s="44"/>
      <c r="D403" s="44"/>
      <c r="E403" s="301"/>
      <c r="F403" s="301"/>
      <c r="G403" s="301"/>
    </row>
    <row r="404" ht="15.75" customHeight="1">
      <c r="A404" s="44"/>
      <c r="B404" s="44"/>
      <c r="C404" s="44"/>
      <c r="D404" s="44"/>
      <c r="E404" s="301"/>
      <c r="F404" s="301"/>
      <c r="G404" s="301"/>
    </row>
    <row r="405" ht="15.75" customHeight="1">
      <c r="A405" s="44"/>
      <c r="B405" s="44"/>
      <c r="C405" s="44"/>
      <c r="D405" s="44"/>
      <c r="E405" s="301"/>
      <c r="F405" s="301"/>
      <c r="G405" s="301"/>
    </row>
    <row r="406" ht="15.75" customHeight="1">
      <c r="A406" s="44"/>
      <c r="B406" s="44"/>
      <c r="C406" s="44"/>
      <c r="D406" s="44"/>
      <c r="E406" s="301"/>
      <c r="F406" s="301"/>
      <c r="G406" s="301"/>
    </row>
    <row r="407" ht="15.75" customHeight="1">
      <c r="A407" s="44"/>
      <c r="B407" s="44"/>
      <c r="C407" s="44"/>
      <c r="D407" s="44"/>
      <c r="E407" s="301"/>
      <c r="F407" s="301"/>
      <c r="G407" s="301"/>
    </row>
    <row r="408" ht="15.75" customHeight="1">
      <c r="A408" s="44"/>
      <c r="B408" s="44"/>
      <c r="C408" s="44"/>
      <c r="D408" s="44"/>
      <c r="E408" s="301"/>
      <c r="F408" s="301"/>
      <c r="G408" s="301"/>
    </row>
    <row r="409" ht="15.75" customHeight="1">
      <c r="A409" s="44"/>
      <c r="B409" s="44"/>
      <c r="C409" s="44"/>
      <c r="D409" s="44"/>
      <c r="E409" s="301"/>
      <c r="F409" s="301"/>
      <c r="G409" s="301"/>
    </row>
    <row r="410" ht="15.75" customHeight="1">
      <c r="A410" s="44"/>
      <c r="B410" s="44"/>
      <c r="C410" s="44"/>
      <c r="D410" s="44"/>
      <c r="E410" s="301"/>
      <c r="F410" s="301"/>
      <c r="G410" s="301"/>
    </row>
    <row r="411" ht="15.75" customHeight="1">
      <c r="A411" s="44"/>
      <c r="B411" s="44"/>
      <c r="C411" s="44"/>
      <c r="D411" s="44"/>
      <c r="E411" s="301"/>
      <c r="F411" s="301"/>
      <c r="G411" s="301"/>
    </row>
    <row r="412" ht="15.75" customHeight="1">
      <c r="A412" s="44"/>
      <c r="B412" s="44"/>
      <c r="C412" s="44"/>
      <c r="D412" s="44"/>
      <c r="E412" s="301"/>
      <c r="F412" s="301"/>
      <c r="G412" s="301"/>
    </row>
    <row r="413" ht="15.75" customHeight="1">
      <c r="A413" s="44"/>
      <c r="B413" s="44"/>
      <c r="C413" s="44"/>
      <c r="D413" s="44"/>
      <c r="E413" s="301"/>
      <c r="F413" s="301"/>
      <c r="G413" s="301"/>
    </row>
    <row r="414" ht="15.75" customHeight="1">
      <c r="A414" s="44"/>
      <c r="B414" s="44"/>
      <c r="C414" s="44"/>
      <c r="D414" s="44"/>
      <c r="E414" s="301"/>
      <c r="F414" s="301"/>
      <c r="G414" s="301"/>
    </row>
    <row r="415" ht="15.75" customHeight="1">
      <c r="A415" s="44"/>
      <c r="B415" s="44"/>
      <c r="C415" s="44"/>
      <c r="D415" s="44"/>
      <c r="E415" s="301"/>
      <c r="F415" s="301"/>
      <c r="G415" s="301"/>
    </row>
    <row r="416" ht="15.75" customHeight="1">
      <c r="A416" s="44"/>
      <c r="B416" s="44"/>
      <c r="C416" s="44"/>
      <c r="D416" s="44"/>
      <c r="E416" s="301"/>
      <c r="F416" s="301"/>
      <c r="G416" s="301"/>
    </row>
    <row r="417" ht="15.75" customHeight="1">
      <c r="A417" s="44"/>
      <c r="B417" s="44"/>
      <c r="C417" s="44"/>
      <c r="D417" s="44"/>
      <c r="E417" s="301"/>
      <c r="F417" s="301"/>
      <c r="G417" s="301"/>
    </row>
    <row r="418" ht="15.75" customHeight="1">
      <c r="A418" s="44"/>
      <c r="B418" s="44"/>
      <c r="C418" s="44"/>
      <c r="D418" s="44"/>
      <c r="E418" s="301"/>
      <c r="F418" s="301"/>
      <c r="G418" s="301"/>
    </row>
    <row r="419" ht="15.75" customHeight="1">
      <c r="A419" s="44"/>
      <c r="B419" s="44"/>
      <c r="C419" s="44"/>
      <c r="D419" s="44"/>
      <c r="E419" s="301"/>
      <c r="F419" s="301"/>
      <c r="G419" s="301"/>
    </row>
    <row r="420" ht="15.75" customHeight="1">
      <c r="A420" s="44"/>
      <c r="B420" s="44"/>
      <c r="C420" s="44"/>
      <c r="D420" s="44"/>
      <c r="E420" s="301"/>
      <c r="F420" s="301"/>
      <c r="G420" s="301"/>
    </row>
    <row r="421" ht="15.75" customHeight="1">
      <c r="A421" s="44"/>
      <c r="B421" s="44"/>
      <c r="C421" s="44"/>
      <c r="D421" s="44"/>
      <c r="E421" s="301"/>
      <c r="F421" s="301"/>
      <c r="G421" s="301"/>
    </row>
    <row r="422" ht="15.75" customHeight="1">
      <c r="A422" s="44"/>
      <c r="B422" s="44"/>
      <c r="C422" s="44"/>
      <c r="D422" s="44"/>
      <c r="E422" s="301"/>
      <c r="F422" s="301"/>
      <c r="G422" s="301"/>
    </row>
    <row r="423" ht="15.75" customHeight="1">
      <c r="A423" s="44"/>
      <c r="B423" s="44"/>
      <c r="C423" s="44"/>
      <c r="D423" s="44"/>
      <c r="E423" s="301"/>
      <c r="F423" s="301"/>
      <c r="G423" s="301"/>
    </row>
    <row r="424" ht="15.75" customHeight="1">
      <c r="A424" s="44"/>
      <c r="B424" s="44"/>
      <c r="C424" s="44"/>
      <c r="D424" s="44"/>
      <c r="E424" s="301"/>
      <c r="F424" s="301"/>
      <c r="G424" s="301"/>
    </row>
    <row r="425" ht="15.75" customHeight="1">
      <c r="A425" s="44"/>
      <c r="B425" s="44"/>
      <c r="C425" s="44"/>
      <c r="D425" s="44"/>
      <c r="E425" s="301"/>
      <c r="F425" s="301"/>
      <c r="G425" s="301"/>
    </row>
    <row r="426" ht="15.75" customHeight="1">
      <c r="A426" s="44"/>
      <c r="B426" s="44"/>
      <c r="C426" s="44"/>
      <c r="D426" s="44"/>
      <c r="E426" s="301"/>
      <c r="F426" s="301"/>
      <c r="G426" s="301"/>
    </row>
    <row r="427" ht="15.75" customHeight="1">
      <c r="A427" s="44"/>
      <c r="B427" s="44"/>
      <c r="C427" s="44"/>
      <c r="D427" s="44"/>
      <c r="E427" s="301"/>
      <c r="F427" s="301"/>
      <c r="G427" s="301"/>
    </row>
    <row r="428" ht="15.75" customHeight="1">
      <c r="A428" s="44"/>
      <c r="B428" s="44"/>
      <c r="C428" s="44"/>
      <c r="D428" s="44"/>
      <c r="E428" s="301"/>
      <c r="F428" s="301"/>
      <c r="G428" s="301"/>
    </row>
    <row r="429" ht="15.75" customHeight="1">
      <c r="A429" s="44"/>
      <c r="B429" s="44"/>
      <c r="C429" s="44"/>
      <c r="D429" s="44"/>
      <c r="E429" s="301"/>
      <c r="F429" s="301"/>
      <c r="G429" s="301"/>
    </row>
    <row r="430" ht="15.75" customHeight="1">
      <c r="A430" s="44"/>
      <c r="B430" s="44"/>
      <c r="C430" s="44"/>
      <c r="D430" s="44"/>
      <c r="E430" s="301"/>
      <c r="F430" s="301"/>
      <c r="G430" s="301"/>
    </row>
    <row r="431" ht="15.75" customHeight="1">
      <c r="A431" s="44"/>
      <c r="B431" s="44"/>
      <c r="C431" s="44"/>
      <c r="D431" s="44"/>
      <c r="E431" s="301"/>
      <c r="F431" s="301"/>
      <c r="G431" s="301"/>
    </row>
    <row r="432" ht="15.75" customHeight="1">
      <c r="A432" s="44"/>
      <c r="B432" s="44"/>
      <c r="C432" s="44"/>
      <c r="D432" s="44"/>
      <c r="E432" s="301"/>
      <c r="F432" s="301"/>
      <c r="G432" s="301"/>
    </row>
    <row r="433" ht="15.75" customHeight="1">
      <c r="A433" s="44"/>
      <c r="B433" s="44"/>
      <c r="C433" s="44"/>
      <c r="D433" s="44"/>
      <c r="E433" s="301"/>
      <c r="F433" s="301"/>
      <c r="G433" s="301"/>
    </row>
    <row r="434" ht="15.75" customHeight="1">
      <c r="A434" s="44"/>
      <c r="B434" s="44"/>
      <c r="C434" s="44"/>
      <c r="D434" s="44"/>
      <c r="E434" s="301"/>
      <c r="F434" s="301"/>
      <c r="G434" s="301"/>
    </row>
    <row r="435" ht="15.75" customHeight="1">
      <c r="A435" s="44"/>
      <c r="B435" s="44"/>
      <c r="C435" s="44"/>
      <c r="D435" s="44"/>
      <c r="E435" s="301"/>
      <c r="F435" s="301"/>
      <c r="G435" s="301"/>
    </row>
    <row r="436" ht="15.75" customHeight="1">
      <c r="A436" s="44"/>
      <c r="B436" s="44"/>
      <c r="C436" s="44"/>
      <c r="D436" s="44"/>
      <c r="E436" s="301"/>
      <c r="F436" s="301"/>
      <c r="G436" s="301"/>
    </row>
    <row r="437" ht="15.75" customHeight="1">
      <c r="A437" s="44"/>
      <c r="B437" s="44"/>
      <c r="C437" s="44"/>
      <c r="D437" s="44"/>
      <c r="E437" s="301"/>
      <c r="F437" s="301"/>
      <c r="G437" s="301"/>
    </row>
    <row r="438" ht="15.75" customHeight="1">
      <c r="A438" s="44"/>
      <c r="B438" s="44"/>
      <c r="C438" s="44"/>
      <c r="D438" s="44"/>
      <c r="E438" s="301"/>
      <c r="F438" s="301"/>
      <c r="G438" s="301"/>
    </row>
    <row r="439" ht="15.75" customHeight="1">
      <c r="A439" s="44"/>
      <c r="B439" s="44"/>
      <c r="C439" s="44"/>
      <c r="D439" s="44"/>
      <c r="E439" s="301"/>
      <c r="F439" s="301"/>
      <c r="G439" s="301"/>
    </row>
    <row r="440" ht="15.75" customHeight="1">
      <c r="A440" s="44"/>
      <c r="B440" s="44"/>
      <c r="C440" s="44"/>
      <c r="D440" s="44"/>
      <c r="E440" s="301"/>
      <c r="F440" s="301"/>
      <c r="G440" s="301"/>
    </row>
    <row r="441" ht="15.75" customHeight="1">
      <c r="A441" s="44"/>
      <c r="B441" s="44"/>
      <c r="C441" s="44"/>
      <c r="D441" s="44"/>
      <c r="E441" s="301"/>
      <c r="F441" s="301"/>
      <c r="G441" s="301"/>
    </row>
    <row r="442" ht="15.75" customHeight="1">
      <c r="A442" s="44"/>
      <c r="B442" s="44"/>
      <c r="C442" s="44"/>
      <c r="D442" s="44"/>
      <c r="E442" s="301"/>
      <c r="F442" s="301"/>
      <c r="G442" s="301"/>
    </row>
    <row r="443" ht="15.75" customHeight="1">
      <c r="A443" s="44"/>
      <c r="B443" s="44"/>
      <c r="C443" s="44"/>
      <c r="D443" s="44"/>
      <c r="E443" s="301"/>
      <c r="F443" s="301"/>
      <c r="G443" s="301"/>
    </row>
    <row r="444" ht="15.75" customHeight="1">
      <c r="A444" s="44"/>
      <c r="B444" s="44"/>
      <c r="C444" s="44"/>
      <c r="D444" s="44"/>
      <c r="E444" s="301"/>
      <c r="F444" s="301"/>
      <c r="G444" s="301"/>
    </row>
    <row r="445" ht="15.75" customHeight="1">
      <c r="A445" s="44"/>
      <c r="B445" s="44"/>
      <c r="C445" s="44"/>
      <c r="D445" s="44"/>
      <c r="E445" s="301"/>
      <c r="F445" s="301"/>
      <c r="G445" s="301"/>
    </row>
    <row r="446" ht="15.75" customHeight="1">
      <c r="A446" s="44"/>
      <c r="B446" s="44"/>
      <c r="C446" s="44"/>
      <c r="D446" s="44"/>
      <c r="E446" s="301"/>
      <c r="F446" s="301"/>
      <c r="G446" s="301"/>
    </row>
    <row r="447" ht="15.75" customHeight="1">
      <c r="A447" s="44"/>
      <c r="B447" s="44"/>
      <c r="C447" s="44"/>
      <c r="D447" s="44"/>
      <c r="E447" s="301"/>
      <c r="F447" s="301"/>
      <c r="G447" s="301"/>
    </row>
    <row r="448" ht="15.75" customHeight="1">
      <c r="A448" s="44"/>
      <c r="B448" s="44"/>
      <c r="C448" s="44"/>
      <c r="D448" s="44"/>
      <c r="E448" s="301"/>
      <c r="F448" s="301"/>
      <c r="G448" s="301"/>
    </row>
    <row r="449" ht="15.75" customHeight="1">
      <c r="A449" s="44"/>
      <c r="B449" s="44"/>
      <c r="C449" s="44"/>
      <c r="D449" s="44"/>
      <c r="E449" s="301"/>
      <c r="F449" s="301"/>
      <c r="G449" s="301"/>
    </row>
    <row r="450" ht="15.75" customHeight="1">
      <c r="A450" s="44"/>
      <c r="B450" s="44"/>
      <c r="C450" s="44"/>
      <c r="D450" s="44"/>
      <c r="E450" s="301"/>
      <c r="F450" s="301"/>
      <c r="G450" s="301"/>
    </row>
    <row r="451" ht="15.75" customHeight="1">
      <c r="A451" s="44"/>
      <c r="B451" s="44"/>
      <c r="C451" s="44"/>
      <c r="D451" s="44"/>
      <c r="E451" s="301"/>
      <c r="F451" s="301"/>
      <c r="G451" s="301"/>
    </row>
    <row r="452" ht="15.75" customHeight="1">
      <c r="A452" s="44"/>
      <c r="B452" s="44"/>
      <c r="C452" s="44"/>
      <c r="D452" s="44"/>
      <c r="E452" s="301"/>
      <c r="F452" s="301"/>
      <c r="G452" s="301"/>
    </row>
    <row r="453" ht="15.75" customHeight="1">
      <c r="A453" s="44"/>
      <c r="B453" s="44"/>
      <c r="C453" s="44"/>
      <c r="D453" s="44"/>
      <c r="E453" s="301"/>
      <c r="F453" s="301"/>
      <c r="G453" s="301"/>
    </row>
    <row r="454" ht="15.75" customHeight="1">
      <c r="A454" s="44"/>
      <c r="B454" s="44"/>
      <c r="C454" s="44"/>
      <c r="D454" s="44"/>
      <c r="E454" s="301"/>
      <c r="F454" s="301"/>
      <c r="G454" s="301"/>
    </row>
    <row r="455" ht="15.75" customHeight="1">
      <c r="A455" s="44"/>
      <c r="B455" s="44"/>
      <c r="C455" s="44"/>
      <c r="D455" s="44"/>
      <c r="E455" s="301"/>
      <c r="F455" s="301"/>
      <c r="G455" s="301"/>
    </row>
    <row r="456" ht="15.75" customHeight="1">
      <c r="A456" s="44"/>
      <c r="B456" s="44"/>
      <c r="C456" s="44"/>
      <c r="D456" s="44"/>
      <c r="E456" s="301"/>
      <c r="F456" s="301"/>
      <c r="G456" s="301"/>
    </row>
    <row r="457" ht="15.75" customHeight="1">
      <c r="A457" s="44"/>
      <c r="B457" s="44"/>
      <c r="C457" s="44"/>
      <c r="D457" s="44"/>
      <c r="E457" s="301"/>
      <c r="F457" s="301"/>
      <c r="G457" s="301"/>
    </row>
    <row r="458" ht="15.75" customHeight="1">
      <c r="A458" s="44"/>
      <c r="B458" s="44"/>
      <c r="C458" s="44"/>
      <c r="D458" s="44"/>
      <c r="E458" s="301"/>
      <c r="F458" s="301"/>
      <c r="G458" s="301"/>
    </row>
    <row r="459" ht="15.75" customHeight="1">
      <c r="A459" s="44"/>
      <c r="B459" s="44"/>
      <c r="C459" s="44"/>
      <c r="D459" s="44"/>
      <c r="E459" s="301"/>
      <c r="F459" s="301"/>
      <c r="G459" s="301"/>
    </row>
    <row r="460" ht="15.75" customHeight="1">
      <c r="A460" s="44"/>
      <c r="B460" s="44"/>
      <c r="C460" s="44"/>
      <c r="D460" s="44"/>
      <c r="E460" s="301"/>
      <c r="F460" s="301"/>
      <c r="G460" s="301"/>
    </row>
    <row r="461" ht="15.75" customHeight="1">
      <c r="A461" s="44"/>
      <c r="B461" s="44"/>
      <c r="C461" s="44"/>
      <c r="D461" s="44"/>
      <c r="E461" s="301"/>
      <c r="F461" s="301"/>
      <c r="G461" s="301"/>
    </row>
    <row r="462" ht="15.75" customHeight="1">
      <c r="A462" s="44"/>
      <c r="B462" s="44"/>
      <c r="C462" s="44"/>
      <c r="D462" s="44"/>
      <c r="E462" s="301"/>
      <c r="F462" s="301"/>
      <c r="G462" s="301"/>
    </row>
    <row r="463" ht="15.75" customHeight="1">
      <c r="A463" s="44"/>
      <c r="B463" s="44"/>
      <c r="C463" s="44"/>
      <c r="D463" s="44"/>
      <c r="E463" s="301"/>
      <c r="F463" s="301"/>
      <c r="G463" s="301"/>
    </row>
    <row r="464" ht="15.75" customHeight="1">
      <c r="A464" s="44"/>
      <c r="B464" s="44"/>
      <c r="C464" s="44"/>
      <c r="D464" s="44"/>
      <c r="E464" s="301"/>
      <c r="F464" s="301"/>
      <c r="G464" s="301"/>
    </row>
    <row r="465" ht="15.75" customHeight="1">
      <c r="A465" s="44"/>
      <c r="B465" s="44"/>
      <c r="C465" s="44"/>
      <c r="D465" s="44"/>
      <c r="E465" s="301"/>
      <c r="F465" s="301"/>
      <c r="G465" s="301"/>
    </row>
    <row r="466" ht="15.75" customHeight="1">
      <c r="A466" s="44"/>
      <c r="B466" s="44"/>
      <c r="C466" s="44"/>
      <c r="D466" s="44"/>
      <c r="E466" s="301"/>
      <c r="F466" s="301"/>
      <c r="G466" s="301"/>
    </row>
    <row r="467" ht="15.75" customHeight="1">
      <c r="A467" s="44"/>
      <c r="B467" s="44"/>
      <c r="C467" s="44"/>
      <c r="D467" s="44"/>
      <c r="E467" s="301"/>
      <c r="F467" s="301"/>
      <c r="G467" s="301"/>
    </row>
    <row r="468" ht="15.75" customHeight="1">
      <c r="A468" s="44"/>
      <c r="B468" s="44"/>
      <c r="C468" s="44"/>
      <c r="D468" s="44"/>
      <c r="E468" s="301"/>
      <c r="F468" s="301"/>
      <c r="G468" s="301"/>
    </row>
    <row r="469" ht="15.75" customHeight="1">
      <c r="A469" s="44"/>
      <c r="B469" s="44"/>
      <c r="C469" s="44"/>
      <c r="D469" s="44"/>
      <c r="E469" s="301"/>
      <c r="F469" s="301"/>
      <c r="G469" s="301"/>
    </row>
    <row r="470" ht="15.75" customHeight="1">
      <c r="A470" s="44"/>
      <c r="B470" s="44"/>
      <c r="C470" s="44"/>
      <c r="D470" s="44"/>
      <c r="E470" s="301"/>
      <c r="F470" s="301"/>
      <c r="G470" s="301"/>
    </row>
    <row r="471" ht="15.75" customHeight="1">
      <c r="A471" s="44"/>
      <c r="B471" s="44"/>
      <c r="C471" s="44"/>
      <c r="D471" s="44"/>
      <c r="E471" s="301"/>
      <c r="F471" s="301"/>
      <c r="G471" s="301"/>
    </row>
    <row r="472" ht="15.75" customHeight="1">
      <c r="A472" s="44"/>
      <c r="B472" s="44"/>
      <c r="C472" s="44"/>
      <c r="D472" s="44"/>
      <c r="E472" s="301"/>
      <c r="F472" s="301"/>
      <c r="G472" s="301"/>
    </row>
    <row r="473" ht="15.75" customHeight="1">
      <c r="A473" s="44"/>
      <c r="B473" s="44"/>
      <c r="C473" s="44"/>
      <c r="D473" s="44"/>
      <c r="E473" s="301"/>
      <c r="F473" s="301"/>
      <c r="G473" s="301"/>
    </row>
    <row r="474" ht="15.75" customHeight="1">
      <c r="A474" s="44"/>
      <c r="B474" s="44"/>
      <c r="C474" s="44"/>
      <c r="D474" s="44"/>
      <c r="E474" s="301"/>
      <c r="F474" s="301"/>
      <c r="G474" s="301"/>
    </row>
    <row r="475" ht="15.75" customHeight="1">
      <c r="A475" s="44"/>
      <c r="B475" s="44"/>
      <c r="C475" s="44"/>
      <c r="D475" s="44"/>
      <c r="E475" s="301"/>
      <c r="F475" s="301"/>
      <c r="G475" s="301"/>
    </row>
    <row r="476" ht="15.75" customHeight="1">
      <c r="A476" s="44"/>
      <c r="B476" s="44"/>
      <c r="C476" s="44"/>
      <c r="D476" s="44"/>
      <c r="E476" s="301"/>
      <c r="F476" s="301"/>
      <c r="G476" s="301"/>
    </row>
    <row r="477" ht="15.75" customHeight="1">
      <c r="A477" s="44"/>
      <c r="B477" s="44"/>
      <c r="C477" s="44"/>
      <c r="D477" s="44"/>
      <c r="E477" s="301"/>
      <c r="F477" s="301"/>
      <c r="G477" s="301"/>
    </row>
    <row r="478" ht="15.75" customHeight="1">
      <c r="A478" s="44"/>
      <c r="B478" s="44"/>
      <c r="C478" s="44"/>
      <c r="D478" s="44"/>
      <c r="E478" s="301"/>
      <c r="F478" s="301"/>
      <c r="G478" s="301"/>
    </row>
    <row r="479" ht="15.75" customHeight="1">
      <c r="A479" s="44"/>
      <c r="B479" s="44"/>
      <c r="C479" s="44"/>
      <c r="D479" s="44"/>
      <c r="E479" s="301"/>
      <c r="F479" s="301"/>
      <c r="G479" s="301"/>
    </row>
    <row r="480" ht="15.75" customHeight="1">
      <c r="A480" s="44"/>
      <c r="B480" s="44"/>
      <c r="C480" s="44"/>
      <c r="D480" s="44"/>
      <c r="E480" s="301"/>
      <c r="F480" s="301"/>
      <c r="G480" s="301"/>
    </row>
    <row r="481" ht="15.75" customHeight="1">
      <c r="A481" s="44"/>
      <c r="B481" s="44"/>
      <c r="C481" s="44"/>
      <c r="D481" s="44"/>
      <c r="E481" s="301"/>
      <c r="F481" s="301"/>
      <c r="G481" s="301"/>
    </row>
    <row r="482" ht="15.75" customHeight="1">
      <c r="A482" s="44"/>
      <c r="B482" s="44"/>
      <c r="C482" s="44"/>
      <c r="D482" s="44"/>
      <c r="E482" s="301"/>
      <c r="F482" s="301"/>
      <c r="G482" s="301"/>
    </row>
    <row r="483" ht="15.75" customHeight="1">
      <c r="A483" s="44"/>
      <c r="B483" s="44"/>
      <c r="C483" s="44"/>
      <c r="D483" s="44"/>
      <c r="E483" s="301"/>
      <c r="F483" s="301"/>
      <c r="G483" s="301"/>
    </row>
    <row r="484" ht="15.75" customHeight="1">
      <c r="A484" s="44"/>
      <c r="B484" s="44"/>
      <c r="C484" s="44"/>
      <c r="D484" s="44"/>
      <c r="E484" s="301"/>
      <c r="F484" s="301"/>
      <c r="G484" s="301"/>
    </row>
    <row r="485" ht="15.75" customHeight="1">
      <c r="A485" s="44"/>
      <c r="B485" s="44"/>
      <c r="C485" s="44"/>
      <c r="D485" s="44"/>
      <c r="E485" s="301"/>
      <c r="F485" s="301"/>
      <c r="G485" s="301"/>
    </row>
    <row r="486" ht="15.75" customHeight="1">
      <c r="A486" s="44"/>
      <c r="B486" s="44"/>
      <c r="C486" s="44"/>
      <c r="D486" s="44"/>
      <c r="E486" s="301"/>
      <c r="F486" s="301"/>
      <c r="G486" s="301"/>
    </row>
    <row r="487" ht="15.75" customHeight="1">
      <c r="A487" s="44"/>
      <c r="B487" s="44"/>
      <c r="C487" s="44"/>
      <c r="D487" s="44"/>
      <c r="E487" s="301"/>
      <c r="F487" s="301"/>
      <c r="G487" s="301"/>
    </row>
    <row r="488" ht="15.75" customHeight="1">
      <c r="A488" s="44"/>
      <c r="B488" s="44"/>
      <c r="C488" s="44"/>
      <c r="D488" s="44"/>
      <c r="E488" s="301"/>
      <c r="F488" s="301"/>
      <c r="G488" s="301"/>
    </row>
    <row r="489" ht="15.75" customHeight="1">
      <c r="A489" s="44"/>
      <c r="B489" s="44"/>
      <c r="C489" s="44"/>
      <c r="D489" s="44"/>
      <c r="E489" s="301"/>
      <c r="F489" s="301"/>
      <c r="G489" s="301"/>
    </row>
    <row r="490" ht="15.75" customHeight="1">
      <c r="A490" s="44"/>
      <c r="B490" s="44"/>
      <c r="C490" s="44"/>
      <c r="D490" s="44"/>
      <c r="E490" s="301"/>
      <c r="F490" s="301"/>
      <c r="G490" s="301"/>
    </row>
    <row r="491" ht="15.75" customHeight="1">
      <c r="A491" s="44"/>
      <c r="B491" s="44"/>
      <c r="C491" s="44"/>
      <c r="D491" s="44"/>
      <c r="E491" s="301"/>
      <c r="F491" s="301"/>
      <c r="G491" s="301"/>
    </row>
    <row r="492" ht="15.75" customHeight="1">
      <c r="A492" s="44"/>
      <c r="B492" s="44"/>
      <c r="C492" s="44"/>
      <c r="D492" s="44"/>
      <c r="E492" s="301"/>
      <c r="F492" s="301"/>
      <c r="G492" s="301"/>
    </row>
    <row r="493" ht="15.75" customHeight="1">
      <c r="A493" s="44"/>
      <c r="B493" s="44"/>
      <c r="C493" s="44"/>
      <c r="D493" s="44"/>
      <c r="E493" s="301"/>
      <c r="F493" s="301"/>
      <c r="G493" s="301"/>
    </row>
    <row r="494" ht="15.75" customHeight="1">
      <c r="A494" s="44"/>
      <c r="B494" s="44"/>
      <c r="C494" s="44"/>
      <c r="D494" s="44"/>
      <c r="E494" s="301"/>
      <c r="F494" s="301"/>
      <c r="G494" s="301"/>
    </row>
    <row r="495" ht="15.75" customHeight="1">
      <c r="A495" s="44"/>
      <c r="B495" s="44"/>
      <c r="C495" s="44"/>
      <c r="D495" s="44"/>
      <c r="E495" s="301"/>
      <c r="F495" s="301"/>
      <c r="G495" s="301"/>
    </row>
    <row r="496" ht="15.75" customHeight="1">
      <c r="A496" s="44"/>
      <c r="B496" s="44"/>
      <c r="C496" s="44"/>
      <c r="D496" s="44"/>
      <c r="E496" s="301"/>
      <c r="F496" s="301"/>
      <c r="G496" s="301"/>
    </row>
    <row r="497" ht="15.75" customHeight="1">
      <c r="A497" s="44"/>
      <c r="B497" s="44"/>
      <c r="C497" s="44"/>
      <c r="D497" s="44"/>
      <c r="E497" s="301"/>
      <c r="F497" s="301"/>
      <c r="G497" s="301"/>
    </row>
    <row r="498" ht="15.75" customHeight="1">
      <c r="A498" s="44"/>
      <c r="B498" s="44"/>
      <c r="C498" s="44"/>
      <c r="D498" s="44"/>
      <c r="E498" s="301"/>
      <c r="F498" s="301"/>
      <c r="G498" s="301"/>
    </row>
    <row r="499" ht="15.75" customHeight="1">
      <c r="A499" s="44"/>
      <c r="B499" s="44"/>
      <c r="C499" s="44"/>
      <c r="D499" s="44"/>
      <c r="E499" s="301"/>
      <c r="F499" s="301"/>
      <c r="G499" s="301"/>
    </row>
    <row r="500" ht="15.75" customHeight="1">
      <c r="A500" s="44"/>
      <c r="B500" s="44"/>
      <c r="C500" s="44"/>
      <c r="D500" s="44"/>
      <c r="E500" s="301"/>
      <c r="F500" s="301"/>
      <c r="G500" s="301"/>
    </row>
    <row r="501" ht="15.75" customHeight="1">
      <c r="A501" s="44"/>
      <c r="B501" s="44"/>
      <c r="C501" s="44"/>
      <c r="D501" s="44"/>
      <c r="E501" s="301"/>
      <c r="F501" s="301"/>
      <c r="G501" s="301"/>
    </row>
    <row r="502" ht="15.75" customHeight="1">
      <c r="A502" s="44"/>
      <c r="B502" s="44"/>
      <c r="C502" s="44"/>
      <c r="D502" s="44"/>
      <c r="E502" s="301"/>
      <c r="F502" s="301"/>
      <c r="G502" s="301"/>
    </row>
    <row r="503" ht="15.75" customHeight="1">
      <c r="A503" s="44"/>
      <c r="B503" s="44"/>
      <c r="C503" s="44"/>
      <c r="D503" s="44"/>
      <c r="E503" s="301"/>
      <c r="F503" s="301"/>
      <c r="G503" s="301"/>
    </row>
    <row r="504" ht="15.75" customHeight="1">
      <c r="A504" s="44"/>
      <c r="B504" s="44"/>
      <c r="C504" s="44"/>
      <c r="D504" s="44"/>
      <c r="E504" s="301"/>
      <c r="F504" s="301"/>
      <c r="G504" s="301"/>
    </row>
    <row r="505" ht="15.75" customHeight="1">
      <c r="A505" s="44"/>
      <c r="B505" s="44"/>
      <c r="C505" s="44"/>
      <c r="D505" s="44"/>
      <c r="E505" s="301"/>
      <c r="F505" s="301"/>
      <c r="G505" s="301"/>
    </row>
    <row r="506" ht="15.75" customHeight="1">
      <c r="A506" s="44"/>
      <c r="B506" s="44"/>
      <c r="C506" s="44"/>
      <c r="D506" s="44"/>
      <c r="E506" s="301"/>
      <c r="F506" s="301"/>
      <c r="G506" s="301"/>
    </row>
    <row r="507" ht="15.75" customHeight="1">
      <c r="A507" s="44"/>
      <c r="B507" s="44"/>
      <c r="C507" s="44"/>
      <c r="D507" s="44"/>
      <c r="E507" s="301"/>
      <c r="F507" s="301"/>
      <c r="G507" s="301"/>
    </row>
    <row r="508" ht="15.75" customHeight="1">
      <c r="A508" s="44"/>
      <c r="B508" s="44"/>
      <c r="C508" s="44"/>
      <c r="D508" s="44"/>
      <c r="E508" s="301"/>
      <c r="F508" s="301"/>
      <c r="G508" s="301"/>
    </row>
    <row r="509" ht="15.75" customHeight="1">
      <c r="A509" s="44"/>
      <c r="B509" s="44"/>
      <c r="C509" s="44"/>
      <c r="D509" s="44"/>
      <c r="E509" s="301"/>
      <c r="F509" s="301"/>
      <c r="G509" s="301"/>
    </row>
    <row r="510" ht="15.75" customHeight="1">
      <c r="A510" s="44"/>
      <c r="B510" s="44"/>
      <c r="C510" s="44"/>
      <c r="D510" s="44"/>
      <c r="E510" s="301"/>
      <c r="F510" s="301"/>
      <c r="G510" s="301"/>
    </row>
    <row r="511" ht="15.75" customHeight="1">
      <c r="A511" s="44"/>
      <c r="B511" s="44"/>
      <c r="C511" s="44"/>
      <c r="D511" s="44"/>
      <c r="E511" s="301"/>
      <c r="F511" s="301"/>
      <c r="G511" s="301"/>
    </row>
    <row r="512" ht="15.75" customHeight="1">
      <c r="A512" s="44"/>
      <c r="B512" s="44"/>
      <c r="C512" s="44"/>
      <c r="D512" s="44"/>
      <c r="E512" s="301"/>
      <c r="F512" s="301"/>
      <c r="G512" s="301"/>
    </row>
    <row r="513" ht="15.75" customHeight="1">
      <c r="A513" s="44"/>
      <c r="B513" s="44"/>
      <c r="C513" s="44"/>
      <c r="D513" s="44"/>
      <c r="E513" s="301"/>
      <c r="F513" s="301"/>
      <c r="G513" s="301"/>
    </row>
    <row r="514" ht="15.75" customHeight="1">
      <c r="A514" s="44"/>
      <c r="B514" s="44"/>
      <c r="C514" s="44"/>
      <c r="D514" s="44"/>
      <c r="E514" s="301"/>
      <c r="F514" s="301"/>
      <c r="G514" s="301"/>
    </row>
    <row r="515" ht="15.75" customHeight="1">
      <c r="A515" s="44"/>
      <c r="B515" s="44"/>
      <c r="C515" s="44"/>
      <c r="D515" s="44"/>
      <c r="E515" s="301"/>
      <c r="F515" s="301"/>
      <c r="G515" s="301"/>
    </row>
    <row r="516" ht="15.75" customHeight="1">
      <c r="A516" s="44"/>
      <c r="B516" s="44"/>
      <c r="C516" s="44"/>
      <c r="D516" s="44"/>
      <c r="E516" s="301"/>
      <c r="F516" s="301"/>
      <c r="G516" s="301"/>
    </row>
    <row r="517" ht="15.75" customHeight="1">
      <c r="A517" s="44"/>
      <c r="B517" s="44"/>
      <c r="C517" s="44"/>
      <c r="D517" s="44"/>
      <c r="E517" s="301"/>
      <c r="F517" s="301"/>
      <c r="G517" s="301"/>
    </row>
    <row r="518" ht="15.75" customHeight="1">
      <c r="A518" s="44"/>
      <c r="B518" s="44"/>
      <c r="C518" s="44"/>
      <c r="D518" s="44"/>
      <c r="E518" s="301"/>
      <c r="F518" s="301"/>
      <c r="G518" s="301"/>
    </row>
    <row r="519" ht="15.75" customHeight="1">
      <c r="A519" s="44"/>
      <c r="B519" s="44"/>
      <c r="C519" s="44"/>
      <c r="D519" s="44"/>
      <c r="E519" s="301"/>
      <c r="F519" s="301"/>
      <c r="G519" s="301"/>
    </row>
    <row r="520" ht="15.75" customHeight="1">
      <c r="A520" s="44"/>
      <c r="B520" s="44"/>
      <c r="C520" s="44"/>
      <c r="D520" s="44"/>
      <c r="E520" s="301"/>
      <c r="F520" s="301"/>
      <c r="G520" s="301"/>
    </row>
    <row r="521" ht="15.75" customHeight="1">
      <c r="A521" s="44"/>
      <c r="B521" s="44"/>
      <c r="C521" s="44"/>
      <c r="D521" s="44"/>
      <c r="E521" s="301"/>
      <c r="F521" s="301"/>
      <c r="G521" s="301"/>
    </row>
    <row r="522" ht="15.75" customHeight="1">
      <c r="A522" s="44"/>
      <c r="B522" s="44"/>
      <c r="C522" s="44"/>
      <c r="D522" s="44"/>
      <c r="E522" s="301"/>
      <c r="F522" s="301"/>
      <c r="G522" s="301"/>
    </row>
    <row r="523" ht="15.75" customHeight="1">
      <c r="A523" s="44"/>
      <c r="B523" s="44"/>
      <c r="C523" s="44"/>
      <c r="D523" s="44"/>
      <c r="E523" s="301"/>
      <c r="F523" s="301"/>
      <c r="G523" s="301"/>
    </row>
    <row r="524" ht="15.75" customHeight="1">
      <c r="A524" s="44"/>
      <c r="B524" s="44"/>
      <c r="C524" s="44"/>
      <c r="D524" s="44"/>
      <c r="E524" s="301"/>
      <c r="F524" s="301"/>
      <c r="G524" s="301"/>
    </row>
    <row r="525" ht="15.75" customHeight="1">
      <c r="A525" s="44"/>
      <c r="B525" s="44"/>
      <c r="C525" s="44"/>
      <c r="D525" s="44"/>
      <c r="E525" s="301"/>
      <c r="F525" s="301"/>
      <c r="G525" s="301"/>
    </row>
    <row r="526" ht="15.75" customHeight="1">
      <c r="A526" s="44"/>
      <c r="B526" s="44"/>
      <c r="C526" s="44"/>
      <c r="D526" s="44"/>
      <c r="E526" s="301"/>
      <c r="F526" s="301"/>
      <c r="G526" s="301"/>
    </row>
    <row r="527" ht="15.75" customHeight="1">
      <c r="A527" s="44"/>
      <c r="B527" s="44"/>
      <c r="C527" s="44"/>
      <c r="D527" s="44"/>
      <c r="E527" s="301"/>
      <c r="F527" s="301"/>
      <c r="G527" s="301"/>
    </row>
    <row r="528" ht="15.75" customHeight="1">
      <c r="A528" s="44"/>
      <c r="B528" s="44"/>
      <c r="C528" s="44"/>
      <c r="D528" s="44"/>
      <c r="E528" s="301"/>
      <c r="F528" s="301"/>
      <c r="G528" s="301"/>
    </row>
    <row r="529" ht="15.75" customHeight="1">
      <c r="A529" s="44"/>
      <c r="B529" s="44"/>
      <c r="C529" s="44"/>
      <c r="D529" s="44"/>
      <c r="E529" s="301"/>
      <c r="F529" s="301"/>
      <c r="G529" s="301"/>
    </row>
    <row r="530" ht="15.75" customHeight="1">
      <c r="A530" s="44"/>
      <c r="B530" s="44"/>
      <c r="C530" s="44"/>
      <c r="D530" s="44"/>
      <c r="E530" s="301"/>
      <c r="F530" s="301"/>
      <c r="G530" s="301"/>
    </row>
    <row r="531" ht="15.75" customHeight="1">
      <c r="A531" s="44"/>
      <c r="B531" s="44"/>
      <c r="C531" s="44"/>
      <c r="D531" s="44"/>
      <c r="E531" s="301"/>
      <c r="F531" s="301"/>
      <c r="G531" s="301"/>
    </row>
    <row r="532" ht="15.75" customHeight="1">
      <c r="A532" s="44"/>
      <c r="B532" s="44"/>
      <c r="C532" s="44"/>
      <c r="D532" s="44"/>
      <c r="E532" s="301"/>
      <c r="F532" s="301"/>
      <c r="G532" s="301"/>
    </row>
    <row r="533" ht="15.75" customHeight="1">
      <c r="A533" s="44"/>
      <c r="B533" s="44"/>
      <c r="C533" s="44"/>
      <c r="D533" s="44"/>
      <c r="E533" s="301"/>
      <c r="F533" s="301"/>
      <c r="G533" s="301"/>
    </row>
    <row r="534" ht="15.75" customHeight="1">
      <c r="A534" s="44"/>
      <c r="B534" s="44"/>
      <c r="C534" s="44"/>
      <c r="D534" s="44"/>
      <c r="E534" s="301"/>
      <c r="F534" s="301"/>
      <c r="G534" s="301"/>
    </row>
    <row r="535" ht="15.75" customHeight="1">
      <c r="A535" s="44"/>
      <c r="B535" s="44"/>
      <c r="C535" s="44"/>
      <c r="D535" s="44"/>
      <c r="E535" s="301"/>
      <c r="F535" s="301"/>
      <c r="G535" s="301"/>
    </row>
    <row r="536" ht="15.75" customHeight="1">
      <c r="A536" s="44"/>
      <c r="B536" s="44"/>
      <c r="C536" s="44"/>
      <c r="D536" s="44"/>
      <c r="E536" s="301"/>
      <c r="F536" s="301"/>
      <c r="G536" s="301"/>
    </row>
    <row r="537" ht="15.75" customHeight="1">
      <c r="A537" s="44"/>
      <c r="B537" s="44"/>
      <c r="C537" s="44"/>
      <c r="D537" s="44"/>
      <c r="E537" s="301"/>
      <c r="F537" s="301"/>
      <c r="G537" s="301"/>
    </row>
    <row r="538" ht="15.75" customHeight="1">
      <c r="A538" s="44"/>
      <c r="B538" s="44"/>
      <c r="C538" s="44"/>
      <c r="D538" s="44"/>
      <c r="E538" s="301"/>
      <c r="F538" s="301"/>
      <c r="G538" s="301"/>
    </row>
    <row r="539" ht="15.75" customHeight="1">
      <c r="A539" s="44"/>
      <c r="B539" s="44"/>
      <c r="C539" s="44"/>
      <c r="D539" s="44"/>
      <c r="E539" s="301"/>
      <c r="F539" s="301"/>
      <c r="G539" s="301"/>
    </row>
    <row r="540" ht="15.75" customHeight="1">
      <c r="A540" s="44"/>
      <c r="B540" s="44"/>
      <c r="C540" s="44"/>
      <c r="D540" s="44"/>
      <c r="E540" s="301"/>
      <c r="F540" s="301"/>
      <c r="G540" s="301"/>
    </row>
    <row r="541" ht="15.75" customHeight="1">
      <c r="A541" s="44"/>
      <c r="B541" s="44"/>
      <c r="C541" s="44"/>
      <c r="D541" s="44"/>
      <c r="E541" s="301"/>
      <c r="F541" s="301"/>
      <c r="G541" s="301"/>
    </row>
    <row r="542" ht="15.75" customHeight="1">
      <c r="A542" s="44"/>
      <c r="B542" s="44"/>
      <c r="C542" s="44"/>
      <c r="D542" s="44"/>
      <c r="E542" s="301"/>
      <c r="F542" s="301"/>
      <c r="G542" s="301"/>
    </row>
    <row r="543" ht="15.75" customHeight="1">
      <c r="A543" s="44"/>
      <c r="B543" s="44"/>
      <c r="C543" s="44"/>
      <c r="D543" s="44"/>
      <c r="E543" s="301"/>
      <c r="F543" s="301"/>
      <c r="G543" s="301"/>
    </row>
    <row r="544" ht="15.75" customHeight="1">
      <c r="A544" s="44"/>
      <c r="B544" s="44"/>
      <c r="C544" s="44"/>
      <c r="D544" s="44"/>
      <c r="E544" s="301"/>
      <c r="F544" s="301"/>
      <c r="G544" s="301"/>
    </row>
    <row r="545" ht="15.75" customHeight="1">
      <c r="A545" s="44"/>
      <c r="B545" s="44"/>
      <c r="C545" s="44"/>
      <c r="D545" s="44"/>
      <c r="E545" s="301"/>
      <c r="F545" s="301"/>
      <c r="G545" s="301"/>
    </row>
    <row r="546" ht="15.75" customHeight="1">
      <c r="A546" s="44"/>
      <c r="B546" s="44"/>
      <c r="C546" s="44"/>
      <c r="D546" s="44"/>
      <c r="E546" s="301"/>
      <c r="F546" s="301"/>
      <c r="G546" s="301"/>
    </row>
    <row r="547" ht="15.75" customHeight="1">
      <c r="A547" s="44"/>
      <c r="B547" s="44"/>
      <c r="C547" s="44"/>
      <c r="D547" s="44"/>
      <c r="E547" s="301"/>
      <c r="F547" s="301"/>
      <c r="G547" s="301"/>
    </row>
    <row r="548" ht="15.75" customHeight="1">
      <c r="A548" s="44"/>
      <c r="B548" s="44"/>
      <c r="C548" s="44"/>
      <c r="D548" s="44"/>
      <c r="E548" s="301"/>
      <c r="F548" s="301"/>
      <c r="G548" s="301"/>
    </row>
    <row r="549" ht="15.75" customHeight="1">
      <c r="A549" s="44"/>
      <c r="B549" s="44"/>
      <c r="C549" s="44"/>
      <c r="D549" s="44"/>
      <c r="E549" s="301"/>
      <c r="F549" s="301"/>
      <c r="G549" s="301"/>
    </row>
    <row r="550" ht="15.75" customHeight="1">
      <c r="A550" s="44"/>
      <c r="B550" s="44"/>
      <c r="C550" s="44"/>
      <c r="D550" s="44"/>
      <c r="E550" s="301"/>
      <c r="F550" s="301"/>
      <c r="G550" s="301"/>
    </row>
    <row r="551" ht="15.75" customHeight="1">
      <c r="A551" s="44"/>
      <c r="B551" s="44"/>
      <c r="C551" s="44"/>
      <c r="D551" s="44"/>
      <c r="E551" s="301"/>
      <c r="F551" s="301"/>
      <c r="G551" s="301"/>
    </row>
    <row r="552" ht="15.75" customHeight="1">
      <c r="A552" s="44"/>
      <c r="B552" s="44"/>
      <c r="C552" s="44"/>
      <c r="D552" s="44"/>
      <c r="E552" s="301"/>
      <c r="F552" s="301"/>
      <c r="G552" s="301"/>
    </row>
    <row r="553" ht="15.75" customHeight="1">
      <c r="A553" s="44"/>
      <c r="B553" s="44"/>
      <c r="C553" s="44"/>
      <c r="D553" s="44"/>
      <c r="E553" s="301"/>
      <c r="F553" s="301"/>
      <c r="G553" s="301"/>
    </row>
    <row r="554" ht="15.75" customHeight="1">
      <c r="A554" s="44"/>
      <c r="B554" s="44"/>
      <c r="C554" s="44"/>
      <c r="D554" s="44"/>
      <c r="E554" s="301"/>
      <c r="F554" s="301"/>
      <c r="G554" s="301"/>
    </row>
    <row r="555" ht="15.75" customHeight="1">
      <c r="A555" s="44"/>
      <c r="B555" s="44"/>
      <c r="C555" s="44"/>
      <c r="D555" s="44"/>
      <c r="E555" s="301"/>
      <c r="F555" s="301"/>
      <c r="G555" s="301"/>
    </row>
    <row r="556" ht="15.75" customHeight="1">
      <c r="A556" s="44"/>
      <c r="B556" s="44"/>
      <c r="C556" s="44"/>
      <c r="D556" s="44"/>
      <c r="E556" s="301"/>
      <c r="F556" s="301"/>
      <c r="G556" s="301"/>
    </row>
    <row r="557" ht="15.75" customHeight="1">
      <c r="A557" s="44"/>
      <c r="B557" s="44"/>
      <c r="C557" s="44"/>
      <c r="D557" s="44"/>
      <c r="E557" s="301"/>
      <c r="F557" s="301"/>
      <c r="G557" s="301"/>
    </row>
    <row r="558" ht="15.75" customHeight="1">
      <c r="A558" s="44"/>
      <c r="B558" s="44"/>
      <c r="C558" s="44"/>
      <c r="D558" s="44"/>
      <c r="E558" s="301"/>
      <c r="F558" s="301"/>
      <c r="G558" s="301"/>
    </row>
    <row r="559" ht="15.75" customHeight="1">
      <c r="A559" s="44"/>
      <c r="B559" s="44"/>
      <c r="C559" s="44"/>
      <c r="D559" s="44"/>
      <c r="E559" s="301"/>
      <c r="F559" s="301"/>
      <c r="G559" s="301"/>
    </row>
    <row r="560" ht="15.75" customHeight="1">
      <c r="A560" s="44"/>
      <c r="B560" s="44"/>
      <c r="C560" s="44"/>
      <c r="D560" s="44"/>
      <c r="E560" s="301"/>
      <c r="F560" s="301"/>
      <c r="G560" s="301"/>
    </row>
    <row r="561" ht="15.75" customHeight="1">
      <c r="A561" s="44"/>
      <c r="B561" s="44"/>
      <c r="C561" s="44"/>
      <c r="D561" s="44"/>
      <c r="E561" s="301"/>
      <c r="F561" s="301"/>
      <c r="G561" s="301"/>
    </row>
    <row r="562" ht="15.75" customHeight="1">
      <c r="A562" s="44"/>
      <c r="B562" s="44"/>
      <c r="C562" s="44"/>
      <c r="D562" s="44"/>
      <c r="E562" s="301"/>
      <c r="F562" s="301"/>
      <c r="G562" s="301"/>
    </row>
    <row r="563" ht="15.75" customHeight="1">
      <c r="A563" s="44"/>
      <c r="B563" s="44"/>
      <c r="C563" s="44"/>
      <c r="D563" s="44"/>
      <c r="E563" s="301"/>
      <c r="F563" s="301"/>
      <c r="G563" s="301"/>
    </row>
    <row r="564" ht="15.75" customHeight="1">
      <c r="A564" s="44"/>
      <c r="B564" s="44"/>
      <c r="C564" s="44"/>
      <c r="D564" s="44"/>
      <c r="E564" s="301"/>
      <c r="F564" s="301"/>
      <c r="G564" s="301"/>
    </row>
    <row r="565" ht="15.75" customHeight="1">
      <c r="A565" s="44"/>
      <c r="B565" s="44"/>
      <c r="C565" s="44"/>
      <c r="D565" s="44"/>
      <c r="E565" s="301"/>
      <c r="F565" s="301"/>
      <c r="G565" s="301"/>
    </row>
    <row r="566" ht="15.75" customHeight="1">
      <c r="A566" s="44"/>
      <c r="B566" s="44"/>
      <c r="C566" s="44"/>
      <c r="D566" s="44"/>
      <c r="E566" s="301"/>
      <c r="F566" s="301"/>
      <c r="G566" s="301"/>
    </row>
    <row r="567" ht="15.75" customHeight="1">
      <c r="A567" s="44"/>
      <c r="B567" s="44"/>
      <c r="C567" s="44"/>
      <c r="D567" s="44"/>
      <c r="E567" s="301"/>
      <c r="F567" s="301"/>
      <c r="G567" s="301"/>
    </row>
    <row r="568" ht="15.75" customHeight="1">
      <c r="A568" s="44"/>
      <c r="B568" s="44"/>
      <c r="C568" s="44"/>
      <c r="D568" s="44"/>
      <c r="E568" s="301"/>
      <c r="F568" s="301"/>
      <c r="G568" s="301"/>
    </row>
    <row r="569" ht="15.75" customHeight="1">
      <c r="A569" s="44"/>
      <c r="B569" s="44"/>
      <c r="C569" s="44"/>
      <c r="D569" s="44"/>
      <c r="E569" s="301"/>
      <c r="F569" s="301"/>
      <c r="G569" s="301"/>
    </row>
    <row r="570" ht="15.75" customHeight="1">
      <c r="A570" s="44"/>
      <c r="B570" s="44"/>
      <c r="C570" s="44"/>
      <c r="D570" s="44"/>
      <c r="E570" s="301"/>
      <c r="F570" s="301"/>
      <c r="G570" s="301"/>
    </row>
    <row r="571" ht="15.75" customHeight="1">
      <c r="A571" s="44"/>
      <c r="B571" s="44"/>
      <c r="C571" s="44"/>
      <c r="D571" s="44"/>
      <c r="E571" s="301"/>
      <c r="F571" s="301"/>
      <c r="G571" s="301"/>
    </row>
    <row r="572" ht="15.75" customHeight="1">
      <c r="A572" s="44"/>
      <c r="B572" s="44"/>
      <c r="C572" s="44"/>
      <c r="D572" s="44"/>
      <c r="E572" s="301"/>
      <c r="F572" s="301"/>
      <c r="G572" s="301"/>
    </row>
    <row r="573" ht="15.75" customHeight="1">
      <c r="A573" s="44"/>
      <c r="B573" s="44"/>
      <c r="C573" s="44"/>
      <c r="D573" s="44"/>
      <c r="E573" s="301"/>
      <c r="F573" s="301"/>
      <c r="G573" s="301"/>
    </row>
    <row r="574" ht="15.75" customHeight="1">
      <c r="A574" s="44"/>
      <c r="B574" s="44"/>
      <c r="C574" s="44"/>
      <c r="D574" s="44"/>
      <c r="E574" s="301"/>
      <c r="F574" s="301"/>
      <c r="G574" s="301"/>
    </row>
    <row r="575" ht="15.75" customHeight="1">
      <c r="A575" s="44"/>
      <c r="B575" s="44"/>
      <c r="C575" s="44"/>
      <c r="D575" s="44"/>
      <c r="E575" s="301"/>
      <c r="F575" s="301"/>
      <c r="G575" s="301"/>
    </row>
    <row r="576" ht="15.75" customHeight="1">
      <c r="A576" s="44"/>
      <c r="B576" s="44"/>
      <c r="C576" s="44"/>
      <c r="D576" s="44"/>
      <c r="E576" s="301"/>
      <c r="F576" s="301"/>
      <c r="G576" s="301"/>
    </row>
    <row r="577" ht="15.75" customHeight="1">
      <c r="A577" s="44"/>
      <c r="B577" s="44"/>
      <c r="C577" s="44"/>
      <c r="D577" s="44"/>
      <c r="E577" s="301"/>
      <c r="F577" s="301"/>
      <c r="G577" s="301"/>
    </row>
    <row r="578" ht="15.75" customHeight="1">
      <c r="A578" s="44"/>
      <c r="B578" s="44"/>
      <c r="C578" s="44"/>
      <c r="D578" s="44"/>
      <c r="E578" s="301"/>
      <c r="F578" s="301"/>
      <c r="G578" s="301"/>
    </row>
    <row r="579" ht="15.75" customHeight="1">
      <c r="A579" s="44"/>
      <c r="B579" s="44"/>
      <c r="C579" s="44"/>
      <c r="D579" s="44"/>
      <c r="E579" s="301"/>
      <c r="F579" s="301"/>
      <c r="G579" s="301"/>
    </row>
    <row r="580" ht="15.75" customHeight="1">
      <c r="A580" s="44"/>
      <c r="B580" s="44"/>
      <c r="C580" s="44"/>
      <c r="D580" s="44"/>
      <c r="E580" s="301"/>
      <c r="F580" s="301"/>
      <c r="G580" s="301"/>
    </row>
    <row r="581" ht="15.75" customHeight="1">
      <c r="A581" s="44"/>
      <c r="B581" s="44"/>
      <c r="C581" s="44"/>
      <c r="D581" s="44"/>
      <c r="E581" s="301"/>
      <c r="F581" s="301"/>
      <c r="G581" s="301"/>
    </row>
    <row r="582" ht="15.75" customHeight="1">
      <c r="A582" s="44"/>
      <c r="B582" s="44"/>
      <c r="C582" s="44"/>
      <c r="D582" s="44"/>
      <c r="E582" s="301"/>
      <c r="F582" s="301"/>
      <c r="G582" s="301"/>
    </row>
    <row r="583" ht="15.75" customHeight="1">
      <c r="A583" s="44"/>
      <c r="B583" s="44"/>
      <c r="C583" s="44"/>
      <c r="D583" s="44"/>
      <c r="E583" s="301"/>
      <c r="F583" s="301"/>
      <c r="G583" s="301"/>
    </row>
    <row r="584" ht="15.75" customHeight="1">
      <c r="A584" s="44"/>
      <c r="B584" s="44"/>
      <c r="C584" s="44"/>
      <c r="D584" s="44"/>
      <c r="E584" s="301"/>
      <c r="F584" s="301"/>
      <c r="G584" s="301"/>
    </row>
    <row r="585" ht="15.75" customHeight="1">
      <c r="A585" s="44"/>
      <c r="B585" s="44"/>
      <c r="C585" s="44"/>
      <c r="D585" s="44"/>
      <c r="E585" s="301"/>
      <c r="F585" s="301"/>
      <c r="G585" s="301"/>
    </row>
    <row r="586" ht="15.75" customHeight="1">
      <c r="A586" s="44"/>
      <c r="B586" s="44"/>
      <c r="C586" s="44"/>
      <c r="D586" s="44"/>
      <c r="E586" s="301"/>
      <c r="F586" s="301"/>
      <c r="G586" s="301"/>
    </row>
    <row r="587" ht="15.75" customHeight="1">
      <c r="A587" s="44"/>
      <c r="B587" s="44"/>
      <c r="C587" s="44"/>
      <c r="D587" s="44"/>
      <c r="E587" s="301"/>
      <c r="F587" s="301"/>
      <c r="G587" s="301"/>
    </row>
    <row r="588" ht="15.75" customHeight="1">
      <c r="A588" s="44"/>
      <c r="B588" s="44"/>
      <c r="C588" s="44"/>
      <c r="D588" s="44"/>
      <c r="E588" s="301"/>
      <c r="F588" s="301"/>
      <c r="G588" s="301"/>
    </row>
    <row r="589" ht="15.75" customHeight="1">
      <c r="A589" s="44"/>
      <c r="B589" s="44"/>
      <c r="C589" s="44"/>
      <c r="D589" s="44"/>
      <c r="E589" s="301"/>
      <c r="F589" s="301"/>
      <c r="G589" s="301"/>
    </row>
    <row r="590" ht="15.75" customHeight="1">
      <c r="A590" s="44"/>
      <c r="B590" s="44"/>
      <c r="C590" s="44"/>
      <c r="D590" s="44"/>
      <c r="E590" s="301"/>
      <c r="F590" s="301"/>
      <c r="G590" s="301"/>
    </row>
    <row r="591" ht="15.75" customHeight="1">
      <c r="A591" s="44"/>
      <c r="B591" s="44"/>
      <c r="C591" s="44"/>
      <c r="D591" s="44"/>
      <c r="E591" s="301"/>
      <c r="F591" s="301"/>
      <c r="G591" s="301"/>
    </row>
    <row r="592" ht="15.75" customHeight="1">
      <c r="A592" s="44"/>
      <c r="B592" s="44"/>
      <c r="C592" s="44"/>
      <c r="D592" s="44"/>
      <c r="E592" s="301"/>
      <c r="F592" s="301"/>
      <c r="G592" s="301"/>
    </row>
    <row r="593" ht="15.75" customHeight="1">
      <c r="A593" s="44"/>
      <c r="B593" s="44"/>
      <c r="C593" s="44"/>
      <c r="D593" s="44"/>
      <c r="E593" s="301"/>
      <c r="F593" s="301"/>
      <c r="G593" s="301"/>
    </row>
    <row r="594" ht="15.75" customHeight="1">
      <c r="A594" s="44"/>
      <c r="B594" s="44"/>
      <c r="C594" s="44"/>
      <c r="D594" s="44"/>
      <c r="E594" s="301"/>
      <c r="F594" s="301"/>
      <c r="G594" s="301"/>
    </row>
    <row r="595" ht="15.75" customHeight="1">
      <c r="A595" s="44"/>
      <c r="B595" s="44"/>
      <c r="C595" s="44"/>
      <c r="D595" s="44"/>
      <c r="E595" s="301"/>
      <c r="F595" s="301"/>
      <c r="G595" s="301"/>
    </row>
    <row r="596" ht="15.75" customHeight="1">
      <c r="A596" s="44"/>
      <c r="B596" s="44"/>
      <c r="C596" s="44"/>
      <c r="D596" s="44"/>
      <c r="E596" s="301"/>
      <c r="F596" s="301"/>
      <c r="G596" s="301"/>
    </row>
    <row r="597" ht="15.75" customHeight="1">
      <c r="A597" s="44"/>
      <c r="B597" s="44"/>
      <c r="C597" s="44"/>
      <c r="D597" s="44"/>
      <c r="E597" s="301"/>
      <c r="F597" s="301"/>
      <c r="G597" s="301"/>
    </row>
    <row r="598" ht="15.75" customHeight="1">
      <c r="A598" s="44"/>
      <c r="B598" s="44"/>
      <c r="C598" s="44"/>
      <c r="D598" s="44"/>
      <c r="E598" s="301"/>
      <c r="F598" s="301"/>
      <c r="G598" s="301"/>
    </row>
    <row r="599" ht="15.75" customHeight="1">
      <c r="A599" s="44"/>
      <c r="B599" s="44"/>
      <c r="C599" s="44"/>
      <c r="D599" s="44"/>
      <c r="E599" s="301"/>
      <c r="F599" s="301"/>
      <c r="G599" s="301"/>
    </row>
    <row r="600" ht="15.75" customHeight="1">
      <c r="A600" s="44"/>
      <c r="B600" s="44"/>
      <c r="C600" s="44"/>
      <c r="D600" s="44"/>
      <c r="E600" s="301"/>
      <c r="F600" s="301"/>
      <c r="G600" s="301"/>
    </row>
    <row r="601" ht="15.75" customHeight="1">
      <c r="A601" s="44"/>
      <c r="B601" s="44"/>
      <c r="C601" s="44"/>
      <c r="D601" s="44"/>
      <c r="E601" s="301"/>
      <c r="F601" s="301"/>
      <c r="G601" s="301"/>
    </row>
    <row r="602" ht="15.75" customHeight="1">
      <c r="A602" s="44"/>
      <c r="B602" s="44"/>
      <c r="C602" s="44"/>
      <c r="D602" s="44"/>
      <c r="E602" s="301"/>
      <c r="F602" s="301"/>
      <c r="G602" s="301"/>
    </row>
    <row r="603" ht="15.75" customHeight="1">
      <c r="A603" s="44"/>
      <c r="B603" s="44"/>
      <c r="C603" s="44"/>
      <c r="D603" s="44"/>
      <c r="E603" s="301"/>
      <c r="F603" s="301"/>
      <c r="G603" s="301"/>
    </row>
    <row r="604" ht="15.75" customHeight="1">
      <c r="A604" s="44"/>
      <c r="B604" s="44"/>
      <c r="C604" s="44"/>
      <c r="D604" s="44"/>
      <c r="E604" s="301"/>
      <c r="F604" s="301"/>
      <c r="G604" s="301"/>
    </row>
    <row r="605" ht="15.75" customHeight="1">
      <c r="A605" s="44"/>
      <c r="B605" s="44"/>
      <c r="C605" s="44"/>
      <c r="D605" s="44"/>
      <c r="E605" s="301"/>
      <c r="F605" s="301"/>
      <c r="G605" s="301"/>
    </row>
    <row r="606" ht="15.75" customHeight="1">
      <c r="A606" s="44"/>
      <c r="B606" s="44"/>
      <c r="C606" s="44"/>
      <c r="D606" s="44"/>
      <c r="E606" s="301"/>
      <c r="F606" s="301"/>
      <c r="G606" s="301"/>
    </row>
    <row r="607" ht="15.75" customHeight="1">
      <c r="A607" s="44"/>
      <c r="B607" s="44"/>
      <c r="C607" s="44"/>
      <c r="D607" s="44"/>
      <c r="E607" s="301"/>
      <c r="F607" s="301"/>
      <c r="G607" s="301"/>
    </row>
    <row r="608" ht="15.75" customHeight="1">
      <c r="A608" s="44"/>
      <c r="B608" s="44"/>
      <c r="C608" s="44"/>
      <c r="D608" s="44"/>
      <c r="E608" s="301"/>
      <c r="F608" s="301"/>
      <c r="G608" s="301"/>
    </row>
    <row r="609" ht="15.75" customHeight="1">
      <c r="A609" s="44"/>
      <c r="B609" s="44"/>
      <c r="C609" s="44"/>
      <c r="D609" s="44"/>
      <c r="E609" s="301"/>
      <c r="F609" s="301"/>
      <c r="G609" s="301"/>
    </row>
    <row r="610" ht="15.75" customHeight="1">
      <c r="A610" s="44"/>
      <c r="B610" s="44"/>
      <c r="C610" s="44"/>
      <c r="D610" s="44"/>
      <c r="E610" s="301"/>
      <c r="F610" s="301"/>
      <c r="G610" s="301"/>
    </row>
    <row r="611" ht="15.75" customHeight="1">
      <c r="A611" s="44"/>
      <c r="B611" s="44"/>
      <c r="C611" s="44"/>
      <c r="D611" s="44"/>
      <c r="E611" s="301"/>
      <c r="F611" s="301"/>
      <c r="G611" s="301"/>
    </row>
    <row r="612" ht="15.75" customHeight="1">
      <c r="A612" s="44"/>
      <c r="B612" s="44"/>
      <c r="C612" s="44"/>
      <c r="D612" s="44"/>
      <c r="E612" s="301"/>
      <c r="F612" s="301"/>
      <c r="G612" s="301"/>
    </row>
    <row r="613" ht="15.75" customHeight="1">
      <c r="A613" s="44"/>
      <c r="B613" s="44"/>
      <c r="C613" s="44"/>
      <c r="D613" s="44"/>
      <c r="E613" s="301"/>
      <c r="F613" s="301"/>
      <c r="G613" s="301"/>
    </row>
    <row r="614" ht="15.75" customHeight="1">
      <c r="A614" s="44"/>
      <c r="B614" s="44"/>
      <c r="C614" s="44"/>
      <c r="D614" s="44"/>
      <c r="E614" s="301"/>
      <c r="F614" s="301"/>
      <c r="G614" s="301"/>
    </row>
    <row r="615" ht="15.75" customHeight="1">
      <c r="A615" s="44"/>
      <c r="B615" s="44"/>
      <c r="C615" s="44"/>
      <c r="D615" s="44"/>
      <c r="E615" s="301"/>
      <c r="F615" s="301"/>
      <c r="G615" s="301"/>
    </row>
    <row r="616" ht="15.75" customHeight="1">
      <c r="A616" s="44"/>
      <c r="B616" s="44"/>
      <c r="C616" s="44"/>
      <c r="D616" s="44"/>
      <c r="E616" s="301"/>
      <c r="F616" s="301"/>
      <c r="G616" s="301"/>
    </row>
    <row r="617" ht="15.75" customHeight="1">
      <c r="A617" s="44"/>
      <c r="B617" s="44"/>
      <c r="C617" s="44"/>
      <c r="D617" s="44"/>
      <c r="E617" s="301"/>
      <c r="F617" s="301"/>
      <c r="G617" s="301"/>
    </row>
    <row r="618" ht="15.75" customHeight="1">
      <c r="A618" s="44"/>
      <c r="B618" s="44"/>
      <c r="C618" s="44"/>
      <c r="D618" s="44"/>
      <c r="E618" s="301"/>
      <c r="F618" s="301"/>
      <c r="G618" s="301"/>
    </row>
    <row r="619" ht="15.75" customHeight="1">
      <c r="A619" s="44"/>
      <c r="B619" s="44"/>
      <c r="C619" s="44"/>
      <c r="D619" s="44"/>
      <c r="E619" s="301"/>
      <c r="F619" s="301"/>
      <c r="G619" s="301"/>
    </row>
    <row r="620" ht="15.75" customHeight="1">
      <c r="A620" s="44"/>
      <c r="B620" s="44"/>
      <c r="C620" s="44"/>
      <c r="D620" s="44"/>
      <c r="E620" s="301"/>
      <c r="F620" s="301"/>
      <c r="G620" s="301"/>
    </row>
    <row r="621" ht="15.75" customHeight="1">
      <c r="A621" s="44"/>
      <c r="B621" s="44"/>
      <c r="C621" s="44"/>
      <c r="D621" s="44"/>
      <c r="E621" s="301"/>
      <c r="F621" s="301"/>
      <c r="G621" s="301"/>
    </row>
    <row r="622" ht="15.75" customHeight="1">
      <c r="A622" s="44"/>
      <c r="B622" s="44"/>
      <c r="C622" s="44"/>
      <c r="D622" s="44"/>
      <c r="E622" s="301"/>
      <c r="F622" s="301"/>
      <c r="G622" s="301"/>
    </row>
    <row r="623" ht="15.75" customHeight="1">
      <c r="A623" s="44"/>
      <c r="B623" s="44"/>
      <c r="C623" s="44"/>
      <c r="D623" s="44"/>
      <c r="E623" s="301"/>
      <c r="F623" s="301"/>
      <c r="G623" s="301"/>
    </row>
    <row r="624" ht="15.75" customHeight="1">
      <c r="A624" s="44"/>
      <c r="B624" s="44"/>
      <c r="C624" s="44"/>
      <c r="D624" s="44"/>
      <c r="E624" s="301"/>
      <c r="F624" s="301"/>
      <c r="G624" s="301"/>
    </row>
    <row r="625" ht="15.75" customHeight="1">
      <c r="A625" s="44"/>
      <c r="B625" s="44"/>
      <c r="C625" s="44"/>
      <c r="D625" s="44"/>
      <c r="E625" s="301"/>
      <c r="F625" s="301"/>
      <c r="G625" s="301"/>
    </row>
    <row r="626" ht="15.75" customHeight="1">
      <c r="A626" s="44"/>
      <c r="B626" s="44"/>
      <c r="C626" s="44"/>
      <c r="D626" s="44"/>
      <c r="E626" s="301"/>
      <c r="F626" s="301"/>
      <c r="G626" s="301"/>
    </row>
    <row r="627" ht="15.75" customHeight="1">
      <c r="A627" s="44"/>
      <c r="B627" s="44"/>
      <c r="C627" s="44"/>
      <c r="D627" s="44"/>
      <c r="E627" s="301"/>
      <c r="F627" s="301"/>
      <c r="G627" s="301"/>
    </row>
    <row r="628" ht="15.75" customHeight="1">
      <c r="A628" s="44"/>
      <c r="B628" s="44"/>
      <c r="C628" s="44"/>
      <c r="D628" s="44"/>
      <c r="E628" s="301"/>
      <c r="F628" s="301"/>
      <c r="G628" s="301"/>
    </row>
    <row r="629" ht="15.75" customHeight="1">
      <c r="A629" s="44"/>
      <c r="B629" s="44"/>
      <c r="C629" s="44"/>
      <c r="D629" s="44"/>
      <c r="E629" s="301"/>
      <c r="F629" s="301"/>
      <c r="G629" s="301"/>
    </row>
    <row r="630" ht="15.75" customHeight="1">
      <c r="A630" s="44"/>
      <c r="B630" s="44"/>
      <c r="C630" s="44"/>
      <c r="D630" s="44"/>
      <c r="E630" s="301"/>
      <c r="F630" s="301"/>
      <c r="G630" s="301"/>
    </row>
    <row r="631" ht="15.75" customHeight="1">
      <c r="A631" s="44"/>
      <c r="B631" s="44"/>
      <c r="C631" s="44"/>
      <c r="D631" s="44"/>
      <c r="E631" s="301"/>
      <c r="F631" s="301"/>
      <c r="G631" s="301"/>
    </row>
    <row r="632" ht="15.75" customHeight="1">
      <c r="A632" s="44"/>
      <c r="B632" s="44"/>
      <c r="C632" s="44"/>
      <c r="D632" s="44"/>
      <c r="E632" s="301"/>
      <c r="F632" s="301"/>
      <c r="G632" s="301"/>
    </row>
    <row r="633" ht="15.75" customHeight="1">
      <c r="A633" s="44"/>
      <c r="B633" s="44"/>
      <c r="C633" s="44"/>
      <c r="D633" s="44"/>
      <c r="E633" s="301"/>
      <c r="F633" s="301"/>
      <c r="G633" s="301"/>
    </row>
    <row r="634" ht="15.75" customHeight="1">
      <c r="A634" s="44"/>
      <c r="B634" s="44"/>
      <c r="C634" s="44"/>
      <c r="D634" s="44"/>
      <c r="E634" s="301"/>
      <c r="F634" s="301"/>
      <c r="G634" s="301"/>
    </row>
    <row r="635" ht="15.75" customHeight="1">
      <c r="A635" s="44"/>
      <c r="B635" s="44"/>
      <c r="C635" s="44"/>
      <c r="D635" s="44"/>
      <c r="E635" s="301"/>
      <c r="F635" s="301"/>
      <c r="G635" s="301"/>
    </row>
    <row r="636" ht="15.75" customHeight="1">
      <c r="A636" s="44"/>
      <c r="B636" s="44"/>
      <c r="C636" s="44"/>
      <c r="D636" s="44"/>
      <c r="E636" s="301"/>
      <c r="F636" s="301"/>
      <c r="G636" s="301"/>
    </row>
    <row r="637" ht="15.75" customHeight="1">
      <c r="A637" s="44"/>
      <c r="B637" s="44"/>
      <c r="C637" s="44"/>
      <c r="D637" s="44"/>
      <c r="E637" s="301"/>
      <c r="F637" s="301"/>
      <c r="G637" s="301"/>
    </row>
    <row r="638" ht="15.75" customHeight="1">
      <c r="A638" s="44"/>
      <c r="B638" s="44"/>
      <c r="C638" s="44"/>
      <c r="D638" s="44"/>
      <c r="E638" s="301"/>
      <c r="F638" s="301"/>
      <c r="G638" s="301"/>
    </row>
    <row r="639" ht="15.75" customHeight="1">
      <c r="A639" s="44"/>
      <c r="B639" s="44"/>
      <c r="C639" s="44"/>
      <c r="D639" s="44"/>
      <c r="E639" s="301"/>
      <c r="F639" s="301"/>
      <c r="G639" s="301"/>
    </row>
    <row r="640" ht="15.75" customHeight="1">
      <c r="A640" s="44"/>
      <c r="B640" s="44"/>
      <c r="C640" s="44"/>
      <c r="D640" s="44"/>
      <c r="E640" s="301"/>
      <c r="F640" s="301"/>
      <c r="G640" s="301"/>
    </row>
    <row r="641" ht="15.75" customHeight="1">
      <c r="A641" s="44"/>
      <c r="B641" s="44"/>
      <c r="C641" s="44"/>
      <c r="D641" s="44"/>
      <c r="E641" s="301"/>
      <c r="F641" s="301"/>
      <c r="G641" s="301"/>
    </row>
    <row r="642" ht="15.75" customHeight="1">
      <c r="A642" s="44"/>
      <c r="B642" s="44"/>
      <c r="C642" s="44"/>
      <c r="D642" s="44"/>
      <c r="E642" s="301"/>
      <c r="F642" s="301"/>
      <c r="G642" s="301"/>
    </row>
    <row r="643" ht="15.75" customHeight="1">
      <c r="A643" s="44"/>
      <c r="B643" s="44"/>
      <c r="C643" s="44"/>
      <c r="D643" s="44"/>
      <c r="E643" s="301"/>
      <c r="F643" s="301"/>
      <c r="G643" s="301"/>
    </row>
    <row r="644" ht="15.75" customHeight="1">
      <c r="A644" s="44"/>
      <c r="B644" s="44"/>
      <c r="C644" s="44"/>
      <c r="D644" s="44"/>
      <c r="E644" s="301"/>
      <c r="F644" s="301"/>
      <c r="G644" s="301"/>
    </row>
    <row r="645" ht="15.75" customHeight="1">
      <c r="A645" s="44"/>
      <c r="B645" s="44"/>
      <c r="C645" s="44"/>
      <c r="D645" s="44"/>
      <c r="E645" s="301"/>
      <c r="F645" s="301"/>
      <c r="G645" s="301"/>
    </row>
    <row r="646" ht="15.75" customHeight="1">
      <c r="A646" s="44"/>
      <c r="B646" s="44"/>
      <c r="C646" s="44"/>
      <c r="D646" s="44"/>
      <c r="E646" s="301"/>
      <c r="F646" s="301"/>
      <c r="G646" s="301"/>
    </row>
    <row r="647" ht="15.75" customHeight="1">
      <c r="A647" s="44"/>
      <c r="B647" s="44"/>
      <c r="C647" s="44"/>
      <c r="D647" s="44"/>
      <c r="E647" s="301"/>
      <c r="F647" s="301"/>
      <c r="G647" s="301"/>
    </row>
    <row r="648" ht="15.75" customHeight="1">
      <c r="A648" s="44"/>
      <c r="B648" s="44"/>
      <c r="C648" s="44"/>
      <c r="D648" s="44"/>
      <c r="E648" s="301"/>
      <c r="F648" s="301"/>
      <c r="G648" s="301"/>
    </row>
    <row r="649" ht="15.75" customHeight="1">
      <c r="A649" s="44"/>
      <c r="B649" s="44"/>
      <c r="C649" s="44"/>
      <c r="D649" s="44"/>
      <c r="E649" s="301"/>
      <c r="F649" s="301"/>
      <c r="G649" s="301"/>
    </row>
    <row r="650" ht="15.75" customHeight="1">
      <c r="A650" s="44"/>
      <c r="B650" s="44"/>
      <c r="C650" s="44"/>
      <c r="D650" s="44"/>
      <c r="E650" s="301"/>
      <c r="F650" s="301"/>
      <c r="G650" s="301"/>
    </row>
    <row r="651" ht="15.75" customHeight="1">
      <c r="A651" s="44"/>
      <c r="B651" s="44"/>
      <c r="C651" s="44"/>
      <c r="D651" s="44"/>
      <c r="E651" s="301"/>
      <c r="F651" s="301"/>
      <c r="G651" s="301"/>
    </row>
    <row r="652" ht="15.75" customHeight="1">
      <c r="A652" s="44"/>
      <c r="B652" s="44"/>
      <c r="C652" s="44"/>
      <c r="D652" s="44"/>
      <c r="E652" s="301"/>
      <c r="F652" s="301"/>
      <c r="G652" s="301"/>
    </row>
    <row r="653" ht="15.75" customHeight="1">
      <c r="A653" s="44"/>
      <c r="B653" s="44"/>
      <c r="C653" s="44"/>
      <c r="D653" s="44"/>
      <c r="E653" s="301"/>
      <c r="F653" s="301"/>
      <c r="G653" s="301"/>
    </row>
    <row r="654" ht="15.75" customHeight="1">
      <c r="A654" s="44"/>
      <c r="B654" s="44"/>
      <c r="C654" s="44"/>
      <c r="D654" s="44"/>
      <c r="E654" s="301"/>
      <c r="F654" s="301"/>
      <c r="G654" s="301"/>
    </row>
    <row r="655" ht="15.75" customHeight="1">
      <c r="A655" s="44"/>
      <c r="B655" s="44"/>
      <c r="C655" s="44"/>
      <c r="D655" s="44"/>
      <c r="E655" s="301"/>
      <c r="F655" s="301"/>
      <c r="G655" s="301"/>
    </row>
    <row r="656" ht="15.75" customHeight="1">
      <c r="A656" s="44"/>
      <c r="B656" s="44"/>
      <c r="C656" s="44"/>
      <c r="D656" s="44"/>
      <c r="E656" s="301"/>
      <c r="F656" s="301"/>
      <c r="G656" s="301"/>
    </row>
    <row r="657" ht="15.75" customHeight="1">
      <c r="A657" s="44"/>
      <c r="B657" s="44"/>
      <c r="C657" s="44"/>
      <c r="D657" s="44"/>
      <c r="E657" s="301"/>
      <c r="F657" s="301"/>
      <c r="G657" s="301"/>
    </row>
    <row r="658" ht="15.75" customHeight="1">
      <c r="A658" s="44"/>
      <c r="B658" s="44"/>
      <c r="C658" s="44"/>
      <c r="D658" s="44"/>
      <c r="E658" s="301"/>
      <c r="F658" s="301"/>
      <c r="G658" s="301"/>
    </row>
    <row r="659" ht="15.75" customHeight="1">
      <c r="A659" s="44"/>
      <c r="B659" s="44"/>
      <c r="C659" s="44"/>
      <c r="D659" s="44"/>
      <c r="E659" s="301"/>
      <c r="F659" s="301"/>
      <c r="G659" s="301"/>
    </row>
    <row r="660" ht="15.75" customHeight="1">
      <c r="A660" s="44"/>
      <c r="B660" s="44"/>
      <c r="C660" s="44"/>
      <c r="D660" s="44"/>
      <c r="E660" s="301"/>
      <c r="F660" s="301"/>
      <c r="G660" s="301"/>
    </row>
    <row r="661" ht="15.75" customHeight="1">
      <c r="A661" s="44"/>
      <c r="B661" s="44"/>
      <c r="C661" s="44"/>
      <c r="D661" s="44"/>
      <c r="E661" s="301"/>
      <c r="F661" s="301"/>
      <c r="G661" s="301"/>
    </row>
    <row r="662" ht="15.75" customHeight="1">
      <c r="A662" s="44"/>
      <c r="B662" s="44"/>
      <c r="C662" s="44"/>
      <c r="D662" s="44"/>
      <c r="E662" s="301"/>
      <c r="F662" s="301"/>
      <c r="G662" s="301"/>
    </row>
    <row r="663" ht="15.75" customHeight="1">
      <c r="A663" s="44"/>
      <c r="B663" s="44"/>
      <c r="C663" s="44"/>
      <c r="D663" s="44"/>
      <c r="E663" s="301"/>
      <c r="F663" s="301"/>
      <c r="G663" s="301"/>
    </row>
    <row r="664" ht="15.75" customHeight="1">
      <c r="A664" s="44"/>
      <c r="B664" s="44"/>
      <c r="C664" s="44"/>
      <c r="D664" s="44"/>
      <c r="E664" s="301"/>
      <c r="F664" s="301"/>
      <c r="G664" s="301"/>
    </row>
    <row r="665" ht="15.75" customHeight="1">
      <c r="A665" s="44"/>
      <c r="B665" s="44"/>
      <c r="C665" s="44"/>
      <c r="D665" s="44"/>
      <c r="E665" s="301"/>
      <c r="F665" s="301"/>
      <c r="G665" s="301"/>
    </row>
    <row r="666" ht="15.75" customHeight="1">
      <c r="A666" s="44"/>
      <c r="B666" s="44"/>
      <c r="C666" s="44"/>
      <c r="D666" s="44"/>
      <c r="E666" s="301"/>
      <c r="F666" s="301"/>
      <c r="G666" s="301"/>
    </row>
    <row r="667" ht="15.75" customHeight="1">
      <c r="A667" s="44"/>
      <c r="B667" s="44"/>
      <c r="C667" s="44"/>
      <c r="D667" s="44"/>
      <c r="E667" s="301"/>
      <c r="F667" s="301"/>
      <c r="G667" s="301"/>
    </row>
    <row r="668" ht="15.75" customHeight="1">
      <c r="A668" s="44"/>
      <c r="B668" s="44"/>
      <c r="C668" s="44"/>
      <c r="D668" s="44"/>
      <c r="E668" s="301"/>
      <c r="F668" s="301"/>
      <c r="G668" s="301"/>
    </row>
    <row r="669" ht="15.75" customHeight="1">
      <c r="A669" s="44"/>
      <c r="B669" s="44"/>
      <c r="C669" s="44"/>
      <c r="D669" s="44"/>
      <c r="E669" s="301"/>
      <c r="F669" s="301"/>
      <c r="G669" s="301"/>
    </row>
    <row r="670" ht="15.75" customHeight="1">
      <c r="A670" s="44"/>
      <c r="B670" s="44"/>
      <c r="C670" s="44"/>
      <c r="D670" s="44"/>
      <c r="E670" s="301"/>
      <c r="F670" s="301"/>
      <c r="G670" s="301"/>
    </row>
    <row r="671" ht="15.75" customHeight="1">
      <c r="A671" s="44"/>
      <c r="B671" s="44"/>
      <c r="C671" s="44"/>
      <c r="D671" s="44"/>
      <c r="E671" s="301"/>
      <c r="F671" s="301"/>
      <c r="G671" s="301"/>
    </row>
    <row r="672" ht="15.75" customHeight="1">
      <c r="A672" s="44"/>
      <c r="B672" s="44"/>
      <c r="C672" s="44"/>
      <c r="D672" s="44"/>
      <c r="E672" s="301"/>
      <c r="F672" s="301"/>
      <c r="G672" s="301"/>
    </row>
    <row r="673" ht="15.75" customHeight="1">
      <c r="A673" s="44"/>
      <c r="B673" s="44"/>
      <c r="C673" s="44"/>
      <c r="D673" s="44"/>
      <c r="E673" s="301"/>
      <c r="F673" s="301"/>
      <c r="G673" s="301"/>
    </row>
    <row r="674" ht="15.75" customHeight="1">
      <c r="A674" s="44"/>
      <c r="B674" s="44"/>
      <c r="C674" s="44"/>
      <c r="D674" s="44"/>
      <c r="E674" s="301"/>
      <c r="F674" s="301"/>
      <c r="G674" s="301"/>
    </row>
    <row r="675" ht="15.75" customHeight="1">
      <c r="A675" s="44"/>
      <c r="B675" s="44"/>
      <c r="C675" s="44"/>
      <c r="D675" s="44"/>
      <c r="E675" s="301"/>
      <c r="F675" s="301"/>
      <c r="G675" s="301"/>
    </row>
    <row r="676" ht="15.75" customHeight="1">
      <c r="A676" s="44"/>
      <c r="B676" s="44"/>
      <c r="C676" s="44"/>
      <c r="D676" s="44"/>
      <c r="E676" s="301"/>
      <c r="F676" s="301"/>
      <c r="G676" s="301"/>
    </row>
    <row r="677" ht="15.75" customHeight="1">
      <c r="A677" s="44"/>
      <c r="B677" s="44"/>
      <c r="C677" s="44"/>
      <c r="D677" s="44"/>
      <c r="E677" s="301"/>
      <c r="F677" s="301"/>
      <c r="G677" s="301"/>
    </row>
    <row r="678" ht="15.75" customHeight="1">
      <c r="A678" s="44"/>
      <c r="B678" s="44"/>
      <c r="C678" s="44"/>
      <c r="D678" s="44"/>
      <c r="E678" s="301"/>
      <c r="F678" s="301"/>
      <c r="G678" s="301"/>
    </row>
    <row r="679" ht="15.75" customHeight="1">
      <c r="A679" s="44"/>
      <c r="B679" s="44"/>
      <c r="C679" s="44"/>
      <c r="D679" s="44"/>
      <c r="E679" s="301"/>
      <c r="F679" s="301"/>
      <c r="G679" s="301"/>
    </row>
    <row r="680" ht="15.75" customHeight="1">
      <c r="A680" s="44"/>
      <c r="B680" s="44"/>
      <c r="C680" s="44"/>
      <c r="D680" s="44"/>
      <c r="E680" s="301"/>
      <c r="F680" s="301"/>
      <c r="G680" s="301"/>
    </row>
    <row r="681" ht="15.75" customHeight="1">
      <c r="A681" s="44"/>
      <c r="B681" s="44"/>
      <c r="C681" s="44"/>
      <c r="D681" s="44"/>
      <c r="E681" s="301"/>
      <c r="F681" s="301"/>
      <c r="G681" s="301"/>
    </row>
    <row r="682" ht="15.75" customHeight="1">
      <c r="A682" s="44"/>
      <c r="B682" s="44"/>
      <c r="C682" s="44"/>
      <c r="D682" s="44"/>
      <c r="E682" s="301"/>
      <c r="F682" s="301"/>
      <c r="G682" s="301"/>
    </row>
    <row r="683" ht="15.75" customHeight="1">
      <c r="A683" s="44"/>
      <c r="B683" s="44"/>
      <c r="C683" s="44"/>
      <c r="D683" s="44"/>
      <c r="E683" s="301"/>
      <c r="F683" s="301"/>
      <c r="G683" s="301"/>
    </row>
    <row r="684" ht="15.75" customHeight="1">
      <c r="A684" s="44"/>
      <c r="B684" s="44"/>
      <c r="C684" s="44"/>
      <c r="D684" s="44"/>
      <c r="E684" s="301"/>
      <c r="F684" s="301"/>
      <c r="G684" s="301"/>
    </row>
    <row r="685" ht="15.75" customHeight="1">
      <c r="A685" s="44"/>
      <c r="B685" s="44"/>
      <c r="C685" s="44"/>
      <c r="D685" s="44"/>
      <c r="E685" s="301"/>
      <c r="F685" s="301"/>
      <c r="G685" s="301"/>
    </row>
    <row r="686" ht="15.75" customHeight="1">
      <c r="A686" s="44"/>
      <c r="B686" s="44"/>
      <c r="C686" s="44"/>
      <c r="D686" s="44"/>
      <c r="E686" s="301"/>
      <c r="F686" s="301"/>
      <c r="G686" s="301"/>
    </row>
    <row r="687" ht="15.75" customHeight="1">
      <c r="A687" s="44"/>
      <c r="B687" s="44"/>
      <c r="C687" s="44"/>
      <c r="D687" s="44"/>
      <c r="E687" s="301"/>
      <c r="F687" s="301"/>
      <c r="G687" s="301"/>
    </row>
    <row r="688" ht="15.75" customHeight="1">
      <c r="A688" s="44"/>
      <c r="B688" s="44"/>
      <c r="C688" s="44"/>
      <c r="D688" s="44"/>
      <c r="E688" s="301"/>
      <c r="F688" s="301"/>
      <c r="G688" s="301"/>
    </row>
    <row r="689" ht="15.75" customHeight="1">
      <c r="A689" s="44"/>
      <c r="B689" s="44"/>
      <c r="C689" s="44"/>
      <c r="D689" s="44"/>
      <c r="E689" s="301"/>
      <c r="F689" s="301"/>
      <c r="G689" s="301"/>
    </row>
    <row r="690" ht="15.75" customHeight="1">
      <c r="A690" s="44"/>
      <c r="B690" s="44"/>
      <c r="C690" s="44"/>
      <c r="D690" s="44"/>
      <c r="E690" s="301"/>
      <c r="F690" s="301"/>
      <c r="G690" s="301"/>
    </row>
    <row r="691" ht="15.75" customHeight="1">
      <c r="A691" s="44"/>
      <c r="B691" s="44"/>
      <c r="C691" s="44"/>
      <c r="D691" s="44"/>
      <c r="E691" s="301"/>
      <c r="F691" s="301"/>
      <c r="G691" s="301"/>
    </row>
    <row r="692" ht="15.75" customHeight="1">
      <c r="A692" s="44"/>
      <c r="B692" s="44"/>
      <c r="C692" s="44"/>
      <c r="D692" s="44"/>
      <c r="E692" s="301"/>
      <c r="F692" s="301"/>
      <c r="G692" s="301"/>
    </row>
    <row r="693" ht="15.75" customHeight="1">
      <c r="A693" s="44"/>
      <c r="B693" s="44"/>
      <c r="C693" s="44"/>
      <c r="D693" s="44"/>
      <c r="E693" s="301"/>
      <c r="F693" s="301"/>
      <c r="G693" s="301"/>
    </row>
    <row r="694" ht="15.75" customHeight="1">
      <c r="A694" s="44"/>
      <c r="B694" s="44"/>
      <c r="C694" s="44"/>
      <c r="D694" s="44"/>
      <c r="E694" s="301"/>
      <c r="F694" s="301"/>
      <c r="G694" s="301"/>
    </row>
    <row r="695" ht="15.75" customHeight="1">
      <c r="A695" s="44"/>
      <c r="B695" s="44"/>
      <c r="C695" s="44"/>
      <c r="D695" s="44"/>
      <c r="E695" s="301"/>
      <c r="F695" s="301"/>
      <c r="G695" s="301"/>
    </row>
    <row r="696" ht="15.75" customHeight="1">
      <c r="A696" s="44"/>
      <c r="B696" s="44"/>
      <c r="C696" s="44"/>
      <c r="D696" s="44"/>
      <c r="E696" s="301"/>
      <c r="F696" s="301"/>
      <c r="G696" s="301"/>
    </row>
    <row r="697" ht="15.75" customHeight="1">
      <c r="A697" s="44"/>
      <c r="B697" s="44"/>
      <c r="C697" s="44"/>
      <c r="D697" s="44"/>
      <c r="E697" s="301"/>
      <c r="F697" s="301"/>
      <c r="G697" s="301"/>
    </row>
    <row r="698" ht="15.75" customHeight="1">
      <c r="A698" s="44"/>
      <c r="B698" s="44"/>
      <c r="C698" s="44"/>
      <c r="D698" s="44"/>
      <c r="E698" s="301"/>
      <c r="F698" s="301"/>
      <c r="G698" s="301"/>
    </row>
    <row r="699" ht="15.75" customHeight="1">
      <c r="A699" s="44"/>
      <c r="B699" s="44"/>
      <c r="C699" s="44"/>
      <c r="D699" s="44"/>
      <c r="E699" s="301"/>
      <c r="F699" s="301"/>
      <c r="G699" s="301"/>
    </row>
    <row r="700" ht="15.75" customHeight="1">
      <c r="A700" s="44"/>
      <c r="B700" s="44"/>
      <c r="C700" s="44"/>
      <c r="D700" s="44"/>
      <c r="E700" s="301"/>
      <c r="F700" s="301"/>
      <c r="G700" s="301"/>
    </row>
    <row r="701" ht="15.75" customHeight="1">
      <c r="A701" s="44"/>
      <c r="B701" s="44"/>
      <c r="C701" s="44"/>
      <c r="D701" s="44"/>
      <c r="E701" s="301"/>
      <c r="F701" s="301"/>
      <c r="G701" s="301"/>
    </row>
    <row r="702" ht="15.75" customHeight="1">
      <c r="A702" s="44"/>
      <c r="B702" s="44"/>
      <c r="C702" s="44"/>
      <c r="D702" s="44"/>
      <c r="E702" s="301"/>
      <c r="F702" s="301"/>
      <c r="G702" s="301"/>
    </row>
    <row r="703" ht="15.75" customHeight="1">
      <c r="A703" s="44"/>
      <c r="B703" s="44"/>
      <c r="C703" s="44"/>
      <c r="D703" s="44"/>
      <c r="E703" s="301"/>
      <c r="F703" s="301"/>
      <c r="G703" s="301"/>
    </row>
    <row r="704" ht="15.75" customHeight="1">
      <c r="A704" s="44"/>
      <c r="B704" s="44"/>
      <c r="C704" s="44"/>
      <c r="D704" s="44"/>
      <c r="E704" s="301"/>
      <c r="F704" s="301"/>
      <c r="G704" s="301"/>
    </row>
    <row r="705" ht="15.75" customHeight="1">
      <c r="A705" s="44"/>
      <c r="B705" s="44"/>
      <c r="C705" s="44"/>
      <c r="D705" s="44"/>
      <c r="E705" s="301"/>
      <c r="F705" s="301"/>
      <c r="G705" s="301"/>
    </row>
    <row r="706" ht="15.75" customHeight="1">
      <c r="A706" s="44"/>
      <c r="B706" s="44"/>
      <c r="C706" s="44"/>
      <c r="D706" s="44"/>
      <c r="E706" s="301"/>
      <c r="F706" s="301"/>
      <c r="G706" s="301"/>
    </row>
    <row r="707" ht="15.75" customHeight="1">
      <c r="A707" s="44"/>
      <c r="B707" s="44"/>
      <c r="C707" s="44"/>
      <c r="D707" s="44"/>
      <c r="E707" s="301"/>
      <c r="F707" s="301"/>
      <c r="G707" s="301"/>
    </row>
    <row r="708" ht="15.75" customHeight="1">
      <c r="A708" s="44"/>
      <c r="B708" s="44"/>
      <c r="C708" s="44"/>
      <c r="D708" s="44"/>
      <c r="E708" s="301"/>
      <c r="F708" s="301"/>
      <c r="G708" s="301"/>
    </row>
    <row r="709" ht="15.75" customHeight="1">
      <c r="A709" s="44"/>
      <c r="B709" s="44"/>
      <c r="C709" s="44"/>
      <c r="D709" s="44"/>
      <c r="E709" s="301"/>
      <c r="F709" s="301"/>
      <c r="G709" s="301"/>
    </row>
    <row r="710" ht="15.75" customHeight="1">
      <c r="A710" s="44"/>
      <c r="B710" s="44"/>
      <c r="C710" s="44"/>
      <c r="D710" s="44"/>
      <c r="E710" s="301"/>
      <c r="F710" s="301"/>
      <c r="G710" s="301"/>
    </row>
    <row r="711" ht="15.75" customHeight="1">
      <c r="A711" s="44"/>
      <c r="B711" s="44"/>
      <c r="C711" s="44"/>
      <c r="D711" s="44"/>
      <c r="E711" s="301"/>
      <c r="F711" s="301"/>
      <c r="G711" s="301"/>
    </row>
    <row r="712" ht="15.75" customHeight="1">
      <c r="A712" s="44"/>
      <c r="B712" s="44"/>
      <c r="C712" s="44"/>
      <c r="D712" s="44"/>
      <c r="E712" s="301"/>
      <c r="F712" s="301"/>
      <c r="G712" s="301"/>
    </row>
    <row r="713" ht="15.75" customHeight="1">
      <c r="A713" s="44"/>
      <c r="B713" s="44"/>
      <c r="C713" s="44"/>
      <c r="D713" s="44"/>
      <c r="E713" s="301"/>
      <c r="F713" s="301"/>
      <c r="G713" s="301"/>
    </row>
    <row r="714" ht="15.75" customHeight="1">
      <c r="A714" s="44"/>
      <c r="B714" s="44"/>
      <c r="C714" s="44"/>
      <c r="D714" s="44"/>
      <c r="E714" s="301"/>
      <c r="F714" s="301"/>
      <c r="G714" s="301"/>
    </row>
    <row r="715" ht="15.75" customHeight="1">
      <c r="A715" s="44"/>
      <c r="B715" s="44"/>
      <c r="C715" s="44"/>
      <c r="D715" s="44"/>
      <c r="E715" s="301"/>
      <c r="F715" s="301"/>
      <c r="G715" s="301"/>
    </row>
    <row r="716" ht="15.75" customHeight="1">
      <c r="A716" s="44"/>
      <c r="B716" s="44"/>
      <c r="C716" s="44"/>
      <c r="D716" s="44"/>
      <c r="E716" s="301"/>
      <c r="F716" s="301"/>
      <c r="G716" s="301"/>
    </row>
    <row r="717" ht="15.75" customHeight="1">
      <c r="A717" s="44"/>
      <c r="B717" s="44"/>
      <c r="C717" s="44"/>
      <c r="D717" s="44"/>
      <c r="E717" s="301"/>
      <c r="F717" s="301"/>
      <c r="G717" s="301"/>
    </row>
    <row r="718" ht="15.75" customHeight="1">
      <c r="A718" s="44"/>
      <c r="B718" s="44"/>
      <c r="C718" s="44"/>
      <c r="D718" s="44"/>
      <c r="E718" s="301"/>
      <c r="F718" s="301"/>
      <c r="G718" s="301"/>
    </row>
    <row r="719" ht="15.75" customHeight="1">
      <c r="A719" s="44"/>
      <c r="B719" s="44"/>
      <c r="C719" s="44"/>
      <c r="D719" s="44"/>
      <c r="E719" s="301"/>
      <c r="F719" s="301"/>
      <c r="G719" s="301"/>
    </row>
    <row r="720" ht="15.75" customHeight="1">
      <c r="A720" s="44"/>
      <c r="B720" s="44"/>
      <c r="C720" s="44"/>
      <c r="D720" s="44"/>
      <c r="E720" s="301"/>
      <c r="F720" s="301"/>
      <c r="G720" s="301"/>
    </row>
    <row r="721" ht="15.75" customHeight="1">
      <c r="A721" s="44"/>
      <c r="B721" s="44"/>
      <c r="C721" s="44"/>
      <c r="D721" s="44"/>
      <c r="E721" s="301"/>
      <c r="F721" s="301"/>
      <c r="G721" s="301"/>
    </row>
    <row r="722" ht="15.75" customHeight="1">
      <c r="A722" s="44"/>
      <c r="B722" s="44"/>
      <c r="C722" s="44"/>
      <c r="D722" s="44"/>
      <c r="E722" s="301"/>
      <c r="F722" s="301"/>
      <c r="G722" s="301"/>
    </row>
    <row r="723" ht="15.75" customHeight="1">
      <c r="A723" s="44"/>
      <c r="B723" s="44"/>
      <c r="C723" s="44"/>
      <c r="D723" s="44"/>
      <c r="E723" s="301"/>
      <c r="F723" s="301"/>
      <c r="G723" s="301"/>
    </row>
    <row r="724" ht="15.75" customHeight="1">
      <c r="A724" s="44"/>
      <c r="B724" s="44"/>
      <c r="C724" s="44"/>
      <c r="D724" s="44"/>
      <c r="E724" s="301"/>
      <c r="F724" s="301"/>
      <c r="G724" s="301"/>
    </row>
    <row r="725" ht="15.75" customHeight="1">
      <c r="A725" s="44"/>
      <c r="B725" s="44"/>
      <c r="C725" s="44"/>
      <c r="D725" s="44"/>
      <c r="E725" s="301"/>
      <c r="F725" s="301"/>
      <c r="G725" s="301"/>
    </row>
    <row r="726" ht="15.75" customHeight="1">
      <c r="A726" s="44"/>
      <c r="B726" s="44"/>
      <c r="C726" s="44"/>
      <c r="D726" s="44"/>
      <c r="E726" s="301"/>
      <c r="F726" s="301"/>
      <c r="G726" s="301"/>
    </row>
    <row r="727" ht="15.75" customHeight="1">
      <c r="A727" s="44"/>
      <c r="B727" s="44"/>
      <c r="C727" s="44"/>
      <c r="D727" s="44"/>
      <c r="E727" s="301"/>
      <c r="F727" s="301"/>
      <c r="G727" s="301"/>
    </row>
    <row r="728" ht="15.75" customHeight="1">
      <c r="A728" s="44"/>
      <c r="B728" s="44"/>
      <c r="C728" s="44"/>
      <c r="D728" s="44"/>
      <c r="E728" s="301"/>
      <c r="F728" s="301"/>
      <c r="G728" s="301"/>
    </row>
    <row r="729" ht="15.75" customHeight="1">
      <c r="A729" s="44"/>
      <c r="B729" s="44"/>
      <c r="C729" s="44"/>
      <c r="D729" s="44"/>
      <c r="E729" s="301"/>
      <c r="F729" s="301"/>
      <c r="G729" s="301"/>
    </row>
    <row r="730" ht="15.75" customHeight="1">
      <c r="A730" s="44"/>
      <c r="B730" s="44"/>
      <c r="C730" s="44"/>
      <c r="D730" s="44"/>
      <c r="E730" s="301"/>
      <c r="F730" s="301"/>
      <c r="G730" s="301"/>
    </row>
    <row r="731" ht="15.75" customHeight="1">
      <c r="A731" s="44"/>
      <c r="B731" s="44"/>
      <c r="C731" s="44"/>
      <c r="D731" s="44"/>
      <c r="E731" s="301"/>
      <c r="F731" s="301"/>
      <c r="G731" s="301"/>
    </row>
    <row r="732" ht="15.75" customHeight="1">
      <c r="A732" s="44"/>
      <c r="B732" s="44"/>
      <c r="C732" s="44"/>
      <c r="D732" s="44"/>
      <c r="E732" s="301"/>
      <c r="F732" s="301"/>
      <c r="G732" s="301"/>
    </row>
    <row r="733" ht="15.75" customHeight="1">
      <c r="A733" s="44"/>
      <c r="B733" s="44"/>
      <c r="C733" s="44"/>
      <c r="D733" s="44"/>
      <c r="E733" s="301"/>
      <c r="F733" s="301"/>
      <c r="G733" s="301"/>
    </row>
    <row r="734" ht="15.75" customHeight="1">
      <c r="A734" s="44"/>
      <c r="B734" s="44"/>
      <c r="C734" s="44"/>
      <c r="D734" s="44"/>
      <c r="E734" s="301"/>
      <c r="F734" s="301"/>
      <c r="G734" s="301"/>
    </row>
    <row r="735" ht="15.75" customHeight="1">
      <c r="A735" s="44"/>
      <c r="B735" s="44"/>
      <c r="C735" s="44"/>
      <c r="D735" s="44"/>
      <c r="E735" s="301"/>
      <c r="F735" s="301"/>
      <c r="G735" s="301"/>
    </row>
    <row r="736" ht="15.75" customHeight="1">
      <c r="A736" s="44"/>
      <c r="B736" s="44"/>
      <c r="C736" s="44"/>
      <c r="D736" s="44"/>
      <c r="E736" s="301"/>
      <c r="F736" s="301"/>
      <c r="G736" s="301"/>
    </row>
    <row r="737" ht="15.75" customHeight="1">
      <c r="A737" s="44"/>
      <c r="B737" s="44"/>
      <c r="C737" s="44"/>
      <c r="D737" s="44"/>
      <c r="E737" s="301"/>
      <c r="F737" s="301"/>
      <c r="G737" s="301"/>
    </row>
    <row r="738" ht="15.75" customHeight="1">
      <c r="A738" s="44"/>
      <c r="B738" s="44"/>
      <c r="C738" s="44"/>
      <c r="D738" s="44"/>
      <c r="E738" s="301"/>
      <c r="F738" s="301"/>
      <c r="G738" s="301"/>
    </row>
    <row r="739" ht="15.75" customHeight="1">
      <c r="A739" s="44"/>
      <c r="B739" s="44"/>
      <c r="C739" s="44"/>
      <c r="D739" s="44"/>
      <c r="E739" s="301"/>
      <c r="F739" s="301"/>
      <c r="G739" s="301"/>
    </row>
    <row r="740" ht="15.75" customHeight="1">
      <c r="A740" s="44"/>
      <c r="B740" s="44"/>
      <c r="C740" s="44"/>
      <c r="D740" s="44"/>
      <c r="E740" s="301"/>
      <c r="F740" s="301"/>
      <c r="G740" s="301"/>
    </row>
    <row r="741" ht="15.75" customHeight="1">
      <c r="A741" s="44"/>
      <c r="B741" s="44"/>
      <c r="C741" s="44"/>
      <c r="D741" s="44"/>
      <c r="E741" s="301"/>
      <c r="F741" s="301"/>
      <c r="G741" s="301"/>
    </row>
    <row r="742" ht="15.75" customHeight="1">
      <c r="A742" s="44"/>
      <c r="B742" s="44"/>
      <c r="C742" s="44"/>
      <c r="D742" s="44"/>
      <c r="E742" s="301"/>
      <c r="F742" s="301"/>
      <c r="G742" s="301"/>
    </row>
    <row r="743" ht="15.75" customHeight="1">
      <c r="A743" s="44"/>
      <c r="B743" s="44"/>
      <c r="C743" s="44"/>
      <c r="D743" s="44"/>
      <c r="E743" s="301"/>
      <c r="F743" s="301"/>
      <c r="G743" s="301"/>
    </row>
    <row r="744" ht="15.75" customHeight="1">
      <c r="A744" s="44"/>
      <c r="B744" s="44"/>
      <c r="C744" s="44"/>
      <c r="D744" s="44"/>
      <c r="E744" s="301"/>
      <c r="F744" s="301"/>
      <c r="G744" s="301"/>
    </row>
    <row r="745" ht="15.75" customHeight="1">
      <c r="A745" s="44"/>
      <c r="B745" s="44"/>
      <c r="C745" s="44"/>
      <c r="D745" s="44"/>
      <c r="E745" s="301"/>
      <c r="F745" s="301"/>
      <c r="G745" s="301"/>
    </row>
    <row r="746" ht="15.75" customHeight="1">
      <c r="A746" s="44"/>
      <c r="B746" s="44"/>
      <c r="C746" s="44"/>
      <c r="D746" s="44"/>
      <c r="E746" s="301"/>
      <c r="F746" s="301"/>
      <c r="G746" s="301"/>
    </row>
    <row r="747" ht="15.75" customHeight="1">
      <c r="A747" s="44"/>
      <c r="B747" s="44"/>
      <c r="C747" s="44"/>
      <c r="D747" s="44"/>
      <c r="E747" s="301"/>
      <c r="F747" s="301"/>
      <c r="G747" s="301"/>
    </row>
    <row r="748" ht="15.75" customHeight="1">
      <c r="A748" s="44"/>
      <c r="B748" s="44"/>
      <c r="C748" s="44"/>
      <c r="D748" s="44"/>
      <c r="E748" s="301"/>
      <c r="F748" s="301"/>
      <c r="G748" s="301"/>
    </row>
    <row r="749" ht="15.75" customHeight="1">
      <c r="A749" s="44"/>
      <c r="B749" s="44"/>
      <c r="C749" s="44"/>
      <c r="D749" s="44"/>
      <c r="E749" s="301"/>
      <c r="F749" s="301"/>
      <c r="G749" s="301"/>
    </row>
    <row r="750" ht="15.75" customHeight="1">
      <c r="A750" s="44"/>
      <c r="B750" s="44"/>
      <c r="C750" s="44"/>
      <c r="D750" s="44"/>
      <c r="E750" s="301"/>
      <c r="F750" s="301"/>
      <c r="G750" s="301"/>
    </row>
    <row r="751" ht="15.75" customHeight="1">
      <c r="A751" s="44"/>
      <c r="B751" s="44"/>
      <c r="C751" s="44"/>
      <c r="D751" s="44"/>
      <c r="E751" s="301"/>
      <c r="F751" s="301"/>
      <c r="G751" s="301"/>
    </row>
    <row r="752" ht="15.75" customHeight="1">
      <c r="A752" s="44"/>
      <c r="B752" s="44"/>
      <c r="C752" s="44"/>
      <c r="D752" s="44"/>
      <c r="E752" s="301"/>
      <c r="F752" s="301"/>
      <c r="G752" s="301"/>
    </row>
    <row r="753" ht="15.75" customHeight="1">
      <c r="A753" s="44"/>
      <c r="B753" s="44"/>
      <c r="C753" s="44"/>
      <c r="D753" s="44"/>
      <c r="E753" s="301"/>
      <c r="F753" s="301"/>
      <c r="G753" s="301"/>
    </row>
    <row r="754" ht="15.75" customHeight="1">
      <c r="A754" s="44"/>
      <c r="B754" s="44"/>
      <c r="C754" s="44"/>
      <c r="D754" s="44"/>
      <c r="E754" s="301"/>
      <c r="F754" s="301"/>
      <c r="G754" s="301"/>
    </row>
    <row r="755" ht="15.75" customHeight="1">
      <c r="A755" s="44"/>
      <c r="B755" s="44"/>
      <c r="C755" s="44"/>
      <c r="D755" s="44"/>
      <c r="E755" s="301"/>
      <c r="F755" s="301"/>
      <c r="G755" s="301"/>
    </row>
    <row r="756" ht="15.75" customHeight="1">
      <c r="A756" s="44"/>
      <c r="B756" s="44"/>
      <c r="C756" s="44"/>
      <c r="D756" s="44"/>
      <c r="E756" s="301"/>
      <c r="F756" s="301"/>
      <c r="G756" s="301"/>
    </row>
    <row r="757" ht="15.75" customHeight="1">
      <c r="A757" s="44"/>
      <c r="B757" s="44"/>
      <c r="C757" s="44"/>
      <c r="D757" s="44"/>
      <c r="E757" s="301"/>
      <c r="F757" s="301"/>
      <c r="G757" s="301"/>
    </row>
    <row r="758" ht="15.75" customHeight="1">
      <c r="A758" s="44"/>
      <c r="B758" s="44"/>
      <c r="C758" s="44"/>
      <c r="D758" s="44"/>
      <c r="E758" s="301"/>
      <c r="F758" s="301"/>
      <c r="G758" s="301"/>
    </row>
    <row r="759" ht="15.75" customHeight="1">
      <c r="A759" s="44"/>
      <c r="B759" s="44"/>
      <c r="C759" s="44"/>
      <c r="D759" s="44"/>
      <c r="E759" s="301"/>
      <c r="F759" s="301"/>
      <c r="G759" s="301"/>
    </row>
    <row r="760" ht="15.75" customHeight="1">
      <c r="A760" s="44"/>
      <c r="B760" s="44"/>
      <c r="C760" s="44"/>
      <c r="D760" s="44"/>
      <c r="E760" s="301"/>
      <c r="F760" s="301"/>
      <c r="G760" s="301"/>
    </row>
    <row r="761" ht="15.75" customHeight="1">
      <c r="A761" s="44"/>
      <c r="B761" s="44"/>
      <c r="C761" s="44"/>
      <c r="D761" s="44"/>
      <c r="E761" s="301"/>
      <c r="F761" s="301"/>
      <c r="G761" s="301"/>
    </row>
    <row r="762" ht="15.75" customHeight="1">
      <c r="A762" s="44"/>
      <c r="B762" s="44"/>
      <c r="C762" s="44"/>
      <c r="D762" s="44"/>
      <c r="E762" s="301"/>
      <c r="F762" s="301"/>
      <c r="G762" s="301"/>
    </row>
    <row r="763" ht="15.75" customHeight="1">
      <c r="A763" s="44"/>
      <c r="B763" s="44"/>
      <c r="C763" s="44"/>
      <c r="D763" s="44"/>
      <c r="E763" s="301"/>
      <c r="F763" s="301"/>
      <c r="G763" s="301"/>
    </row>
    <row r="764" ht="15.75" customHeight="1">
      <c r="A764" s="44"/>
      <c r="B764" s="44"/>
      <c r="C764" s="44"/>
      <c r="D764" s="44"/>
      <c r="E764" s="301"/>
      <c r="F764" s="301"/>
      <c r="G764" s="301"/>
    </row>
    <row r="765" ht="15.75" customHeight="1">
      <c r="A765" s="44"/>
      <c r="B765" s="44"/>
      <c r="C765" s="44"/>
      <c r="D765" s="44"/>
      <c r="E765" s="301"/>
      <c r="F765" s="301"/>
      <c r="G765" s="301"/>
    </row>
    <row r="766" ht="15.75" customHeight="1">
      <c r="A766" s="44"/>
      <c r="B766" s="44"/>
      <c r="C766" s="44"/>
      <c r="D766" s="44"/>
      <c r="E766" s="301"/>
      <c r="F766" s="301"/>
      <c r="G766" s="301"/>
    </row>
    <row r="767" ht="15.75" customHeight="1">
      <c r="A767" s="44"/>
      <c r="B767" s="44"/>
      <c r="C767" s="44"/>
      <c r="D767" s="44"/>
      <c r="E767" s="301"/>
      <c r="F767" s="301"/>
      <c r="G767" s="301"/>
    </row>
    <row r="768" ht="15.75" customHeight="1">
      <c r="A768" s="44"/>
      <c r="B768" s="44"/>
      <c r="C768" s="44"/>
      <c r="D768" s="44"/>
      <c r="E768" s="301"/>
      <c r="F768" s="301"/>
      <c r="G768" s="301"/>
    </row>
    <row r="769" ht="15.75" customHeight="1">
      <c r="A769" s="44"/>
      <c r="B769" s="44"/>
      <c r="C769" s="44"/>
      <c r="D769" s="44"/>
      <c r="E769" s="301"/>
      <c r="F769" s="301"/>
      <c r="G769" s="301"/>
    </row>
    <row r="770" ht="15.75" customHeight="1">
      <c r="A770" s="44"/>
      <c r="B770" s="44"/>
      <c r="C770" s="44"/>
      <c r="D770" s="44"/>
      <c r="E770" s="301"/>
      <c r="F770" s="301"/>
      <c r="G770" s="301"/>
    </row>
    <row r="771" ht="15.75" customHeight="1">
      <c r="A771" s="44"/>
      <c r="B771" s="44"/>
      <c r="C771" s="44"/>
      <c r="D771" s="44"/>
      <c r="E771" s="301"/>
      <c r="F771" s="301"/>
      <c r="G771" s="301"/>
    </row>
    <row r="772" ht="15.75" customHeight="1">
      <c r="A772" s="44"/>
      <c r="B772" s="44"/>
      <c r="C772" s="44"/>
      <c r="D772" s="44"/>
      <c r="E772" s="301"/>
      <c r="F772" s="301"/>
      <c r="G772" s="301"/>
    </row>
    <row r="773" ht="15.75" customHeight="1">
      <c r="A773" s="44"/>
      <c r="B773" s="44"/>
      <c r="C773" s="44"/>
      <c r="D773" s="44"/>
      <c r="E773" s="301"/>
      <c r="F773" s="301"/>
      <c r="G773" s="301"/>
    </row>
    <row r="774" ht="15.75" customHeight="1">
      <c r="A774" s="44"/>
      <c r="B774" s="44"/>
      <c r="C774" s="44"/>
      <c r="D774" s="44"/>
      <c r="E774" s="301"/>
      <c r="F774" s="301"/>
      <c r="G774" s="301"/>
    </row>
    <row r="775" ht="15.75" customHeight="1">
      <c r="A775" s="44"/>
      <c r="B775" s="44"/>
      <c r="C775" s="44"/>
      <c r="D775" s="44"/>
      <c r="E775" s="301"/>
      <c r="F775" s="301"/>
      <c r="G775" s="301"/>
    </row>
    <row r="776" ht="15.75" customHeight="1">
      <c r="A776" s="44"/>
      <c r="B776" s="44"/>
      <c r="C776" s="44"/>
      <c r="D776" s="44"/>
      <c r="E776" s="301"/>
      <c r="F776" s="301"/>
      <c r="G776" s="301"/>
    </row>
    <row r="777" ht="15.75" customHeight="1">
      <c r="A777" s="44"/>
      <c r="B777" s="44"/>
      <c r="C777" s="44"/>
      <c r="D777" s="44"/>
      <c r="E777" s="301"/>
      <c r="F777" s="301"/>
      <c r="G777" s="301"/>
    </row>
    <row r="778" ht="15.75" customHeight="1">
      <c r="A778" s="44"/>
      <c r="B778" s="44"/>
      <c r="C778" s="44"/>
      <c r="D778" s="44"/>
      <c r="E778" s="301"/>
      <c r="F778" s="301"/>
      <c r="G778" s="301"/>
    </row>
    <row r="779" ht="15.75" customHeight="1">
      <c r="A779" s="44"/>
      <c r="B779" s="44"/>
      <c r="C779" s="44"/>
      <c r="D779" s="44"/>
      <c r="E779" s="301"/>
      <c r="F779" s="301"/>
      <c r="G779" s="301"/>
    </row>
    <row r="780" ht="15.75" customHeight="1">
      <c r="A780" s="44"/>
      <c r="B780" s="44"/>
      <c r="C780" s="44"/>
      <c r="D780" s="44"/>
      <c r="E780" s="301"/>
      <c r="F780" s="301"/>
      <c r="G780" s="301"/>
    </row>
    <row r="781" ht="15.75" customHeight="1">
      <c r="A781" s="44"/>
      <c r="B781" s="44"/>
      <c r="C781" s="44"/>
      <c r="D781" s="44"/>
      <c r="E781" s="301"/>
      <c r="F781" s="301"/>
      <c r="G781" s="301"/>
    </row>
    <row r="782" ht="15.75" customHeight="1">
      <c r="A782" s="44"/>
      <c r="B782" s="44"/>
      <c r="C782" s="44"/>
      <c r="D782" s="44"/>
      <c r="E782" s="301"/>
      <c r="F782" s="301"/>
      <c r="G782" s="301"/>
    </row>
    <row r="783" ht="15.75" customHeight="1">
      <c r="A783" s="44"/>
      <c r="B783" s="44"/>
      <c r="C783" s="44"/>
      <c r="D783" s="44"/>
      <c r="E783" s="301"/>
      <c r="F783" s="301"/>
      <c r="G783" s="301"/>
    </row>
    <row r="784" ht="15.75" customHeight="1">
      <c r="A784" s="44"/>
      <c r="B784" s="44"/>
      <c r="C784" s="44"/>
      <c r="D784" s="44"/>
      <c r="E784" s="301"/>
      <c r="F784" s="301"/>
      <c r="G784" s="301"/>
    </row>
    <row r="785" ht="15.75" customHeight="1">
      <c r="A785" s="44"/>
      <c r="B785" s="44"/>
      <c r="C785" s="44"/>
      <c r="D785" s="44"/>
      <c r="E785" s="301"/>
      <c r="F785" s="301"/>
      <c r="G785" s="301"/>
    </row>
    <row r="786" ht="15.75" customHeight="1">
      <c r="A786" s="44"/>
      <c r="B786" s="44"/>
      <c r="C786" s="44"/>
      <c r="D786" s="44"/>
      <c r="E786" s="301"/>
      <c r="F786" s="301"/>
      <c r="G786" s="301"/>
    </row>
    <row r="787" ht="15.75" customHeight="1">
      <c r="A787" s="44"/>
      <c r="B787" s="44"/>
      <c r="C787" s="44"/>
      <c r="D787" s="44"/>
      <c r="E787" s="301"/>
      <c r="F787" s="301"/>
      <c r="G787" s="301"/>
    </row>
    <row r="788" ht="15.75" customHeight="1">
      <c r="A788" s="44"/>
      <c r="B788" s="44"/>
      <c r="C788" s="44"/>
      <c r="D788" s="44"/>
      <c r="E788" s="301"/>
      <c r="F788" s="301"/>
      <c r="G788" s="301"/>
    </row>
    <row r="789" ht="15.75" customHeight="1">
      <c r="A789" s="44"/>
      <c r="B789" s="44"/>
      <c r="C789" s="44"/>
      <c r="D789" s="44"/>
      <c r="E789" s="301"/>
      <c r="F789" s="301"/>
      <c r="G789" s="301"/>
    </row>
    <row r="790" ht="15.75" customHeight="1">
      <c r="A790" s="44"/>
      <c r="B790" s="44"/>
      <c r="C790" s="44"/>
      <c r="D790" s="44"/>
      <c r="E790" s="301"/>
      <c r="F790" s="301"/>
      <c r="G790" s="301"/>
    </row>
    <row r="791" ht="15.75" customHeight="1">
      <c r="A791" s="44"/>
      <c r="B791" s="44"/>
      <c r="C791" s="44"/>
      <c r="D791" s="44"/>
      <c r="E791" s="301"/>
      <c r="F791" s="301"/>
      <c r="G791" s="301"/>
    </row>
    <row r="792" ht="15.75" customHeight="1">
      <c r="A792" s="44"/>
      <c r="B792" s="44"/>
      <c r="C792" s="44"/>
      <c r="D792" s="44"/>
      <c r="E792" s="301"/>
      <c r="F792" s="301"/>
      <c r="G792" s="301"/>
    </row>
    <row r="793" ht="15.75" customHeight="1">
      <c r="A793" s="44"/>
      <c r="B793" s="44"/>
      <c r="C793" s="44"/>
      <c r="D793" s="44"/>
      <c r="E793" s="301"/>
      <c r="F793" s="301"/>
      <c r="G793" s="301"/>
    </row>
    <row r="794" ht="15.75" customHeight="1">
      <c r="A794" s="44"/>
      <c r="B794" s="44"/>
      <c r="C794" s="44"/>
      <c r="D794" s="44"/>
      <c r="E794" s="301"/>
      <c r="F794" s="301"/>
      <c r="G794" s="301"/>
    </row>
    <row r="795" ht="15.75" customHeight="1">
      <c r="A795" s="44"/>
      <c r="B795" s="44"/>
      <c r="C795" s="44"/>
      <c r="D795" s="44"/>
      <c r="E795" s="301"/>
      <c r="F795" s="301"/>
      <c r="G795" s="301"/>
    </row>
    <row r="796" ht="15.75" customHeight="1">
      <c r="A796" s="44"/>
      <c r="B796" s="44"/>
      <c r="C796" s="44"/>
      <c r="D796" s="44"/>
      <c r="E796" s="301"/>
      <c r="F796" s="301"/>
      <c r="G796" s="301"/>
    </row>
    <row r="797" ht="15.75" customHeight="1">
      <c r="A797" s="44"/>
      <c r="B797" s="44"/>
      <c r="C797" s="44"/>
      <c r="D797" s="44"/>
      <c r="E797" s="301"/>
      <c r="F797" s="301"/>
      <c r="G797" s="301"/>
    </row>
    <row r="798" ht="15.75" customHeight="1">
      <c r="A798" s="44"/>
      <c r="B798" s="44"/>
      <c r="C798" s="44"/>
      <c r="D798" s="44"/>
      <c r="E798" s="301"/>
      <c r="F798" s="301"/>
      <c r="G798" s="301"/>
    </row>
    <row r="799" ht="15.75" customHeight="1">
      <c r="A799" s="44"/>
      <c r="B799" s="44"/>
      <c r="C799" s="44"/>
      <c r="D799" s="44"/>
      <c r="E799" s="301"/>
      <c r="F799" s="301"/>
      <c r="G799" s="301"/>
    </row>
    <row r="800" ht="15.75" customHeight="1">
      <c r="A800" s="44"/>
      <c r="B800" s="44"/>
      <c r="C800" s="44"/>
      <c r="D800" s="44"/>
      <c r="E800" s="301"/>
      <c r="F800" s="301"/>
      <c r="G800" s="301"/>
    </row>
    <row r="801" ht="15.75" customHeight="1">
      <c r="A801" s="44"/>
      <c r="B801" s="44"/>
      <c r="C801" s="44"/>
      <c r="D801" s="44"/>
      <c r="E801" s="301"/>
      <c r="F801" s="301"/>
      <c r="G801" s="301"/>
    </row>
    <row r="802" ht="15.75" customHeight="1">
      <c r="A802" s="44"/>
      <c r="B802" s="44"/>
      <c r="C802" s="44"/>
      <c r="D802" s="44"/>
      <c r="E802" s="301"/>
      <c r="F802" s="301"/>
      <c r="G802" s="301"/>
    </row>
    <row r="803" ht="15.75" customHeight="1">
      <c r="A803" s="44"/>
      <c r="B803" s="44"/>
      <c r="C803" s="44"/>
      <c r="D803" s="44"/>
      <c r="E803" s="301"/>
      <c r="F803" s="301"/>
      <c r="G803" s="301"/>
    </row>
    <row r="804" ht="15.75" customHeight="1">
      <c r="A804" s="44"/>
      <c r="B804" s="44"/>
      <c r="C804" s="44"/>
      <c r="D804" s="44"/>
      <c r="E804" s="301"/>
      <c r="F804" s="301"/>
      <c r="G804" s="301"/>
    </row>
    <row r="805" ht="15.75" customHeight="1">
      <c r="A805" s="44"/>
      <c r="B805" s="44"/>
      <c r="C805" s="44"/>
      <c r="D805" s="44"/>
      <c r="E805" s="301"/>
      <c r="F805" s="301"/>
      <c r="G805" s="301"/>
    </row>
    <row r="806" ht="15.75" customHeight="1">
      <c r="A806" s="44"/>
      <c r="B806" s="44"/>
      <c r="C806" s="44"/>
      <c r="D806" s="44"/>
      <c r="E806" s="301"/>
      <c r="F806" s="301"/>
      <c r="G806" s="301"/>
    </row>
    <row r="807" ht="15.75" customHeight="1">
      <c r="A807" s="44"/>
      <c r="B807" s="44"/>
      <c r="C807" s="44"/>
      <c r="D807" s="44"/>
      <c r="E807" s="301"/>
      <c r="F807" s="301"/>
      <c r="G807" s="301"/>
    </row>
    <row r="808" ht="15.75" customHeight="1">
      <c r="A808" s="44"/>
      <c r="B808" s="44"/>
      <c r="C808" s="44"/>
      <c r="D808" s="44"/>
      <c r="E808" s="301"/>
      <c r="F808" s="301"/>
      <c r="G808" s="301"/>
    </row>
    <row r="809" ht="15.75" customHeight="1">
      <c r="A809" s="44"/>
      <c r="B809" s="44"/>
      <c r="C809" s="44"/>
      <c r="D809" s="44"/>
      <c r="E809" s="301"/>
      <c r="F809" s="301"/>
      <c r="G809" s="301"/>
    </row>
    <row r="810" ht="15.75" customHeight="1">
      <c r="A810" s="44"/>
      <c r="B810" s="44"/>
      <c r="C810" s="44"/>
      <c r="D810" s="44"/>
      <c r="E810" s="301"/>
      <c r="F810" s="301"/>
      <c r="G810" s="301"/>
    </row>
    <row r="811" ht="15.75" customHeight="1">
      <c r="A811" s="44"/>
      <c r="B811" s="44"/>
      <c r="C811" s="44"/>
      <c r="D811" s="44"/>
      <c r="E811" s="301"/>
      <c r="F811" s="301"/>
      <c r="G811" s="301"/>
    </row>
    <row r="812" ht="15.75" customHeight="1">
      <c r="A812" s="44"/>
      <c r="B812" s="44"/>
      <c r="C812" s="44"/>
      <c r="D812" s="44"/>
      <c r="E812" s="301"/>
      <c r="F812" s="301"/>
      <c r="G812" s="301"/>
    </row>
    <row r="813" ht="15.75" customHeight="1">
      <c r="A813" s="44"/>
      <c r="B813" s="44"/>
      <c r="C813" s="44"/>
      <c r="D813" s="44"/>
      <c r="E813" s="301"/>
      <c r="F813" s="301"/>
      <c r="G813" s="301"/>
    </row>
    <row r="814" ht="15.75" customHeight="1">
      <c r="A814" s="44"/>
      <c r="B814" s="44"/>
      <c r="C814" s="44"/>
      <c r="D814" s="44"/>
      <c r="E814" s="301"/>
      <c r="F814" s="301"/>
      <c r="G814" s="301"/>
    </row>
    <row r="815" ht="15.75" customHeight="1">
      <c r="A815" s="44"/>
      <c r="B815" s="44"/>
      <c r="C815" s="44"/>
      <c r="D815" s="44"/>
      <c r="E815" s="301"/>
      <c r="F815" s="301"/>
      <c r="G815" s="301"/>
    </row>
    <row r="816" ht="15.75" customHeight="1">
      <c r="A816" s="44"/>
      <c r="B816" s="44"/>
      <c r="C816" s="44"/>
      <c r="D816" s="44"/>
      <c r="E816" s="301"/>
      <c r="F816" s="301"/>
      <c r="G816" s="301"/>
    </row>
    <row r="817" ht="15.75" customHeight="1">
      <c r="A817" s="44"/>
      <c r="B817" s="44"/>
      <c r="C817" s="44"/>
      <c r="D817" s="44"/>
      <c r="E817" s="301"/>
      <c r="F817" s="301"/>
      <c r="G817" s="301"/>
    </row>
    <row r="818" ht="15.75" customHeight="1">
      <c r="A818" s="44"/>
      <c r="B818" s="44"/>
      <c r="C818" s="44"/>
      <c r="D818" s="44"/>
      <c r="E818" s="301"/>
      <c r="F818" s="301"/>
      <c r="G818" s="301"/>
    </row>
    <row r="819" ht="15.75" customHeight="1">
      <c r="A819" s="44"/>
      <c r="B819" s="44"/>
      <c r="C819" s="44"/>
      <c r="D819" s="44"/>
      <c r="E819" s="301"/>
      <c r="F819" s="301"/>
      <c r="G819" s="301"/>
    </row>
    <row r="820" ht="15.75" customHeight="1">
      <c r="A820" s="44"/>
      <c r="B820" s="44"/>
      <c r="C820" s="44"/>
      <c r="D820" s="44"/>
      <c r="E820" s="301"/>
      <c r="F820" s="301"/>
      <c r="G820" s="301"/>
    </row>
    <row r="821" ht="15.75" customHeight="1">
      <c r="A821" s="44"/>
      <c r="B821" s="44"/>
      <c r="C821" s="44"/>
      <c r="D821" s="44"/>
      <c r="E821" s="301"/>
      <c r="F821" s="301"/>
      <c r="G821" s="301"/>
    </row>
    <row r="822" ht="15.75" customHeight="1">
      <c r="A822" s="44"/>
      <c r="B822" s="44"/>
      <c r="C822" s="44"/>
      <c r="D822" s="44"/>
      <c r="E822" s="301"/>
      <c r="F822" s="301"/>
      <c r="G822" s="301"/>
    </row>
    <row r="823" ht="15.75" customHeight="1">
      <c r="A823" s="44"/>
      <c r="B823" s="44"/>
      <c r="C823" s="44"/>
      <c r="D823" s="44"/>
      <c r="E823" s="301"/>
      <c r="F823" s="301"/>
      <c r="G823" s="301"/>
    </row>
    <row r="824" ht="15.75" customHeight="1">
      <c r="A824" s="44"/>
      <c r="B824" s="44"/>
      <c r="C824" s="44"/>
      <c r="D824" s="44"/>
      <c r="E824" s="301"/>
      <c r="F824" s="301"/>
      <c r="G824" s="301"/>
    </row>
    <row r="825" ht="15.75" customHeight="1">
      <c r="A825" s="44"/>
      <c r="B825" s="44"/>
      <c r="C825" s="44"/>
      <c r="D825" s="44"/>
      <c r="E825" s="301"/>
      <c r="F825" s="301"/>
      <c r="G825" s="301"/>
    </row>
    <row r="826" ht="15.75" customHeight="1">
      <c r="A826" s="44"/>
      <c r="B826" s="44"/>
      <c r="C826" s="44"/>
      <c r="D826" s="44"/>
      <c r="E826" s="301"/>
      <c r="F826" s="301"/>
      <c r="G826" s="301"/>
    </row>
    <row r="827" ht="15.75" customHeight="1">
      <c r="A827" s="44"/>
      <c r="B827" s="44"/>
      <c r="C827" s="44"/>
      <c r="D827" s="44"/>
      <c r="E827" s="301"/>
      <c r="F827" s="301"/>
      <c r="G827" s="301"/>
    </row>
    <row r="828" ht="15.75" customHeight="1">
      <c r="A828" s="44"/>
      <c r="B828" s="44"/>
      <c r="C828" s="44"/>
      <c r="D828" s="44"/>
      <c r="E828" s="301"/>
      <c r="F828" s="301"/>
      <c r="G828" s="301"/>
    </row>
    <row r="829" ht="15.75" customHeight="1">
      <c r="A829" s="44"/>
      <c r="B829" s="44"/>
      <c r="C829" s="44"/>
      <c r="D829" s="44"/>
      <c r="E829" s="301"/>
      <c r="F829" s="301"/>
      <c r="G829" s="301"/>
    </row>
    <row r="830" ht="15.75" customHeight="1">
      <c r="A830" s="44"/>
      <c r="B830" s="44"/>
      <c r="C830" s="44"/>
      <c r="D830" s="44"/>
      <c r="E830" s="301"/>
      <c r="F830" s="301"/>
      <c r="G830" s="301"/>
    </row>
    <row r="831" ht="15.75" customHeight="1">
      <c r="A831" s="44"/>
      <c r="B831" s="44"/>
      <c r="C831" s="44"/>
      <c r="D831" s="44"/>
      <c r="E831" s="301"/>
      <c r="F831" s="301"/>
      <c r="G831" s="301"/>
    </row>
    <row r="832" ht="15.75" customHeight="1">
      <c r="A832" s="44"/>
      <c r="B832" s="44"/>
      <c r="C832" s="44"/>
      <c r="D832" s="44"/>
      <c r="E832" s="301"/>
      <c r="F832" s="301"/>
      <c r="G832" s="301"/>
    </row>
    <row r="833" ht="15.75" customHeight="1">
      <c r="A833" s="44"/>
      <c r="B833" s="44"/>
      <c r="C833" s="44"/>
      <c r="D833" s="44"/>
      <c r="E833" s="301"/>
      <c r="F833" s="301"/>
      <c r="G833" s="301"/>
    </row>
    <row r="834" ht="15.75" customHeight="1">
      <c r="A834" s="44"/>
      <c r="B834" s="44"/>
      <c r="C834" s="44"/>
      <c r="D834" s="44"/>
      <c r="E834" s="301"/>
      <c r="F834" s="301"/>
      <c r="G834" s="301"/>
    </row>
    <row r="835" ht="15.75" customHeight="1">
      <c r="A835" s="44"/>
      <c r="B835" s="44"/>
      <c r="C835" s="44"/>
      <c r="D835" s="44"/>
      <c r="E835" s="301"/>
      <c r="F835" s="301"/>
      <c r="G835" s="301"/>
    </row>
    <row r="836" ht="15.75" customHeight="1">
      <c r="A836" s="44"/>
      <c r="B836" s="44"/>
      <c r="C836" s="44"/>
      <c r="D836" s="44"/>
      <c r="E836" s="301"/>
      <c r="F836" s="301"/>
      <c r="G836" s="301"/>
    </row>
    <row r="837" ht="15.75" customHeight="1">
      <c r="A837" s="44"/>
      <c r="B837" s="44"/>
      <c r="C837" s="44"/>
      <c r="D837" s="44"/>
      <c r="E837" s="301"/>
      <c r="F837" s="301"/>
      <c r="G837" s="301"/>
    </row>
    <row r="838" ht="15.75" customHeight="1">
      <c r="A838" s="44"/>
      <c r="B838" s="44"/>
      <c r="C838" s="44"/>
      <c r="D838" s="44"/>
      <c r="E838" s="301"/>
      <c r="F838" s="301"/>
      <c r="G838" s="301"/>
    </row>
    <row r="839" ht="15.75" customHeight="1">
      <c r="A839" s="44"/>
      <c r="B839" s="44"/>
      <c r="C839" s="44"/>
      <c r="D839" s="44"/>
      <c r="E839" s="301"/>
      <c r="F839" s="301"/>
      <c r="G839" s="301"/>
    </row>
    <row r="840" ht="15.75" customHeight="1">
      <c r="A840" s="44"/>
      <c r="B840" s="44"/>
      <c r="C840" s="44"/>
      <c r="D840" s="44"/>
      <c r="E840" s="301"/>
      <c r="F840" s="301"/>
      <c r="G840" s="301"/>
    </row>
    <row r="841" ht="15.75" customHeight="1">
      <c r="A841" s="44"/>
      <c r="B841" s="44"/>
      <c r="C841" s="44"/>
      <c r="D841" s="44"/>
      <c r="E841" s="301"/>
      <c r="F841" s="301"/>
      <c r="G841" s="301"/>
    </row>
    <row r="842" ht="15.75" customHeight="1">
      <c r="A842" s="44"/>
      <c r="B842" s="44"/>
      <c r="C842" s="44"/>
      <c r="D842" s="44"/>
      <c r="E842" s="301"/>
      <c r="F842" s="301"/>
      <c r="G842" s="301"/>
    </row>
    <row r="843" ht="15.75" customHeight="1">
      <c r="A843" s="44"/>
      <c r="B843" s="44"/>
      <c r="C843" s="44"/>
      <c r="D843" s="44"/>
      <c r="E843" s="301"/>
      <c r="F843" s="301"/>
      <c r="G843" s="301"/>
    </row>
    <row r="844" ht="15.75" customHeight="1">
      <c r="A844" s="44"/>
      <c r="B844" s="44"/>
      <c r="C844" s="44"/>
      <c r="D844" s="44"/>
      <c r="E844" s="301"/>
      <c r="F844" s="301"/>
      <c r="G844" s="301"/>
    </row>
    <row r="845" ht="15.75" customHeight="1">
      <c r="A845" s="44"/>
      <c r="B845" s="44"/>
      <c r="C845" s="44"/>
      <c r="D845" s="44"/>
      <c r="E845" s="301"/>
      <c r="F845" s="301"/>
      <c r="G845" s="301"/>
    </row>
    <row r="846" ht="15.75" customHeight="1">
      <c r="A846" s="44"/>
      <c r="B846" s="44"/>
      <c r="C846" s="44"/>
      <c r="D846" s="44"/>
      <c r="E846" s="301"/>
      <c r="F846" s="301"/>
      <c r="G846" s="301"/>
    </row>
    <row r="847" ht="15.75" customHeight="1">
      <c r="A847" s="44"/>
      <c r="B847" s="44"/>
      <c r="C847" s="44"/>
      <c r="D847" s="44"/>
      <c r="E847" s="301"/>
      <c r="F847" s="301"/>
      <c r="G847" s="301"/>
    </row>
    <row r="848" ht="15.75" customHeight="1">
      <c r="A848" s="44"/>
      <c r="B848" s="44"/>
      <c r="C848" s="44"/>
      <c r="D848" s="44"/>
      <c r="E848" s="301"/>
      <c r="F848" s="301"/>
      <c r="G848" s="301"/>
    </row>
    <row r="849" ht="15.75" customHeight="1">
      <c r="A849" s="44"/>
      <c r="B849" s="44"/>
      <c r="C849" s="44"/>
      <c r="D849" s="44"/>
      <c r="E849" s="301"/>
      <c r="F849" s="301"/>
      <c r="G849" s="301"/>
    </row>
    <row r="850" ht="15.75" customHeight="1">
      <c r="A850" s="44"/>
      <c r="B850" s="44"/>
      <c r="C850" s="44"/>
      <c r="D850" s="44"/>
      <c r="E850" s="301"/>
      <c r="F850" s="301"/>
      <c r="G850" s="301"/>
    </row>
    <row r="851" ht="15.75" customHeight="1">
      <c r="A851" s="44"/>
      <c r="B851" s="44"/>
      <c r="C851" s="44"/>
      <c r="D851" s="44"/>
      <c r="E851" s="301"/>
      <c r="F851" s="301"/>
      <c r="G851" s="301"/>
    </row>
    <row r="852" ht="15.75" customHeight="1">
      <c r="A852" s="44"/>
      <c r="B852" s="44"/>
      <c r="C852" s="44"/>
      <c r="D852" s="44"/>
      <c r="E852" s="301"/>
      <c r="F852" s="301"/>
      <c r="G852" s="301"/>
    </row>
    <row r="853" ht="15.75" customHeight="1">
      <c r="A853" s="44"/>
      <c r="B853" s="44"/>
      <c r="C853" s="44"/>
      <c r="D853" s="44"/>
      <c r="E853" s="301"/>
      <c r="F853" s="301"/>
      <c r="G853" s="301"/>
    </row>
    <row r="854" ht="15.75" customHeight="1">
      <c r="A854" s="44"/>
      <c r="B854" s="44"/>
      <c r="C854" s="44"/>
      <c r="D854" s="44"/>
      <c r="E854" s="301"/>
      <c r="F854" s="301"/>
      <c r="G854" s="301"/>
    </row>
    <row r="855" ht="15.75" customHeight="1">
      <c r="A855" s="44"/>
      <c r="B855" s="44"/>
      <c r="C855" s="44"/>
      <c r="D855" s="44"/>
      <c r="E855" s="301"/>
      <c r="F855" s="301"/>
      <c r="G855" s="301"/>
    </row>
    <row r="856" ht="15.75" customHeight="1">
      <c r="A856" s="44"/>
      <c r="B856" s="44"/>
      <c r="C856" s="44"/>
      <c r="D856" s="44"/>
      <c r="E856" s="301"/>
      <c r="F856" s="301"/>
      <c r="G856" s="301"/>
    </row>
    <row r="857" ht="15.75" customHeight="1">
      <c r="A857" s="44"/>
      <c r="B857" s="44"/>
      <c r="C857" s="44"/>
      <c r="D857" s="44"/>
      <c r="E857" s="301"/>
      <c r="F857" s="301"/>
      <c r="G857" s="301"/>
    </row>
    <row r="858" ht="15.75" customHeight="1">
      <c r="A858" s="44"/>
      <c r="B858" s="44"/>
      <c r="C858" s="44"/>
      <c r="D858" s="44"/>
      <c r="E858" s="301"/>
      <c r="F858" s="301"/>
      <c r="G858" s="301"/>
    </row>
    <row r="859" ht="15.75" customHeight="1">
      <c r="A859" s="44"/>
      <c r="B859" s="44"/>
      <c r="C859" s="44"/>
      <c r="D859" s="44"/>
      <c r="E859" s="301"/>
      <c r="F859" s="301"/>
      <c r="G859" s="301"/>
    </row>
    <row r="860" ht="15.75" customHeight="1">
      <c r="A860" s="44"/>
      <c r="B860" s="44"/>
      <c r="C860" s="44"/>
      <c r="D860" s="44"/>
      <c r="E860" s="301"/>
      <c r="F860" s="301"/>
      <c r="G860" s="301"/>
    </row>
    <row r="861" ht="15.75" customHeight="1">
      <c r="A861" s="44"/>
      <c r="B861" s="44"/>
      <c r="C861" s="44"/>
      <c r="D861" s="44"/>
      <c r="E861" s="301"/>
      <c r="F861" s="301"/>
      <c r="G861" s="301"/>
    </row>
    <row r="862" ht="15.75" customHeight="1">
      <c r="A862" s="44"/>
      <c r="B862" s="44"/>
      <c r="C862" s="44"/>
      <c r="D862" s="44"/>
      <c r="E862" s="301"/>
      <c r="F862" s="301"/>
      <c r="G862" s="301"/>
    </row>
    <row r="863" ht="15.75" customHeight="1">
      <c r="A863" s="44"/>
      <c r="B863" s="44"/>
      <c r="C863" s="44"/>
      <c r="D863" s="44"/>
      <c r="E863" s="301"/>
      <c r="F863" s="301"/>
      <c r="G863" s="301"/>
    </row>
    <row r="864" ht="15.75" customHeight="1">
      <c r="A864" s="44"/>
      <c r="B864" s="44"/>
      <c r="C864" s="44"/>
      <c r="D864" s="44"/>
      <c r="E864" s="301"/>
      <c r="F864" s="301"/>
      <c r="G864" s="301"/>
    </row>
    <row r="865" ht="15.75" customHeight="1">
      <c r="A865" s="44"/>
      <c r="B865" s="44"/>
      <c r="C865" s="44"/>
      <c r="D865" s="44"/>
      <c r="E865" s="301"/>
      <c r="F865" s="301"/>
      <c r="G865" s="301"/>
    </row>
    <row r="866" ht="15.75" customHeight="1">
      <c r="A866" s="44"/>
      <c r="B866" s="44"/>
      <c r="C866" s="44"/>
      <c r="D866" s="44"/>
      <c r="E866" s="301"/>
      <c r="F866" s="301"/>
      <c r="G866" s="301"/>
    </row>
    <row r="867" ht="15.75" customHeight="1">
      <c r="A867" s="44"/>
      <c r="B867" s="44"/>
      <c r="C867" s="44"/>
      <c r="D867" s="44"/>
      <c r="E867" s="301"/>
      <c r="F867" s="301"/>
      <c r="G867" s="301"/>
    </row>
    <row r="868" ht="15.75" customHeight="1">
      <c r="A868" s="44"/>
      <c r="B868" s="44"/>
      <c r="C868" s="44"/>
      <c r="D868" s="44"/>
      <c r="E868" s="301"/>
      <c r="F868" s="301"/>
      <c r="G868" s="301"/>
    </row>
    <row r="869" ht="15.75" customHeight="1">
      <c r="A869" s="44"/>
      <c r="B869" s="44"/>
      <c r="C869" s="44"/>
      <c r="D869" s="44"/>
      <c r="E869" s="301"/>
      <c r="F869" s="301"/>
      <c r="G869" s="301"/>
    </row>
    <row r="870" ht="15.75" customHeight="1">
      <c r="A870" s="44"/>
      <c r="B870" s="44"/>
      <c r="C870" s="44"/>
      <c r="D870" s="44"/>
      <c r="E870" s="301"/>
      <c r="F870" s="301"/>
      <c r="G870" s="301"/>
    </row>
    <row r="871" ht="15.75" customHeight="1">
      <c r="A871" s="44"/>
      <c r="B871" s="44"/>
      <c r="C871" s="44"/>
      <c r="D871" s="44"/>
      <c r="E871" s="301"/>
      <c r="F871" s="301"/>
      <c r="G871" s="301"/>
    </row>
    <row r="872" ht="15.75" customHeight="1">
      <c r="A872" s="44"/>
      <c r="B872" s="44"/>
      <c r="C872" s="44"/>
      <c r="D872" s="44"/>
      <c r="E872" s="301"/>
      <c r="F872" s="301"/>
      <c r="G872" s="301"/>
    </row>
    <row r="873" ht="15.75" customHeight="1">
      <c r="A873" s="44"/>
      <c r="B873" s="44"/>
      <c r="C873" s="44"/>
      <c r="D873" s="44"/>
      <c r="E873" s="301"/>
      <c r="F873" s="301"/>
      <c r="G873" s="301"/>
    </row>
    <row r="874" ht="15.75" customHeight="1">
      <c r="A874" s="44"/>
      <c r="B874" s="44"/>
      <c r="C874" s="44"/>
      <c r="D874" s="44"/>
      <c r="E874" s="301"/>
      <c r="F874" s="301"/>
      <c r="G874" s="301"/>
    </row>
    <row r="875" ht="15.75" customHeight="1">
      <c r="A875" s="44"/>
      <c r="B875" s="44"/>
      <c r="C875" s="44"/>
      <c r="D875" s="44"/>
      <c r="E875" s="301"/>
      <c r="F875" s="301"/>
      <c r="G875" s="301"/>
    </row>
    <row r="876" ht="15.75" customHeight="1">
      <c r="A876" s="44"/>
      <c r="B876" s="44"/>
      <c r="C876" s="44"/>
      <c r="D876" s="44"/>
      <c r="E876" s="301"/>
      <c r="F876" s="301"/>
      <c r="G876" s="301"/>
    </row>
    <row r="877" ht="15.75" customHeight="1">
      <c r="A877" s="44"/>
      <c r="B877" s="44"/>
      <c r="C877" s="44"/>
      <c r="D877" s="44"/>
      <c r="E877" s="301"/>
      <c r="F877" s="301"/>
      <c r="G877" s="301"/>
    </row>
    <row r="878" ht="15.75" customHeight="1">
      <c r="A878" s="44"/>
      <c r="B878" s="44"/>
      <c r="C878" s="44"/>
      <c r="D878" s="44"/>
      <c r="E878" s="301"/>
      <c r="F878" s="301"/>
      <c r="G878" s="301"/>
    </row>
    <row r="879" ht="15.75" customHeight="1">
      <c r="A879" s="44"/>
      <c r="B879" s="44"/>
      <c r="C879" s="44"/>
      <c r="D879" s="44"/>
      <c r="E879" s="301"/>
      <c r="F879" s="301"/>
      <c r="G879" s="301"/>
    </row>
    <row r="880" ht="15.75" customHeight="1">
      <c r="A880" s="44"/>
      <c r="B880" s="44"/>
      <c r="C880" s="44"/>
      <c r="D880" s="44"/>
      <c r="E880" s="301"/>
      <c r="F880" s="301"/>
      <c r="G880" s="301"/>
    </row>
    <row r="881" ht="15.75" customHeight="1">
      <c r="A881" s="44"/>
      <c r="B881" s="44"/>
      <c r="C881" s="44"/>
      <c r="D881" s="44"/>
      <c r="E881" s="301"/>
      <c r="F881" s="301"/>
      <c r="G881" s="301"/>
    </row>
    <row r="882" ht="15.75" customHeight="1">
      <c r="A882" s="44"/>
      <c r="B882" s="44"/>
      <c r="C882" s="44"/>
      <c r="D882" s="44"/>
      <c r="E882" s="301"/>
      <c r="F882" s="301"/>
      <c r="G882" s="301"/>
    </row>
    <row r="883" ht="15.75" customHeight="1">
      <c r="A883" s="44"/>
      <c r="B883" s="44"/>
      <c r="C883" s="44"/>
      <c r="D883" s="44"/>
      <c r="E883" s="301"/>
      <c r="F883" s="301"/>
      <c r="G883" s="301"/>
    </row>
    <row r="884" ht="15.75" customHeight="1">
      <c r="A884" s="44"/>
      <c r="B884" s="44"/>
      <c r="C884" s="44"/>
      <c r="D884" s="44"/>
      <c r="E884" s="301"/>
      <c r="F884" s="301"/>
      <c r="G884" s="301"/>
    </row>
    <row r="885" ht="15.75" customHeight="1">
      <c r="A885" s="44"/>
      <c r="B885" s="44"/>
      <c r="C885" s="44"/>
      <c r="D885" s="44"/>
      <c r="E885" s="301"/>
      <c r="F885" s="301"/>
      <c r="G885" s="301"/>
    </row>
    <row r="886" ht="15.75" customHeight="1">
      <c r="A886" s="44"/>
      <c r="B886" s="44"/>
      <c r="C886" s="44"/>
      <c r="D886" s="44"/>
      <c r="E886" s="301"/>
      <c r="F886" s="301"/>
      <c r="G886" s="301"/>
    </row>
    <row r="887" ht="15.75" customHeight="1">
      <c r="A887" s="44"/>
      <c r="B887" s="44"/>
      <c r="C887" s="44"/>
      <c r="D887" s="44"/>
      <c r="E887" s="301"/>
      <c r="F887" s="301"/>
      <c r="G887" s="301"/>
    </row>
    <row r="888" ht="15.75" customHeight="1">
      <c r="A888" s="44"/>
      <c r="B888" s="44"/>
      <c r="C888" s="44"/>
      <c r="D888" s="44"/>
      <c r="E888" s="301"/>
      <c r="F888" s="301"/>
      <c r="G888" s="301"/>
    </row>
    <row r="889" ht="15.75" customHeight="1">
      <c r="A889" s="44"/>
      <c r="B889" s="44"/>
      <c r="C889" s="44"/>
      <c r="D889" s="44"/>
      <c r="E889" s="301"/>
      <c r="F889" s="301"/>
      <c r="G889" s="301"/>
    </row>
    <row r="890" ht="15.75" customHeight="1">
      <c r="A890" s="44"/>
      <c r="B890" s="44"/>
      <c r="C890" s="44"/>
      <c r="D890" s="44"/>
      <c r="E890" s="301"/>
      <c r="F890" s="301"/>
      <c r="G890" s="301"/>
    </row>
    <row r="891" ht="15.75" customHeight="1">
      <c r="A891" s="44"/>
      <c r="B891" s="44"/>
      <c r="C891" s="44"/>
      <c r="D891" s="44"/>
      <c r="E891" s="301"/>
      <c r="F891" s="301"/>
      <c r="G891" s="301"/>
    </row>
    <row r="892" ht="15.75" customHeight="1">
      <c r="A892" s="44"/>
      <c r="B892" s="44"/>
      <c r="C892" s="44"/>
      <c r="D892" s="44"/>
      <c r="E892" s="301"/>
      <c r="F892" s="301"/>
      <c r="G892" s="301"/>
    </row>
    <row r="893" ht="15.75" customHeight="1">
      <c r="A893" s="44"/>
      <c r="B893" s="44"/>
      <c r="C893" s="44"/>
      <c r="D893" s="44"/>
      <c r="E893" s="301"/>
      <c r="F893" s="301"/>
      <c r="G893" s="301"/>
    </row>
    <row r="894" ht="15.75" customHeight="1">
      <c r="A894" s="44"/>
      <c r="B894" s="44"/>
      <c r="C894" s="44"/>
      <c r="D894" s="44"/>
      <c r="E894" s="301"/>
      <c r="F894" s="301"/>
      <c r="G894" s="301"/>
    </row>
    <row r="895" ht="15.75" customHeight="1">
      <c r="A895" s="44"/>
      <c r="B895" s="44"/>
      <c r="C895" s="44"/>
      <c r="D895" s="44"/>
      <c r="E895" s="301"/>
      <c r="F895" s="301"/>
      <c r="G895" s="301"/>
    </row>
    <row r="896" ht="15.75" customHeight="1">
      <c r="A896" s="44"/>
      <c r="B896" s="44"/>
      <c r="C896" s="44"/>
      <c r="D896" s="44"/>
      <c r="E896" s="301"/>
      <c r="F896" s="301"/>
      <c r="G896" s="301"/>
    </row>
    <row r="897" ht="15.75" customHeight="1">
      <c r="A897" s="44"/>
      <c r="B897" s="44"/>
      <c r="C897" s="44"/>
      <c r="D897" s="44"/>
      <c r="E897" s="301"/>
      <c r="F897" s="301"/>
      <c r="G897" s="301"/>
    </row>
    <row r="898" ht="15.75" customHeight="1">
      <c r="A898" s="44"/>
      <c r="B898" s="44"/>
      <c r="C898" s="44"/>
      <c r="D898" s="44"/>
      <c r="E898" s="301"/>
      <c r="F898" s="301"/>
      <c r="G898" s="301"/>
    </row>
    <row r="899" ht="15.75" customHeight="1">
      <c r="A899" s="44"/>
      <c r="B899" s="44"/>
      <c r="C899" s="44"/>
      <c r="D899" s="44"/>
      <c r="E899" s="301"/>
      <c r="F899" s="301"/>
      <c r="G899" s="301"/>
    </row>
    <row r="900" ht="15.75" customHeight="1">
      <c r="A900" s="44"/>
      <c r="B900" s="44"/>
      <c r="C900" s="44"/>
      <c r="D900" s="44"/>
      <c r="E900" s="301"/>
      <c r="F900" s="301"/>
      <c r="G900" s="301"/>
    </row>
    <row r="901" ht="15.75" customHeight="1">
      <c r="A901" s="44"/>
      <c r="B901" s="44"/>
      <c r="C901" s="44"/>
      <c r="D901" s="44"/>
      <c r="E901" s="301"/>
      <c r="F901" s="301"/>
      <c r="G901" s="301"/>
    </row>
    <row r="902" ht="15.75" customHeight="1">
      <c r="A902" s="44"/>
      <c r="B902" s="44"/>
      <c r="C902" s="44"/>
      <c r="D902" s="44"/>
      <c r="E902" s="301"/>
      <c r="F902" s="301"/>
      <c r="G902" s="301"/>
    </row>
    <row r="903" ht="15.75" customHeight="1">
      <c r="A903" s="44"/>
      <c r="B903" s="44"/>
      <c r="C903" s="44"/>
      <c r="D903" s="44"/>
      <c r="E903" s="301"/>
      <c r="F903" s="301"/>
      <c r="G903" s="301"/>
    </row>
    <row r="904" ht="15.75" customHeight="1">
      <c r="A904" s="44"/>
      <c r="B904" s="44"/>
      <c r="C904" s="44"/>
      <c r="D904" s="44"/>
      <c r="E904" s="301"/>
      <c r="F904" s="301"/>
      <c r="G904" s="301"/>
    </row>
    <row r="905" ht="15.75" customHeight="1">
      <c r="A905" s="44"/>
      <c r="B905" s="44"/>
      <c r="C905" s="44"/>
      <c r="D905" s="44"/>
      <c r="E905" s="301"/>
      <c r="F905" s="301"/>
      <c r="G905" s="301"/>
    </row>
    <row r="906" ht="15.75" customHeight="1">
      <c r="A906" s="44"/>
      <c r="B906" s="44"/>
      <c r="C906" s="44"/>
      <c r="D906" s="44"/>
      <c r="E906" s="301"/>
      <c r="F906" s="301"/>
      <c r="G906" s="301"/>
    </row>
    <row r="907" ht="15.75" customHeight="1">
      <c r="A907" s="44"/>
      <c r="B907" s="44"/>
      <c r="C907" s="44"/>
      <c r="D907" s="44"/>
      <c r="E907" s="301"/>
      <c r="F907" s="301"/>
      <c r="G907" s="301"/>
    </row>
    <row r="908" ht="15.75" customHeight="1">
      <c r="A908" s="44"/>
      <c r="B908" s="44"/>
      <c r="C908" s="44"/>
      <c r="D908" s="44"/>
      <c r="E908" s="301"/>
      <c r="F908" s="301"/>
      <c r="G908" s="301"/>
    </row>
    <row r="909" ht="15.75" customHeight="1">
      <c r="A909" s="44"/>
      <c r="B909" s="44"/>
      <c r="C909" s="44"/>
      <c r="D909" s="44"/>
      <c r="E909" s="301"/>
      <c r="F909" s="301"/>
      <c r="G909" s="301"/>
    </row>
    <row r="910" ht="15.75" customHeight="1">
      <c r="A910" s="44"/>
      <c r="B910" s="44"/>
      <c r="C910" s="44"/>
      <c r="D910" s="44"/>
      <c r="E910" s="301"/>
      <c r="F910" s="301"/>
      <c r="G910" s="301"/>
    </row>
    <row r="911" ht="15.75" customHeight="1">
      <c r="A911" s="44"/>
      <c r="B911" s="44"/>
      <c r="C911" s="44"/>
      <c r="D911" s="44"/>
      <c r="E911" s="301"/>
      <c r="F911" s="301"/>
      <c r="G911" s="301"/>
    </row>
    <row r="912" ht="15.75" customHeight="1">
      <c r="A912" s="44"/>
      <c r="B912" s="44"/>
      <c r="C912" s="44"/>
      <c r="D912" s="44"/>
      <c r="E912" s="301"/>
      <c r="F912" s="301"/>
      <c r="G912" s="301"/>
    </row>
    <row r="913" ht="15.75" customHeight="1">
      <c r="A913" s="44"/>
      <c r="B913" s="44"/>
      <c r="C913" s="44"/>
      <c r="D913" s="44"/>
      <c r="E913" s="301"/>
      <c r="F913" s="301"/>
      <c r="G913" s="301"/>
    </row>
    <row r="914" ht="15.75" customHeight="1">
      <c r="A914" s="44"/>
      <c r="B914" s="44"/>
      <c r="C914" s="44"/>
      <c r="D914" s="44"/>
      <c r="E914" s="301"/>
      <c r="F914" s="301"/>
      <c r="G914" s="301"/>
    </row>
    <row r="915" ht="15.75" customHeight="1">
      <c r="A915" s="44"/>
      <c r="B915" s="44"/>
      <c r="C915" s="44"/>
      <c r="D915" s="44"/>
      <c r="E915" s="301"/>
      <c r="F915" s="301"/>
      <c r="G915" s="301"/>
    </row>
    <row r="916" ht="15.75" customHeight="1">
      <c r="A916" s="44"/>
      <c r="B916" s="44"/>
      <c r="C916" s="44"/>
      <c r="D916" s="44"/>
      <c r="E916" s="301"/>
      <c r="F916" s="301"/>
      <c r="G916" s="301"/>
    </row>
    <row r="917" ht="15.75" customHeight="1">
      <c r="A917" s="44"/>
      <c r="B917" s="44"/>
      <c r="C917" s="44"/>
      <c r="D917" s="44"/>
      <c r="E917" s="301"/>
      <c r="F917" s="301"/>
      <c r="G917" s="301"/>
    </row>
    <row r="918" ht="15.75" customHeight="1">
      <c r="A918" s="44"/>
      <c r="B918" s="44"/>
      <c r="C918" s="44"/>
      <c r="D918" s="44"/>
      <c r="E918" s="301"/>
      <c r="F918" s="301"/>
      <c r="G918" s="301"/>
    </row>
    <row r="919" ht="15.75" customHeight="1">
      <c r="A919" s="44"/>
      <c r="B919" s="44"/>
      <c r="C919" s="44"/>
      <c r="D919" s="44"/>
      <c r="E919" s="301"/>
      <c r="F919" s="301"/>
      <c r="G919" s="301"/>
    </row>
    <row r="920" ht="15.75" customHeight="1">
      <c r="A920" s="44"/>
      <c r="B920" s="44"/>
      <c r="C920" s="44"/>
      <c r="D920" s="44"/>
      <c r="E920" s="301"/>
      <c r="F920" s="301"/>
      <c r="G920" s="301"/>
    </row>
    <row r="921" ht="15.75" customHeight="1">
      <c r="A921" s="44"/>
      <c r="B921" s="44"/>
      <c r="C921" s="44"/>
      <c r="D921" s="44"/>
      <c r="E921" s="301"/>
      <c r="F921" s="301"/>
      <c r="G921" s="301"/>
    </row>
    <row r="922" ht="15.75" customHeight="1">
      <c r="A922" s="44"/>
      <c r="B922" s="44"/>
      <c r="C922" s="44"/>
      <c r="D922" s="44"/>
      <c r="E922" s="301"/>
      <c r="F922" s="301"/>
      <c r="G922" s="301"/>
    </row>
    <row r="923" ht="15.75" customHeight="1">
      <c r="A923" s="44"/>
      <c r="B923" s="44"/>
      <c r="C923" s="44"/>
      <c r="D923" s="44"/>
      <c r="E923" s="301"/>
      <c r="F923" s="301"/>
      <c r="G923" s="301"/>
    </row>
    <row r="924" ht="15.75" customHeight="1">
      <c r="A924" s="44"/>
      <c r="B924" s="44"/>
      <c r="C924" s="44"/>
      <c r="D924" s="44"/>
      <c r="E924" s="301"/>
      <c r="F924" s="301"/>
      <c r="G924" s="301"/>
    </row>
    <row r="925" ht="15.75" customHeight="1">
      <c r="A925" s="44"/>
      <c r="B925" s="44"/>
      <c r="C925" s="44"/>
      <c r="D925" s="44"/>
      <c r="E925" s="301"/>
      <c r="F925" s="301"/>
      <c r="G925" s="301"/>
    </row>
    <row r="926" ht="15.75" customHeight="1">
      <c r="A926" s="44"/>
      <c r="B926" s="44"/>
      <c r="C926" s="44"/>
      <c r="D926" s="44"/>
      <c r="E926" s="301"/>
      <c r="F926" s="301"/>
      <c r="G926" s="301"/>
    </row>
    <row r="927" ht="15.75" customHeight="1">
      <c r="A927" s="44"/>
      <c r="B927" s="44"/>
      <c r="C927" s="44"/>
      <c r="D927" s="44"/>
      <c r="E927" s="301"/>
      <c r="F927" s="301"/>
      <c r="G927" s="301"/>
    </row>
    <row r="928" ht="15.75" customHeight="1">
      <c r="A928" s="44"/>
      <c r="B928" s="44"/>
      <c r="C928" s="44"/>
      <c r="D928" s="44"/>
      <c r="E928" s="301"/>
      <c r="F928" s="301"/>
      <c r="G928" s="301"/>
    </row>
    <row r="929" ht="15.75" customHeight="1">
      <c r="A929" s="44"/>
      <c r="B929" s="44"/>
      <c r="C929" s="44"/>
      <c r="D929" s="44"/>
      <c r="E929" s="301"/>
      <c r="F929" s="301"/>
      <c r="G929" s="301"/>
    </row>
    <row r="930" ht="15.75" customHeight="1">
      <c r="A930" s="44"/>
      <c r="B930" s="44"/>
      <c r="C930" s="44"/>
      <c r="D930" s="44"/>
      <c r="E930" s="301"/>
      <c r="F930" s="301"/>
      <c r="G930" s="301"/>
    </row>
    <row r="931" ht="15.75" customHeight="1">
      <c r="A931" s="44"/>
      <c r="B931" s="44"/>
      <c r="C931" s="44"/>
      <c r="D931" s="44"/>
      <c r="E931" s="301"/>
      <c r="F931" s="301"/>
      <c r="G931" s="301"/>
    </row>
    <row r="932" ht="15.75" customHeight="1">
      <c r="A932" s="44"/>
      <c r="B932" s="44"/>
      <c r="C932" s="44"/>
      <c r="D932" s="44"/>
      <c r="E932" s="301"/>
      <c r="F932" s="301"/>
      <c r="G932" s="301"/>
    </row>
    <row r="933" ht="15.75" customHeight="1">
      <c r="A933" s="44"/>
      <c r="B933" s="44"/>
      <c r="C933" s="44"/>
      <c r="D933" s="44"/>
      <c r="E933" s="301"/>
      <c r="F933" s="301"/>
      <c r="G933" s="301"/>
    </row>
    <row r="934" ht="15.75" customHeight="1">
      <c r="A934" s="44"/>
      <c r="B934" s="44"/>
      <c r="C934" s="44"/>
      <c r="D934" s="44"/>
      <c r="E934" s="301"/>
      <c r="F934" s="301"/>
      <c r="G934" s="301"/>
    </row>
    <row r="935" ht="15.75" customHeight="1">
      <c r="A935" s="44"/>
      <c r="B935" s="44"/>
      <c r="C935" s="44"/>
      <c r="D935" s="44"/>
      <c r="E935" s="301"/>
      <c r="F935" s="301"/>
      <c r="G935" s="301"/>
    </row>
    <row r="936" ht="15.75" customHeight="1">
      <c r="A936" s="44"/>
      <c r="B936" s="44"/>
      <c r="C936" s="44"/>
      <c r="D936" s="44"/>
      <c r="E936" s="301"/>
      <c r="F936" s="301"/>
      <c r="G936" s="301"/>
    </row>
    <row r="937" ht="15.75" customHeight="1">
      <c r="A937" s="44"/>
      <c r="B937" s="44"/>
      <c r="C937" s="44"/>
      <c r="D937" s="44"/>
      <c r="E937" s="301"/>
      <c r="F937" s="301"/>
      <c r="G937" s="301"/>
    </row>
    <row r="938" ht="15.75" customHeight="1">
      <c r="A938" s="44"/>
      <c r="B938" s="44"/>
      <c r="C938" s="44"/>
      <c r="D938" s="44"/>
      <c r="E938" s="301"/>
      <c r="F938" s="301"/>
      <c r="G938" s="301"/>
    </row>
    <row r="939" ht="15.75" customHeight="1">
      <c r="A939" s="44"/>
      <c r="B939" s="44"/>
      <c r="C939" s="44"/>
      <c r="D939" s="44"/>
      <c r="E939" s="301"/>
      <c r="F939" s="301"/>
      <c r="G939" s="301"/>
    </row>
    <row r="940" ht="15.75" customHeight="1">
      <c r="A940" s="44"/>
      <c r="B940" s="44"/>
      <c r="C940" s="44"/>
      <c r="D940" s="44"/>
      <c r="E940" s="301"/>
      <c r="F940" s="301"/>
      <c r="G940" s="301"/>
    </row>
    <row r="941" ht="15.75" customHeight="1">
      <c r="A941" s="44"/>
      <c r="B941" s="44"/>
      <c r="C941" s="44"/>
      <c r="D941" s="44"/>
      <c r="E941" s="301"/>
      <c r="F941" s="301"/>
      <c r="G941" s="301"/>
    </row>
    <row r="942" ht="15.75" customHeight="1">
      <c r="A942" s="44"/>
      <c r="B942" s="44"/>
      <c r="C942" s="44"/>
      <c r="D942" s="44"/>
      <c r="E942" s="301"/>
      <c r="F942" s="301"/>
      <c r="G942" s="301"/>
    </row>
    <row r="943" ht="15.75" customHeight="1">
      <c r="A943" s="44"/>
      <c r="B943" s="44"/>
      <c r="C943" s="44"/>
      <c r="D943" s="44"/>
      <c r="E943" s="301"/>
      <c r="F943" s="301"/>
      <c r="G943" s="301"/>
    </row>
    <row r="944" ht="15.75" customHeight="1">
      <c r="A944" s="44"/>
      <c r="B944" s="44"/>
      <c r="C944" s="44"/>
      <c r="D944" s="44"/>
      <c r="E944" s="301"/>
      <c r="F944" s="301"/>
      <c r="G944" s="301"/>
    </row>
    <row r="945" ht="15.75" customHeight="1">
      <c r="A945" s="44"/>
      <c r="B945" s="44"/>
      <c r="C945" s="44"/>
      <c r="D945" s="44"/>
      <c r="E945" s="301"/>
      <c r="F945" s="301"/>
      <c r="G945" s="301"/>
    </row>
    <row r="946" ht="15.75" customHeight="1">
      <c r="A946" s="44"/>
      <c r="B946" s="44"/>
      <c r="C946" s="44"/>
      <c r="D946" s="44"/>
      <c r="E946" s="301"/>
      <c r="F946" s="301"/>
      <c r="G946" s="301"/>
    </row>
    <row r="947" ht="15.75" customHeight="1">
      <c r="A947" s="44"/>
      <c r="B947" s="44"/>
      <c r="C947" s="44"/>
      <c r="D947" s="44"/>
      <c r="E947" s="301"/>
      <c r="F947" s="301"/>
      <c r="G947" s="301"/>
    </row>
    <row r="948" ht="15.75" customHeight="1">
      <c r="A948" s="44"/>
      <c r="B948" s="44"/>
      <c r="C948" s="44"/>
      <c r="D948" s="44"/>
      <c r="E948" s="301"/>
      <c r="F948" s="301"/>
      <c r="G948" s="301"/>
    </row>
    <row r="949" ht="15.75" customHeight="1">
      <c r="A949" s="44"/>
      <c r="B949" s="44"/>
      <c r="C949" s="44"/>
      <c r="D949" s="44"/>
      <c r="E949" s="301"/>
      <c r="F949" s="301"/>
      <c r="G949" s="301"/>
    </row>
    <row r="950" ht="15.75" customHeight="1">
      <c r="A950" s="44"/>
      <c r="B950" s="44"/>
      <c r="C950" s="44"/>
      <c r="D950" s="44"/>
      <c r="E950" s="301"/>
      <c r="F950" s="301"/>
      <c r="G950" s="301"/>
    </row>
    <row r="951" ht="15.75" customHeight="1">
      <c r="A951" s="44"/>
      <c r="B951" s="44"/>
      <c r="C951" s="44"/>
      <c r="D951" s="44"/>
      <c r="E951" s="301"/>
      <c r="F951" s="301"/>
      <c r="G951" s="301"/>
    </row>
    <row r="952" ht="15.75" customHeight="1">
      <c r="A952" s="44"/>
      <c r="B952" s="44"/>
      <c r="C952" s="44"/>
      <c r="D952" s="44"/>
      <c r="E952" s="301"/>
      <c r="F952" s="301"/>
      <c r="G952" s="301"/>
    </row>
    <row r="953" ht="15.75" customHeight="1">
      <c r="A953" s="44"/>
      <c r="B953" s="44"/>
      <c r="C953" s="44"/>
      <c r="D953" s="44"/>
      <c r="E953" s="301"/>
      <c r="F953" s="301"/>
      <c r="G953" s="301"/>
    </row>
    <row r="954" ht="15.75" customHeight="1">
      <c r="A954" s="44"/>
      <c r="B954" s="44"/>
      <c r="C954" s="44"/>
      <c r="D954" s="44"/>
      <c r="E954" s="301"/>
      <c r="F954" s="301"/>
      <c r="G954" s="301"/>
    </row>
    <row r="955" ht="15.75" customHeight="1">
      <c r="A955" s="44"/>
      <c r="B955" s="44"/>
      <c r="C955" s="44"/>
      <c r="D955" s="44"/>
      <c r="E955" s="301"/>
      <c r="F955" s="301"/>
      <c r="G955" s="301"/>
    </row>
    <row r="956" ht="15.75" customHeight="1">
      <c r="A956" s="44"/>
      <c r="B956" s="44"/>
      <c r="C956" s="44"/>
      <c r="D956" s="44"/>
      <c r="E956" s="301"/>
      <c r="F956" s="301"/>
      <c r="G956" s="301"/>
    </row>
    <row r="957" ht="15.75" customHeight="1">
      <c r="A957" s="44"/>
      <c r="B957" s="44"/>
      <c r="C957" s="44"/>
      <c r="D957" s="44"/>
      <c r="E957" s="301"/>
      <c r="F957" s="301"/>
      <c r="G957" s="301"/>
    </row>
    <row r="958" ht="15.75" customHeight="1">
      <c r="A958" s="44"/>
      <c r="B958" s="44"/>
      <c r="C958" s="44"/>
      <c r="D958" s="44"/>
      <c r="E958" s="301"/>
      <c r="F958" s="301"/>
      <c r="G958" s="301"/>
    </row>
    <row r="959" ht="15.75" customHeight="1">
      <c r="A959" s="44"/>
      <c r="B959" s="44"/>
      <c r="C959" s="44"/>
      <c r="D959" s="44"/>
      <c r="E959" s="301"/>
      <c r="F959" s="301"/>
      <c r="G959" s="301"/>
    </row>
    <row r="960" ht="15.75" customHeight="1">
      <c r="A960" s="44"/>
      <c r="B960" s="44"/>
      <c r="C960" s="44"/>
      <c r="D960" s="44"/>
      <c r="E960" s="301"/>
      <c r="F960" s="301"/>
      <c r="G960" s="301"/>
    </row>
    <row r="961" ht="15.75" customHeight="1">
      <c r="A961" s="44"/>
      <c r="B961" s="44"/>
      <c r="C961" s="44"/>
      <c r="D961" s="44"/>
      <c r="E961" s="301"/>
      <c r="F961" s="301"/>
      <c r="G961" s="301"/>
    </row>
    <row r="962" ht="15.75" customHeight="1">
      <c r="A962" s="44"/>
      <c r="B962" s="44"/>
      <c r="C962" s="44"/>
      <c r="D962" s="44"/>
      <c r="E962" s="301"/>
      <c r="F962" s="301"/>
      <c r="G962" s="301"/>
    </row>
    <row r="963" ht="15.75" customHeight="1">
      <c r="A963" s="44"/>
      <c r="B963" s="44"/>
      <c r="C963" s="44"/>
      <c r="D963" s="44"/>
      <c r="E963" s="301"/>
      <c r="F963" s="301"/>
      <c r="G963" s="301"/>
    </row>
    <row r="964" ht="15.75" customHeight="1">
      <c r="A964" s="44"/>
      <c r="B964" s="44"/>
      <c r="C964" s="44"/>
      <c r="D964" s="44"/>
      <c r="E964" s="301"/>
      <c r="F964" s="301"/>
      <c r="G964" s="301"/>
    </row>
    <row r="965" ht="15.75" customHeight="1">
      <c r="A965" s="44"/>
      <c r="B965" s="44"/>
      <c r="C965" s="44"/>
      <c r="D965" s="44"/>
      <c r="E965" s="301"/>
      <c r="F965" s="301"/>
      <c r="G965" s="301"/>
    </row>
    <row r="966" ht="15.75" customHeight="1">
      <c r="A966" s="44"/>
      <c r="B966" s="44"/>
      <c r="C966" s="44"/>
      <c r="D966" s="44"/>
      <c r="E966" s="301"/>
      <c r="F966" s="301"/>
      <c r="G966" s="301"/>
    </row>
    <row r="967" ht="15.75" customHeight="1">
      <c r="A967" s="44"/>
      <c r="B967" s="44"/>
      <c r="C967" s="44"/>
      <c r="D967" s="44"/>
      <c r="E967" s="301"/>
      <c r="F967" s="301"/>
      <c r="G967" s="301"/>
    </row>
    <row r="968" ht="15.75" customHeight="1">
      <c r="A968" s="44"/>
      <c r="B968" s="44"/>
      <c r="C968" s="44"/>
      <c r="D968" s="44"/>
      <c r="E968" s="301"/>
      <c r="F968" s="301"/>
      <c r="G968" s="301"/>
    </row>
    <row r="969" ht="15.75" customHeight="1">
      <c r="A969" s="44"/>
      <c r="B969" s="44"/>
      <c r="C969" s="44"/>
      <c r="D969" s="44"/>
      <c r="E969" s="301"/>
      <c r="F969" s="301"/>
      <c r="G969" s="301"/>
    </row>
    <row r="970" ht="15.75" customHeight="1">
      <c r="A970" s="44"/>
      <c r="B970" s="44"/>
      <c r="C970" s="44"/>
      <c r="D970" s="44"/>
      <c r="E970" s="301"/>
      <c r="F970" s="301"/>
      <c r="G970" s="301"/>
    </row>
    <row r="971" ht="15.75" customHeight="1">
      <c r="A971" s="44"/>
      <c r="B971" s="44"/>
      <c r="C971" s="44"/>
      <c r="D971" s="44"/>
      <c r="E971" s="301"/>
      <c r="F971" s="301"/>
      <c r="G971" s="301"/>
    </row>
    <row r="972" ht="15.75" customHeight="1">
      <c r="A972" s="44"/>
      <c r="B972" s="44"/>
      <c r="C972" s="44"/>
      <c r="D972" s="44"/>
      <c r="E972" s="301"/>
      <c r="F972" s="301"/>
      <c r="G972" s="301"/>
    </row>
    <row r="973" ht="15.75" customHeight="1">
      <c r="A973" s="44"/>
      <c r="B973" s="44"/>
      <c r="C973" s="44"/>
      <c r="D973" s="44"/>
      <c r="E973" s="301"/>
      <c r="F973" s="301"/>
      <c r="G973" s="301"/>
    </row>
    <row r="974" ht="15.75" customHeight="1">
      <c r="A974" s="44"/>
      <c r="B974" s="44"/>
      <c r="C974" s="44"/>
      <c r="D974" s="44"/>
      <c r="E974" s="301"/>
      <c r="F974" s="301"/>
      <c r="G974" s="301"/>
    </row>
    <row r="975" ht="15.75" customHeight="1">
      <c r="A975" s="44"/>
      <c r="B975" s="44"/>
      <c r="C975" s="44"/>
      <c r="D975" s="44"/>
      <c r="E975" s="301"/>
      <c r="F975" s="301"/>
      <c r="G975" s="301"/>
    </row>
    <row r="976" ht="15.75" customHeight="1">
      <c r="A976" s="44"/>
      <c r="B976" s="44"/>
      <c r="C976" s="44"/>
      <c r="D976" s="44"/>
      <c r="E976" s="301"/>
      <c r="F976" s="301"/>
      <c r="G976" s="301"/>
    </row>
    <row r="977" ht="15.75" customHeight="1">
      <c r="A977" s="44"/>
      <c r="B977" s="44"/>
      <c r="C977" s="44"/>
      <c r="D977" s="44"/>
      <c r="E977" s="301"/>
      <c r="F977" s="301"/>
      <c r="G977" s="301"/>
    </row>
    <row r="978" ht="15.75" customHeight="1">
      <c r="A978" s="44"/>
      <c r="B978" s="44"/>
      <c r="C978" s="44"/>
      <c r="D978" s="44"/>
      <c r="E978" s="301"/>
      <c r="F978" s="301"/>
      <c r="G978" s="301"/>
    </row>
    <row r="979" ht="15.75" customHeight="1">
      <c r="A979" s="44"/>
      <c r="B979" s="44"/>
      <c r="C979" s="44"/>
      <c r="D979" s="44"/>
      <c r="E979" s="301"/>
      <c r="F979" s="301"/>
      <c r="G979" s="301"/>
    </row>
    <row r="980" ht="15.75" customHeight="1">
      <c r="A980" s="44"/>
      <c r="B980" s="44"/>
      <c r="C980" s="44"/>
      <c r="D980" s="44"/>
      <c r="E980" s="301"/>
      <c r="F980" s="301"/>
      <c r="G980" s="301"/>
    </row>
    <row r="981" ht="15.75" customHeight="1">
      <c r="A981" s="44"/>
      <c r="B981" s="44"/>
      <c r="C981" s="44"/>
      <c r="D981" s="44"/>
      <c r="E981" s="301"/>
      <c r="F981" s="301"/>
      <c r="G981" s="301"/>
    </row>
    <row r="982" ht="15.75" customHeight="1">
      <c r="A982" s="44"/>
      <c r="B982" s="44"/>
      <c r="C982" s="44"/>
      <c r="D982" s="44"/>
      <c r="E982" s="301"/>
      <c r="F982" s="301"/>
      <c r="G982" s="301"/>
    </row>
    <row r="983" ht="15.75" customHeight="1">
      <c r="A983" s="44"/>
      <c r="B983" s="44"/>
      <c r="C983" s="44"/>
      <c r="D983" s="44"/>
      <c r="E983" s="301"/>
      <c r="F983" s="301"/>
      <c r="G983" s="301"/>
    </row>
    <row r="984" ht="15.75" customHeight="1">
      <c r="A984" s="44"/>
      <c r="B984" s="44"/>
      <c r="C984" s="44"/>
      <c r="D984" s="44"/>
      <c r="E984" s="301"/>
      <c r="F984" s="301"/>
      <c r="G984" s="301"/>
    </row>
    <row r="985" ht="15.75" customHeight="1">
      <c r="A985" s="44"/>
      <c r="B985" s="44"/>
      <c r="C985" s="44"/>
      <c r="D985" s="44"/>
      <c r="E985" s="301"/>
      <c r="F985" s="301"/>
      <c r="G985" s="301"/>
    </row>
    <row r="986" ht="15.75" customHeight="1">
      <c r="A986" s="44"/>
      <c r="B986" s="44"/>
      <c r="C986" s="44"/>
      <c r="D986" s="44"/>
      <c r="E986" s="301"/>
      <c r="F986" s="301"/>
      <c r="G986" s="301"/>
    </row>
    <row r="987" ht="15.75" customHeight="1">
      <c r="A987" s="44"/>
      <c r="B987" s="44"/>
      <c r="C987" s="44"/>
      <c r="D987" s="44"/>
      <c r="E987" s="301"/>
      <c r="F987" s="301"/>
      <c r="G987" s="301"/>
    </row>
    <row r="988" ht="15.75" customHeight="1">
      <c r="A988" s="44"/>
      <c r="B988" s="44"/>
      <c r="C988" s="44"/>
      <c r="D988" s="44"/>
      <c r="E988" s="301"/>
      <c r="F988" s="301"/>
      <c r="G988" s="301"/>
    </row>
    <row r="989" ht="15.75" customHeight="1">
      <c r="A989" s="44"/>
      <c r="B989" s="44"/>
      <c r="C989" s="44"/>
      <c r="D989" s="44"/>
      <c r="E989" s="301"/>
      <c r="F989" s="301"/>
      <c r="G989" s="301"/>
    </row>
    <row r="990" ht="15.75" customHeight="1">
      <c r="A990" s="44"/>
      <c r="B990" s="44"/>
      <c r="C990" s="44"/>
      <c r="D990" s="44"/>
      <c r="E990" s="301"/>
      <c r="F990" s="301"/>
      <c r="G990" s="301"/>
    </row>
    <row r="991" ht="15.75" customHeight="1">
      <c r="A991" s="44"/>
      <c r="B991" s="44"/>
      <c r="C991" s="44"/>
      <c r="D991" s="44"/>
      <c r="E991" s="301"/>
      <c r="F991" s="301"/>
      <c r="G991" s="301"/>
    </row>
    <row r="992" ht="15.75" customHeight="1">
      <c r="A992" s="44"/>
      <c r="B992" s="44"/>
      <c r="C992" s="44"/>
      <c r="D992" s="44"/>
      <c r="E992" s="301"/>
      <c r="F992" s="301"/>
      <c r="G992" s="301"/>
    </row>
    <row r="993" ht="15.75" customHeight="1">
      <c r="A993" s="44"/>
      <c r="B993" s="44"/>
      <c r="C993" s="44"/>
      <c r="D993" s="44"/>
      <c r="E993" s="301"/>
      <c r="F993" s="301"/>
      <c r="G993" s="301"/>
    </row>
    <row r="994" ht="15.75" customHeight="1">
      <c r="A994" s="44"/>
      <c r="B994" s="44"/>
      <c r="C994" s="44"/>
      <c r="D994" s="44"/>
      <c r="E994" s="301"/>
      <c r="F994" s="301"/>
      <c r="G994" s="301"/>
    </row>
    <row r="995" ht="15.75" customHeight="1">
      <c r="A995" s="44"/>
      <c r="B995" s="44"/>
      <c r="C995" s="44"/>
      <c r="D995" s="44"/>
      <c r="E995" s="301"/>
      <c r="F995" s="301"/>
      <c r="G995" s="301"/>
    </row>
    <row r="996" ht="15.75" customHeight="1">
      <c r="A996" s="44"/>
      <c r="B996" s="44"/>
      <c r="C996" s="44"/>
      <c r="D996" s="44"/>
      <c r="E996" s="301"/>
      <c r="F996" s="301"/>
      <c r="G996" s="301"/>
    </row>
    <row r="997" ht="15.75" customHeight="1">
      <c r="A997" s="44"/>
      <c r="B997" s="44"/>
      <c r="C997" s="44"/>
      <c r="D997" s="44"/>
      <c r="E997" s="301"/>
      <c r="F997" s="301"/>
      <c r="G997" s="301"/>
    </row>
    <row r="998" ht="15.75" customHeight="1">
      <c r="A998" s="44"/>
      <c r="B998" s="44"/>
      <c r="C998" s="44"/>
      <c r="D998" s="44"/>
      <c r="E998" s="301"/>
      <c r="F998" s="301"/>
      <c r="G998" s="301"/>
    </row>
    <row r="999" ht="15.75" customHeight="1">
      <c r="A999" s="44"/>
      <c r="B999" s="44"/>
      <c r="C999" s="44"/>
      <c r="D999" s="44"/>
      <c r="E999" s="301"/>
      <c r="F999" s="301"/>
      <c r="G999" s="301"/>
    </row>
    <row r="1000" ht="15.75" customHeight="1">
      <c r="A1000" s="44"/>
      <c r="B1000" s="44"/>
      <c r="C1000" s="44"/>
      <c r="D1000" s="44"/>
      <c r="E1000" s="301"/>
      <c r="F1000" s="301"/>
      <c r="G1000" s="301"/>
    </row>
  </sheetData>
  <mergeCells count="1">
    <mergeCell ref="A1:D2"/>
  </mergeCells>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0.86"/>
    <col customWidth="1" min="6" max="6" width="12.86"/>
    <col customWidth="1" min="7" max="7" width="10.86"/>
    <col customWidth="1" min="8" max="8" width="11.14"/>
    <col customWidth="1" min="9" max="10" width="10.86"/>
    <col customWidth="1" min="11" max="20" width="11.14"/>
    <col customWidth="1" min="21" max="26" width="10.71"/>
  </cols>
  <sheetData>
    <row r="1" ht="15.75" customHeight="1">
      <c r="A1" s="474" t="s">
        <v>572</v>
      </c>
      <c r="B1" s="397"/>
      <c r="C1" s="397"/>
      <c r="D1" s="397"/>
      <c r="E1" s="397"/>
      <c r="F1" s="397"/>
      <c r="G1" s="397"/>
      <c r="H1" s="397"/>
      <c r="I1" s="397"/>
      <c r="J1" s="397"/>
      <c r="K1" s="397"/>
      <c r="L1" s="365"/>
      <c r="M1" s="44"/>
      <c r="N1" s="44"/>
      <c r="O1" s="44"/>
      <c r="P1" s="44"/>
      <c r="Q1" s="44"/>
      <c r="R1" s="44"/>
      <c r="S1" s="44"/>
      <c r="T1" s="44"/>
    </row>
    <row r="2" ht="21.0" customHeight="1">
      <c r="A2" s="475"/>
      <c r="B2" s="182"/>
      <c r="C2" s="182"/>
      <c r="D2" s="182"/>
      <c r="E2" s="182"/>
      <c r="F2" s="182"/>
      <c r="G2" s="182"/>
      <c r="H2" s="182"/>
      <c r="I2" s="182"/>
      <c r="J2" s="182"/>
      <c r="K2" s="182"/>
      <c r="L2" s="476"/>
      <c r="M2" s="44"/>
      <c r="N2" s="44"/>
      <c r="O2" s="44"/>
      <c r="P2" s="44"/>
      <c r="Q2" s="44"/>
      <c r="R2" s="44"/>
      <c r="S2" s="44"/>
      <c r="T2" s="44"/>
    </row>
    <row r="3" ht="15.75" customHeight="1">
      <c r="A3" s="44"/>
      <c r="B3" s="44"/>
      <c r="C3" s="44"/>
      <c r="D3" s="44"/>
      <c r="E3" s="44"/>
      <c r="F3" s="44"/>
      <c r="G3" s="44"/>
      <c r="H3" s="44"/>
      <c r="I3" s="44"/>
      <c r="J3" s="44"/>
      <c r="K3" s="44"/>
      <c r="L3" s="44"/>
      <c r="M3" s="44"/>
      <c r="N3" s="44"/>
      <c r="O3" s="44"/>
      <c r="P3" s="44"/>
      <c r="Q3" s="44"/>
      <c r="R3" s="44"/>
      <c r="S3" s="44"/>
      <c r="T3" s="44"/>
    </row>
    <row r="4" ht="15.75" customHeight="1">
      <c r="A4" s="43" t="s">
        <v>573</v>
      </c>
      <c r="B4" s="44"/>
      <c r="C4" s="44"/>
      <c r="D4" s="44"/>
      <c r="E4" s="44"/>
      <c r="F4" s="44"/>
      <c r="G4" s="44"/>
      <c r="H4" s="44"/>
      <c r="I4" s="44"/>
      <c r="J4" s="44"/>
      <c r="K4" s="44"/>
      <c r="L4" s="44"/>
      <c r="M4" s="44"/>
      <c r="N4" s="44"/>
      <c r="O4" s="44"/>
      <c r="P4" s="44"/>
      <c r="Q4" s="44"/>
      <c r="R4" s="44"/>
      <c r="S4" s="44"/>
      <c r="T4" s="44"/>
    </row>
    <row r="5" ht="15.75" customHeight="1">
      <c r="A5" s="43" t="s">
        <v>574</v>
      </c>
      <c r="B5" s="44"/>
      <c r="C5" s="44"/>
      <c r="D5" s="44"/>
      <c r="E5" s="44"/>
      <c r="F5" s="44"/>
      <c r="G5" s="44"/>
      <c r="H5" s="44"/>
      <c r="I5" s="44"/>
      <c r="J5" s="44"/>
      <c r="K5" s="44"/>
      <c r="L5" s="44"/>
      <c r="M5" s="44"/>
      <c r="N5" s="44"/>
      <c r="O5" s="44"/>
      <c r="P5" s="44"/>
      <c r="Q5" s="44"/>
      <c r="R5" s="44"/>
      <c r="S5" s="44"/>
      <c r="T5" s="44"/>
    </row>
    <row r="6" ht="15.75" customHeight="1">
      <c r="A6" s="104" t="s">
        <v>575</v>
      </c>
      <c r="B6" s="54"/>
      <c r="C6" s="54"/>
      <c r="D6" s="54"/>
      <c r="E6" s="54"/>
      <c r="F6" s="54"/>
      <c r="G6" s="54"/>
      <c r="H6" s="54"/>
      <c r="I6" s="54"/>
      <c r="J6" s="54"/>
      <c r="K6" s="54"/>
      <c r="L6" s="54"/>
      <c r="M6" s="54"/>
      <c r="N6" s="54"/>
      <c r="O6" s="54"/>
      <c r="P6" s="54"/>
      <c r="Q6" s="54"/>
      <c r="R6" s="54"/>
      <c r="S6" s="54"/>
      <c r="T6" s="54"/>
      <c r="U6" s="477"/>
      <c r="V6" s="477"/>
      <c r="W6" s="477"/>
      <c r="X6" s="477"/>
      <c r="Y6" s="477"/>
      <c r="Z6" s="477"/>
    </row>
    <row r="7" ht="15.75" customHeight="1">
      <c r="A7" s="44" t="s">
        <v>576</v>
      </c>
      <c r="B7" s="44"/>
      <c r="C7" s="478">
        <f>'Cost of capital worksheet'!N20</f>
        <v>1</v>
      </c>
      <c r="D7" s="44"/>
      <c r="E7" s="44"/>
      <c r="F7" s="44"/>
      <c r="G7" s="44"/>
      <c r="H7" s="44"/>
      <c r="I7" s="44"/>
      <c r="J7" s="44"/>
      <c r="K7" s="44"/>
      <c r="L7" s="44"/>
      <c r="M7" s="44"/>
      <c r="N7" s="44"/>
      <c r="O7" s="44"/>
      <c r="P7" s="44"/>
      <c r="Q7" s="44"/>
      <c r="R7" s="44"/>
      <c r="S7" s="44"/>
      <c r="T7" s="44"/>
      <c r="U7" s="479"/>
      <c r="V7" s="479"/>
      <c r="W7" s="479"/>
      <c r="X7" s="479"/>
      <c r="Y7" s="479"/>
      <c r="Z7" s="479"/>
    </row>
    <row r="8" ht="15.75" customHeight="1">
      <c r="A8" s="44" t="s">
        <v>577</v>
      </c>
      <c r="B8" s="44"/>
      <c r="C8" s="44"/>
      <c r="D8" s="44"/>
      <c r="E8" s="44"/>
      <c r="F8" s="457">
        <f>IF('Input sheet'!C26="Yes",'Input sheet'!C14+'Operating lease converter'!F32,'Input sheet'!C14)</f>
        <v>4875</v>
      </c>
      <c r="G8" s="44" t="s">
        <v>578</v>
      </c>
      <c r="H8" s="44"/>
      <c r="I8" s="44"/>
      <c r="J8" s="44"/>
      <c r="K8" s="44"/>
      <c r="L8" s="44"/>
      <c r="M8" s="44"/>
      <c r="N8" s="44"/>
      <c r="O8" s="44"/>
      <c r="P8" s="44"/>
      <c r="Q8" s="44"/>
      <c r="R8" s="44"/>
      <c r="S8" s="44"/>
      <c r="T8" s="44"/>
      <c r="U8" s="479"/>
      <c r="V8" s="479"/>
      <c r="W8" s="479"/>
      <c r="X8" s="479"/>
      <c r="Y8" s="479"/>
      <c r="Z8" s="479"/>
    </row>
    <row r="9" ht="15.75" customHeight="1">
      <c r="A9" s="44" t="s">
        <v>579</v>
      </c>
      <c r="B9" s="44"/>
      <c r="C9" s="44"/>
      <c r="D9" s="44"/>
      <c r="E9" s="44"/>
      <c r="F9" s="457">
        <f>IF('Input sheet'!C26="Yes",'Cost of capital worksheet'!N15+'Operating lease converter'!C28*'Operating lease converter'!C15,'Cost of capital worksheet'!N15)</f>
        <v>1639</v>
      </c>
      <c r="G9" s="44" t="s">
        <v>580</v>
      </c>
      <c r="H9" s="44"/>
      <c r="I9" s="44"/>
      <c r="J9" s="44"/>
      <c r="K9" s="44"/>
      <c r="L9" s="44"/>
      <c r="M9" s="44"/>
      <c r="N9" s="44"/>
      <c r="O9" s="44"/>
      <c r="P9" s="44"/>
      <c r="Q9" s="44"/>
      <c r="R9" s="44"/>
      <c r="S9" s="44"/>
      <c r="T9" s="44"/>
      <c r="U9" s="479"/>
      <c r="V9" s="479"/>
      <c r="W9" s="479"/>
      <c r="X9" s="479"/>
      <c r="Y9" s="479"/>
      <c r="Z9" s="479"/>
    </row>
    <row r="10" ht="15.75" customHeight="1">
      <c r="A10" s="44" t="s">
        <v>581</v>
      </c>
      <c r="B10" s="44"/>
      <c r="C10" s="44"/>
      <c r="D10" s="44"/>
      <c r="E10" s="44"/>
      <c r="F10" s="480">
        <f>'Input sheet'!C42</f>
        <v>0.045</v>
      </c>
      <c r="G10" s="44"/>
      <c r="H10" s="44"/>
      <c r="I10" s="44"/>
      <c r="J10" s="44"/>
      <c r="K10" s="44"/>
      <c r="L10" s="44"/>
      <c r="M10" s="44"/>
      <c r="N10" s="44"/>
      <c r="O10" s="44"/>
      <c r="P10" s="44"/>
      <c r="Q10" s="44"/>
      <c r="R10" s="44"/>
      <c r="S10" s="44"/>
      <c r="T10" s="44"/>
      <c r="U10" s="479"/>
      <c r="V10" s="479"/>
      <c r="W10" s="479"/>
      <c r="X10" s="479"/>
      <c r="Y10" s="479"/>
      <c r="Z10" s="479"/>
    </row>
    <row r="11" ht="15.75" customHeight="1">
      <c r="A11" s="43" t="s">
        <v>245</v>
      </c>
      <c r="B11" s="44"/>
      <c r="C11" s="44"/>
      <c r="D11" s="44"/>
      <c r="E11" s="44"/>
      <c r="F11" s="44"/>
      <c r="G11" s="44"/>
      <c r="H11" s="44"/>
      <c r="I11" s="44"/>
      <c r="J11" s="44"/>
      <c r="K11" s="44"/>
      <c r="L11" s="44"/>
      <c r="M11" s="44"/>
      <c r="N11" s="44"/>
      <c r="O11" s="44"/>
      <c r="P11" s="44"/>
      <c r="Q11" s="44"/>
      <c r="R11" s="44"/>
      <c r="S11" s="44"/>
      <c r="T11" s="44"/>
      <c r="U11" s="479"/>
      <c r="V11" s="479"/>
      <c r="W11" s="479"/>
      <c r="X11" s="479"/>
      <c r="Y11" s="479"/>
      <c r="Z11" s="479"/>
    </row>
    <row r="12" ht="15.75" customHeight="1">
      <c r="A12" s="44" t="s">
        <v>582</v>
      </c>
      <c r="B12" s="44"/>
      <c r="C12" s="44"/>
      <c r="D12" s="481">
        <f>IF(F9=0,1000000,IF(F8&lt;0,-100000,F8/F9))</f>
        <v>2.974374619</v>
      </c>
      <c r="E12" s="44"/>
      <c r="F12" s="44"/>
      <c r="G12" s="44"/>
      <c r="H12" s="44"/>
      <c r="I12" s="44"/>
      <c r="J12" s="44"/>
      <c r="K12" s="44"/>
      <c r="L12" s="44"/>
      <c r="M12" s="44"/>
      <c r="N12" s="44"/>
      <c r="O12" s="44"/>
      <c r="P12" s="44"/>
      <c r="Q12" s="44"/>
      <c r="R12" s="44"/>
      <c r="S12" s="44"/>
      <c r="T12" s="44"/>
      <c r="U12" s="479"/>
      <c r="V12" s="479"/>
      <c r="W12" s="479"/>
      <c r="X12" s="479"/>
      <c r="Y12" s="479"/>
      <c r="Z12" s="479"/>
    </row>
    <row r="13" ht="15.75" customHeight="1">
      <c r="A13" s="44" t="s">
        <v>583</v>
      </c>
      <c r="B13" s="44"/>
      <c r="C13" s="44"/>
      <c r="D13" s="482" t="str">
        <f>IF(C7=1,VLOOKUP(D12,A22:D36,3),(IF(C7=2,VLOOKUP(D12,A41:D55,3),VLOOKUP(D12,F22:I36,3))))</f>
        <v>Baa2/BBB</v>
      </c>
      <c r="E13" s="44"/>
      <c r="F13" s="54" t="s">
        <v>584</v>
      </c>
      <c r="G13" s="44"/>
      <c r="H13" s="44"/>
      <c r="I13" s="44"/>
      <c r="J13" s="44"/>
      <c r="K13" s="44"/>
      <c r="L13" s="44"/>
      <c r="M13" s="44"/>
      <c r="N13" s="44"/>
      <c r="O13" s="44"/>
      <c r="P13" s="44"/>
      <c r="Q13" s="44"/>
      <c r="R13" s="44"/>
      <c r="S13" s="44"/>
      <c r="T13" s="44"/>
      <c r="U13" s="479"/>
      <c r="V13" s="479"/>
      <c r="W13" s="479"/>
      <c r="X13" s="479"/>
      <c r="Y13" s="479"/>
      <c r="Z13" s="479"/>
    </row>
    <row r="14" ht="15.75" customHeight="1">
      <c r="A14" s="44" t="s">
        <v>585</v>
      </c>
      <c r="B14" s="44"/>
      <c r="C14" s="44"/>
      <c r="D14" s="483">
        <f>IF(C7=1,VLOOKUP(D12,A22:D36,4),(IF(C7=2,VLOOKUP(D12,A41:D55,4),VLOOKUP(D12,F22:I36,4))))</f>
        <v>0.0147</v>
      </c>
      <c r="E14" s="44"/>
      <c r="F14" s="54" t="s">
        <v>586</v>
      </c>
      <c r="G14" s="44"/>
      <c r="H14" s="44"/>
      <c r="I14" s="44"/>
      <c r="J14" s="44"/>
      <c r="K14" s="44"/>
      <c r="L14" s="44"/>
      <c r="M14" s="44"/>
      <c r="N14" s="44"/>
      <c r="O14" s="44"/>
      <c r="P14" s="44"/>
      <c r="Q14" s="44"/>
      <c r="R14" s="44"/>
      <c r="S14" s="44"/>
      <c r="T14" s="44"/>
      <c r="U14" s="479"/>
      <c r="V14" s="479"/>
      <c r="W14" s="479"/>
      <c r="X14" s="479"/>
      <c r="Y14" s="479"/>
      <c r="Z14" s="479"/>
    </row>
    <row r="15" ht="15.75" customHeight="1">
      <c r="A15" s="44" t="s">
        <v>587</v>
      </c>
      <c r="B15" s="44"/>
      <c r="C15" s="44"/>
      <c r="D15" s="483">
        <f>VLOOKUP('Input sheet'!C8,'Country equity risk premiums'!A5:C195,3)</f>
        <v>0.02394435387</v>
      </c>
      <c r="E15" s="44"/>
      <c r="F15" s="54"/>
      <c r="G15" s="44"/>
      <c r="H15" s="44"/>
      <c r="I15" s="44"/>
      <c r="J15" s="44"/>
      <c r="K15" s="44"/>
      <c r="L15" s="44"/>
      <c r="M15" s="44"/>
      <c r="N15" s="44"/>
      <c r="O15" s="44"/>
      <c r="P15" s="44"/>
      <c r="Q15" s="44"/>
      <c r="R15" s="44"/>
      <c r="S15" s="44"/>
      <c r="T15" s="44"/>
      <c r="U15" s="479"/>
      <c r="V15" s="479"/>
      <c r="W15" s="479"/>
      <c r="X15" s="479"/>
      <c r="Y15" s="479"/>
      <c r="Z15" s="479"/>
    </row>
    <row r="16" ht="15.75" customHeight="1">
      <c r="A16" s="44" t="s">
        <v>588</v>
      </c>
      <c r="B16" s="44"/>
      <c r="C16" s="44"/>
      <c r="D16" s="483">
        <f>F10+D14+D15</f>
        <v>0.08364435387</v>
      </c>
      <c r="E16" s="44"/>
      <c r="F16" s="44"/>
      <c r="G16" s="44"/>
      <c r="H16" s="44"/>
      <c r="I16" s="44"/>
      <c r="J16" s="44"/>
      <c r="K16" s="44"/>
      <c r="L16" s="44"/>
      <c r="M16" s="44"/>
      <c r="N16" s="44"/>
      <c r="O16" s="44"/>
      <c r="P16" s="44"/>
      <c r="Q16" s="44"/>
      <c r="R16" s="44"/>
      <c r="S16" s="44"/>
      <c r="T16" s="44"/>
      <c r="U16" s="440"/>
      <c r="V16" s="440"/>
      <c r="W16" s="440"/>
      <c r="X16" s="440"/>
      <c r="Y16" s="440"/>
      <c r="Z16" s="440"/>
    </row>
    <row r="17" ht="15.75" customHeight="1">
      <c r="A17" s="44"/>
      <c r="B17" s="44"/>
      <c r="C17" s="44"/>
      <c r="D17" s="484"/>
      <c r="E17" s="44"/>
      <c r="F17" s="44"/>
      <c r="G17" s="44"/>
      <c r="H17" s="44"/>
      <c r="I17" s="44"/>
      <c r="J17" s="44"/>
      <c r="K17" s="44"/>
      <c r="L17" s="44"/>
      <c r="M17" s="44"/>
      <c r="N17" s="44"/>
      <c r="O17" s="44"/>
      <c r="P17" s="44"/>
      <c r="Q17" s="44"/>
      <c r="R17" s="44"/>
      <c r="S17" s="44"/>
      <c r="T17" s="44"/>
      <c r="U17" s="440"/>
      <c r="V17" s="440"/>
      <c r="W17" s="440"/>
      <c r="X17" s="440"/>
      <c r="Y17" s="440"/>
      <c r="Z17" s="440"/>
    </row>
    <row r="18" ht="15.75" customHeight="1">
      <c r="A18" s="54" t="s">
        <v>589</v>
      </c>
      <c r="B18" s="54"/>
      <c r="C18" s="54"/>
      <c r="D18" s="485"/>
      <c r="E18" s="54"/>
      <c r="F18" s="54"/>
      <c r="G18" s="54"/>
      <c r="H18" s="54"/>
      <c r="I18" s="54"/>
      <c r="J18" s="54"/>
      <c r="K18" s="54"/>
      <c r="L18" s="54"/>
      <c r="M18" s="54"/>
      <c r="N18" s="54"/>
      <c r="O18" s="54"/>
      <c r="P18" s="54"/>
      <c r="Q18" s="54"/>
      <c r="R18" s="54"/>
      <c r="S18" s="54"/>
      <c r="T18" s="54"/>
      <c r="U18" s="486"/>
      <c r="V18" s="486"/>
      <c r="W18" s="486"/>
      <c r="X18" s="486"/>
      <c r="Y18" s="486"/>
      <c r="Z18" s="486"/>
    </row>
    <row r="19" ht="15.75" customHeight="1">
      <c r="A19" s="43" t="s">
        <v>590</v>
      </c>
      <c r="B19" s="44"/>
      <c r="C19" s="44"/>
      <c r="D19" s="44"/>
      <c r="E19" s="44"/>
      <c r="F19" s="44"/>
      <c r="G19" s="44"/>
      <c r="H19" s="44"/>
      <c r="I19" s="44"/>
      <c r="J19" s="487" t="s">
        <v>591</v>
      </c>
      <c r="K19" s="348"/>
      <c r="L19" s="348"/>
      <c r="M19" s="348"/>
      <c r="N19" s="348"/>
      <c r="O19" s="348"/>
      <c r="P19" s="348"/>
      <c r="Q19" s="348"/>
      <c r="R19" s="348"/>
      <c r="S19" s="348"/>
      <c r="T19" s="363"/>
      <c r="U19" s="479"/>
      <c r="V19" s="479"/>
      <c r="W19" s="479"/>
      <c r="X19" s="479"/>
      <c r="Y19" s="479"/>
      <c r="Z19" s="479"/>
    </row>
    <row r="20" ht="15.75" customHeight="1">
      <c r="A20" s="488" t="s">
        <v>592</v>
      </c>
      <c r="B20" s="277"/>
      <c r="C20" s="489"/>
      <c r="D20" s="489"/>
      <c r="E20" s="44"/>
      <c r="F20" s="44"/>
      <c r="G20" s="44"/>
      <c r="H20" s="44"/>
      <c r="I20" s="44"/>
      <c r="J20" s="490" t="s">
        <v>593</v>
      </c>
      <c r="K20" s="491">
        <v>1.0</v>
      </c>
      <c r="L20" s="491">
        <v>2.0</v>
      </c>
      <c r="M20" s="491">
        <v>3.0</v>
      </c>
      <c r="N20" s="491">
        <v>4.0</v>
      </c>
      <c r="O20" s="491">
        <v>5.0</v>
      </c>
      <c r="P20" s="491">
        <v>6.0</v>
      </c>
      <c r="Q20" s="491">
        <v>7.0</v>
      </c>
      <c r="R20" s="491">
        <v>8.0</v>
      </c>
      <c r="S20" s="491">
        <v>9.0</v>
      </c>
      <c r="T20" s="491">
        <v>10.0</v>
      </c>
      <c r="U20" s="479"/>
      <c r="V20" s="479"/>
      <c r="W20" s="479"/>
      <c r="X20" s="479"/>
      <c r="Y20" s="479"/>
      <c r="Z20" s="479"/>
    </row>
    <row r="21" ht="15.75" customHeight="1">
      <c r="A21" s="492" t="s">
        <v>594</v>
      </c>
      <c r="B21" s="492" t="s">
        <v>595</v>
      </c>
      <c r="C21" s="492" t="s">
        <v>596</v>
      </c>
      <c r="D21" s="492" t="s">
        <v>597</v>
      </c>
      <c r="E21" s="44"/>
      <c r="F21" s="44"/>
      <c r="G21" s="44"/>
      <c r="H21" s="44"/>
      <c r="I21" s="44"/>
      <c r="J21" s="493" t="s">
        <v>598</v>
      </c>
      <c r="K21" s="494">
        <v>0.0</v>
      </c>
      <c r="L21" s="494">
        <v>3.0E-4</v>
      </c>
      <c r="M21" s="494">
        <v>0.0013</v>
      </c>
      <c r="N21" s="494">
        <v>0.0024</v>
      </c>
      <c r="O21" s="494">
        <v>0.0034999999999999996</v>
      </c>
      <c r="P21" s="494">
        <v>0.0045000000000000005</v>
      </c>
      <c r="Q21" s="494">
        <v>0.0051</v>
      </c>
      <c r="R21" s="494">
        <v>0.0059</v>
      </c>
      <c r="S21" s="494">
        <v>0.0064</v>
      </c>
      <c r="T21" s="494">
        <v>0.006999999999999999</v>
      </c>
      <c r="U21" s="479"/>
      <c r="V21" s="479"/>
      <c r="W21" s="479"/>
      <c r="X21" s="479"/>
      <c r="Y21" s="479"/>
      <c r="Z21" s="479"/>
    </row>
    <row r="22" ht="15.75" customHeight="1">
      <c r="A22" s="495">
        <v>-100000.0</v>
      </c>
      <c r="B22" s="495">
        <v>0.199999</v>
      </c>
      <c r="C22" s="495" t="s">
        <v>599</v>
      </c>
      <c r="D22" s="496">
        <v>0.2</v>
      </c>
      <c r="E22" s="44"/>
      <c r="F22" s="44"/>
      <c r="G22" s="44"/>
      <c r="H22" s="44"/>
      <c r="I22" s="44"/>
      <c r="J22" s="493" t="s">
        <v>600</v>
      </c>
      <c r="K22" s="494">
        <v>2.0E-4</v>
      </c>
      <c r="L22" s="494">
        <v>6.0E-4</v>
      </c>
      <c r="M22" s="494">
        <v>0.0012</v>
      </c>
      <c r="N22" s="494">
        <v>0.0021</v>
      </c>
      <c r="O22" s="494">
        <v>0.0031</v>
      </c>
      <c r="P22" s="494">
        <v>0.0042</v>
      </c>
      <c r="Q22" s="494">
        <v>0.005</v>
      </c>
      <c r="R22" s="494">
        <v>0.0058</v>
      </c>
      <c r="S22" s="494">
        <v>0.006500000000000001</v>
      </c>
      <c r="T22" s="494">
        <v>0.0072</v>
      </c>
      <c r="U22" s="479"/>
      <c r="V22" s="479"/>
      <c r="W22" s="479"/>
      <c r="X22" s="479"/>
      <c r="Y22" s="479"/>
      <c r="Z22" s="479"/>
    </row>
    <row r="23" ht="15.75" customHeight="1">
      <c r="A23" s="495">
        <v>0.2</v>
      </c>
      <c r="B23" s="495">
        <v>0.649999</v>
      </c>
      <c r="C23" s="495" t="s">
        <v>601</v>
      </c>
      <c r="D23" s="496">
        <v>0.17</v>
      </c>
      <c r="E23" s="44"/>
      <c r="F23" s="495"/>
      <c r="G23" s="44"/>
      <c r="H23" s="44"/>
      <c r="I23" s="44"/>
      <c r="J23" s="493" t="s">
        <v>602</v>
      </c>
      <c r="K23" s="494">
        <v>5.0E-4</v>
      </c>
      <c r="L23" s="494">
        <v>0.0014000000000000002</v>
      </c>
      <c r="M23" s="494">
        <v>0.0023</v>
      </c>
      <c r="N23" s="494">
        <v>0.0034999999999999996</v>
      </c>
      <c r="O23" s="494">
        <v>0.004699999999999999</v>
      </c>
      <c r="P23" s="494">
        <v>0.0062</v>
      </c>
      <c r="Q23" s="494">
        <v>0.0079</v>
      </c>
      <c r="R23" s="494">
        <v>0.009300000000000001</v>
      </c>
      <c r="S23" s="494">
        <v>0.0108</v>
      </c>
      <c r="T23" s="494">
        <v>0.0124</v>
      </c>
      <c r="U23" s="479"/>
      <c r="V23" s="479"/>
      <c r="W23" s="479"/>
      <c r="X23" s="479"/>
      <c r="Y23" s="479"/>
      <c r="Z23" s="479"/>
    </row>
    <row r="24" ht="15.75" customHeight="1">
      <c r="A24" s="495">
        <v>0.65</v>
      </c>
      <c r="B24" s="495">
        <v>0.799999</v>
      </c>
      <c r="C24" s="495" t="s">
        <v>603</v>
      </c>
      <c r="D24" s="496">
        <v>0.1178</v>
      </c>
      <c r="E24" s="44"/>
      <c r="F24" s="44"/>
      <c r="G24" s="44"/>
      <c r="H24" s="44"/>
      <c r="I24" s="44"/>
      <c r="J24" s="493" t="s">
        <v>604</v>
      </c>
      <c r="K24" s="494">
        <v>0.0016</v>
      </c>
      <c r="L24" s="494">
        <v>0.0045000000000000005</v>
      </c>
      <c r="M24" s="494">
        <v>0.0078000000000000005</v>
      </c>
      <c r="N24" s="494">
        <v>0.011699999999999999</v>
      </c>
      <c r="O24" s="494">
        <v>0.0158</v>
      </c>
      <c r="P24" s="494">
        <v>0.019799999999999998</v>
      </c>
      <c r="Q24" s="494">
        <v>0.0233</v>
      </c>
      <c r="R24" s="494">
        <v>0.026699999999999998</v>
      </c>
      <c r="S24" s="494">
        <v>0.03</v>
      </c>
      <c r="T24" s="494">
        <v>0.0332</v>
      </c>
      <c r="U24" s="479"/>
      <c r="V24" s="479"/>
      <c r="W24" s="479"/>
      <c r="X24" s="479"/>
      <c r="Y24" s="479"/>
      <c r="Z24" s="479"/>
    </row>
    <row r="25" ht="15.75" customHeight="1">
      <c r="A25" s="495">
        <v>0.8</v>
      </c>
      <c r="B25" s="495">
        <v>1.249999</v>
      </c>
      <c r="C25" s="495" t="s">
        <v>605</v>
      </c>
      <c r="D25" s="496">
        <v>0.0851</v>
      </c>
      <c r="E25" s="44"/>
      <c r="F25" s="44"/>
      <c r="G25" s="44"/>
      <c r="H25" s="44"/>
      <c r="I25" s="44"/>
      <c r="J25" s="493" t="s">
        <v>606</v>
      </c>
      <c r="K25" s="494">
        <v>0.0060999999999999995</v>
      </c>
      <c r="L25" s="494">
        <v>0.0192</v>
      </c>
      <c r="M25" s="494">
        <v>0.0348</v>
      </c>
      <c r="N25" s="494">
        <v>0.050499999999999996</v>
      </c>
      <c r="O25" s="494">
        <v>0.0652</v>
      </c>
      <c r="P25" s="494">
        <v>0.0785</v>
      </c>
      <c r="Q25" s="494">
        <v>0.0901</v>
      </c>
      <c r="R25" s="494">
        <v>0.10039999999999999</v>
      </c>
      <c r="S25" s="494">
        <v>0.1097</v>
      </c>
      <c r="T25" s="494">
        <v>0.11779999999999999</v>
      </c>
      <c r="U25" s="479"/>
      <c r="V25" s="479"/>
      <c r="W25" s="479"/>
      <c r="X25" s="479"/>
      <c r="Y25" s="479"/>
      <c r="Z25" s="479"/>
    </row>
    <row r="26" ht="15.75" customHeight="1">
      <c r="A26" s="495">
        <v>1.25</v>
      </c>
      <c r="B26" s="495">
        <v>1.499999</v>
      </c>
      <c r="C26" s="495" t="s">
        <v>607</v>
      </c>
      <c r="D26" s="496">
        <v>0.0524</v>
      </c>
      <c r="E26" s="44"/>
      <c r="F26" s="44"/>
      <c r="G26" s="44"/>
      <c r="H26" s="44"/>
      <c r="I26" s="44"/>
      <c r="J26" s="493" t="s">
        <v>608</v>
      </c>
      <c r="K26" s="494">
        <v>0.0333</v>
      </c>
      <c r="L26" s="494">
        <v>0.0771</v>
      </c>
      <c r="M26" s="494">
        <v>0.1155</v>
      </c>
      <c r="N26" s="494">
        <v>0.1458</v>
      </c>
      <c r="O26" s="494">
        <v>0.1693</v>
      </c>
      <c r="P26" s="494">
        <v>0.1883</v>
      </c>
      <c r="Q26" s="494">
        <v>0.2036</v>
      </c>
      <c r="R26" s="494">
        <v>0.21600000000000003</v>
      </c>
      <c r="S26" s="494">
        <v>0.22699999999999998</v>
      </c>
      <c r="T26" s="494">
        <v>0.23739999999999997</v>
      </c>
      <c r="U26" s="479"/>
      <c r="V26" s="479"/>
      <c r="W26" s="479"/>
      <c r="X26" s="479"/>
      <c r="Y26" s="479"/>
      <c r="Z26" s="479"/>
    </row>
    <row r="27" ht="15.75" customHeight="1">
      <c r="A27" s="495">
        <v>1.5</v>
      </c>
      <c r="B27" s="495">
        <v>1.749999</v>
      </c>
      <c r="C27" s="495" t="s">
        <v>609</v>
      </c>
      <c r="D27" s="496">
        <v>0.0361</v>
      </c>
      <c r="E27" s="44"/>
      <c r="F27" s="44"/>
      <c r="G27" s="44"/>
      <c r="H27" s="44"/>
      <c r="I27" s="44"/>
      <c r="J27" s="493" t="s">
        <v>610</v>
      </c>
      <c r="K27" s="494">
        <v>0.2708</v>
      </c>
      <c r="L27" s="494">
        <v>0.3664</v>
      </c>
      <c r="M27" s="494">
        <v>0.41409999999999997</v>
      </c>
      <c r="N27" s="494">
        <v>0.441</v>
      </c>
      <c r="O27" s="494">
        <v>0.4619</v>
      </c>
      <c r="P27" s="494">
        <v>0.47090000000000004</v>
      </c>
      <c r="Q27" s="494">
        <v>0.4826</v>
      </c>
      <c r="R27" s="494">
        <v>0.4905</v>
      </c>
      <c r="S27" s="494">
        <v>0.4976</v>
      </c>
      <c r="T27" s="494">
        <v>0.5038</v>
      </c>
      <c r="U27" s="479"/>
      <c r="V27" s="479"/>
      <c r="W27" s="479"/>
      <c r="X27" s="479"/>
      <c r="Y27" s="479"/>
      <c r="Z27" s="479"/>
    </row>
    <row r="28" ht="15.75" customHeight="1">
      <c r="A28" s="495">
        <v>1.75</v>
      </c>
      <c r="B28" s="495">
        <v>1.999999</v>
      </c>
      <c r="C28" s="495" t="s">
        <v>611</v>
      </c>
      <c r="D28" s="496">
        <v>0.0314</v>
      </c>
      <c r="E28" s="44"/>
      <c r="F28" s="44"/>
      <c r="G28" s="44"/>
      <c r="H28" s="44"/>
      <c r="I28" s="44"/>
      <c r="J28" s="44"/>
      <c r="K28" s="44"/>
      <c r="L28" s="44"/>
      <c r="M28" s="44"/>
      <c r="N28" s="44"/>
      <c r="O28" s="44"/>
      <c r="P28" s="44"/>
      <c r="Q28" s="44"/>
      <c r="R28" s="44"/>
      <c r="S28" s="44"/>
      <c r="T28" s="44"/>
      <c r="U28" s="479"/>
      <c r="V28" s="479"/>
      <c r="W28" s="479"/>
      <c r="X28" s="479"/>
      <c r="Y28" s="479"/>
      <c r="Z28" s="479"/>
    </row>
    <row r="29" ht="15.75" customHeight="1">
      <c r="A29" s="495">
        <v>2.0</v>
      </c>
      <c r="B29" s="495">
        <v>2.2499999</v>
      </c>
      <c r="C29" s="495" t="s">
        <v>612</v>
      </c>
      <c r="D29" s="496">
        <v>0.0221</v>
      </c>
      <c r="E29" s="44"/>
      <c r="F29" s="44"/>
      <c r="G29" s="44"/>
      <c r="H29" s="44"/>
      <c r="I29" s="44"/>
      <c r="J29" s="44"/>
      <c r="K29" s="44"/>
      <c r="L29" s="44"/>
      <c r="M29" s="44"/>
      <c r="N29" s="44"/>
      <c r="O29" s="44"/>
      <c r="P29" s="44"/>
      <c r="Q29" s="44"/>
      <c r="R29" s="44"/>
      <c r="S29" s="44"/>
      <c r="T29" s="44"/>
      <c r="U29" s="479"/>
      <c r="V29" s="479"/>
      <c r="W29" s="479"/>
      <c r="X29" s="479"/>
      <c r="Y29" s="479"/>
      <c r="Z29" s="479"/>
    </row>
    <row r="30" ht="15.75" customHeight="1">
      <c r="A30" s="495">
        <v>2.25</v>
      </c>
      <c r="B30" s="495">
        <v>2.49999</v>
      </c>
      <c r="C30" s="495" t="s">
        <v>613</v>
      </c>
      <c r="D30" s="496">
        <v>0.0174</v>
      </c>
      <c r="E30" s="44"/>
      <c r="F30" s="44"/>
      <c r="G30" s="44"/>
      <c r="H30" s="44"/>
      <c r="I30" s="44"/>
      <c r="J30" s="44"/>
      <c r="K30" s="44"/>
      <c r="L30" s="44"/>
      <c r="M30" s="44"/>
      <c r="N30" s="44"/>
      <c r="O30" s="44"/>
      <c r="P30" s="44"/>
      <c r="Q30" s="44"/>
      <c r="R30" s="44"/>
      <c r="S30" s="44"/>
      <c r="T30" s="44"/>
      <c r="U30" s="479"/>
      <c r="V30" s="479"/>
      <c r="W30" s="479"/>
      <c r="X30" s="479"/>
      <c r="Y30" s="479"/>
      <c r="Z30" s="479"/>
    </row>
    <row r="31" ht="15.75" customHeight="1">
      <c r="A31" s="495">
        <v>2.5</v>
      </c>
      <c r="B31" s="495">
        <v>2.999999</v>
      </c>
      <c r="C31" s="495" t="s">
        <v>614</v>
      </c>
      <c r="D31" s="496">
        <v>0.0147</v>
      </c>
      <c r="E31" s="44"/>
      <c r="F31" s="44"/>
      <c r="G31" s="44"/>
      <c r="H31" s="44"/>
      <c r="I31" s="44"/>
      <c r="J31" s="44"/>
      <c r="K31" s="44"/>
      <c r="L31" s="44"/>
      <c r="M31" s="44"/>
      <c r="N31" s="44"/>
      <c r="O31" s="44"/>
      <c r="P31" s="44"/>
      <c r="Q31" s="44"/>
      <c r="R31" s="44"/>
      <c r="S31" s="44"/>
      <c r="T31" s="44"/>
      <c r="U31" s="479"/>
      <c r="V31" s="479"/>
      <c r="W31" s="479"/>
      <c r="X31" s="479"/>
      <c r="Y31" s="479"/>
      <c r="Z31" s="479"/>
    </row>
    <row r="32" ht="15.75" customHeight="1">
      <c r="A32" s="495">
        <v>3.0</v>
      </c>
      <c r="B32" s="495">
        <v>4.249999</v>
      </c>
      <c r="C32" s="495" t="s">
        <v>615</v>
      </c>
      <c r="D32" s="496">
        <v>0.0121</v>
      </c>
      <c r="E32" s="44"/>
      <c r="F32" s="44"/>
      <c r="G32" s="44"/>
      <c r="H32" s="44"/>
      <c r="I32" s="44"/>
      <c r="J32" s="44"/>
      <c r="K32" s="44"/>
      <c r="L32" s="44"/>
      <c r="M32" s="44"/>
      <c r="N32" s="44"/>
      <c r="O32" s="44"/>
      <c r="P32" s="44"/>
      <c r="Q32" s="44"/>
      <c r="R32" s="44"/>
      <c r="S32" s="44"/>
      <c r="T32" s="44"/>
      <c r="U32" s="479"/>
      <c r="V32" s="479"/>
      <c r="W32" s="479"/>
      <c r="X32" s="479"/>
      <c r="Y32" s="479"/>
      <c r="Z32" s="479"/>
    </row>
    <row r="33" ht="15.75" customHeight="1">
      <c r="A33" s="495">
        <v>4.25</v>
      </c>
      <c r="B33" s="495">
        <v>5.499999</v>
      </c>
      <c r="C33" s="495" t="s">
        <v>616</v>
      </c>
      <c r="D33" s="496">
        <v>0.0107</v>
      </c>
      <c r="E33" s="44"/>
      <c r="F33" s="44"/>
      <c r="G33" s="44"/>
      <c r="H33" s="44"/>
      <c r="I33" s="44"/>
      <c r="J33" s="44"/>
      <c r="K33" s="44"/>
      <c r="L33" s="44"/>
      <c r="M33" s="44"/>
      <c r="N33" s="44"/>
      <c r="O33" s="44"/>
      <c r="P33" s="44"/>
      <c r="Q33" s="44"/>
      <c r="R33" s="44"/>
      <c r="S33" s="44"/>
      <c r="T33" s="44"/>
      <c r="U33" s="479"/>
      <c r="V33" s="479"/>
      <c r="W33" s="479"/>
      <c r="X33" s="479"/>
      <c r="Y33" s="479"/>
      <c r="Z33" s="479"/>
    </row>
    <row r="34" ht="15.75" customHeight="1">
      <c r="A34" s="495">
        <v>5.5</v>
      </c>
      <c r="B34" s="495">
        <v>6.499999</v>
      </c>
      <c r="C34" s="495" t="s">
        <v>206</v>
      </c>
      <c r="D34" s="496">
        <v>0.0092</v>
      </c>
      <c r="E34" s="44"/>
      <c r="F34" s="44"/>
      <c r="G34" s="44"/>
      <c r="H34" s="44"/>
      <c r="I34" s="44"/>
      <c r="J34" s="44"/>
      <c r="K34" s="44"/>
      <c r="L34" s="44"/>
      <c r="M34" s="44"/>
      <c r="N34" s="44"/>
      <c r="O34" s="44"/>
      <c r="P34" s="44"/>
      <c r="Q34" s="44"/>
      <c r="R34" s="44"/>
      <c r="S34" s="44"/>
      <c r="T34" s="44"/>
      <c r="U34" s="479"/>
      <c r="V34" s="479"/>
      <c r="W34" s="479"/>
      <c r="X34" s="479"/>
      <c r="Y34" s="479"/>
      <c r="Z34" s="479"/>
    </row>
    <row r="35" ht="15.75" customHeight="1">
      <c r="A35" s="495">
        <v>6.5</v>
      </c>
      <c r="B35" s="495">
        <v>8.499999</v>
      </c>
      <c r="C35" s="495" t="s">
        <v>617</v>
      </c>
      <c r="D35" s="496">
        <v>0.007</v>
      </c>
      <c r="E35" s="44"/>
      <c r="F35" s="44"/>
      <c r="G35" s="44"/>
      <c r="H35" s="44"/>
      <c r="I35" s="44"/>
      <c r="J35" s="44"/>
      <c r="K35" s="44"/>
      <c r="L35" s="44"/>
      <c r="M35" s="44"/>
      <c r="N35" s="44"/>
      <c r="O35" s="44"/>
      <c r="P35" s="44"/>
      <c r="Q35" s="44"/>
      <c r="R35" s="44"/>
      <c r="S35" s="44"/>
      <c r="T35" s="44"/>
      <c r="U35" s="479"/>
      <c r="V35" s="479"/>
      <c r="W35" s="479"/>
      <c r="X35" s="479"/>
      <c r="Y35" s="479"/>
      <c r="Z35" s="479"/>
    </row>
    <row r="36" ht="15.75" customHeight="1">
      <c r="A36" s="462">
        <v>8.5</v>
      </c>
      <c r="B36" s="495">
        <v>100000.0</v>
      </c>
      <c r="C36" s="495" t="s">
        <v>618</v>
      </c>
      <c r="D36" s="496">
        <v>0.0059</v>
      </c>
      <c r="E36" s="44"/>
      <c r="F36" s="44"/>
      <c r="G36" s="44"/>
      <c r="H36" s="44"/>
      <c r="I36" s="44"/>
      <c r="J36" s="44"/>
      <c r="K36" s="44"/>
      <c r="L36" s="44"/>
      <c r="M36" s="44"/>
      <c r="N36" s="44"/>
      <c r="O36" s="44"/>
      <c r="P36" s="44"/>
      <c r="Q36" s="44"/>
      <c r="R36" s="44"/>
      <c r="S36" s="44"/>
      <c r="T36" s="44"/>
      <c r="U36" s="479"/>
      <c r="V36" s="479"/>
      <c r="W36" s="479"/>
      <c r="X36" s="479"/>
      <c r="Y36" s="479"/>
      <c r="Z36" s="479"/>
    </row>
    <row r="37" ht="15.75" customHeight="1">
      <c r="A37" s="44"/>
      <c r="B37" s="44"/>
      <c r="C37" s="44"/>
      <c r="D37" s="44"/>
      <c r="E37" s="44"/>
      <c r="F37" s="44"/>
      <c r="G37" s="44"/>
      <c r="H37" s="44"/>
      <c r="I37" s="44"/>
      <c r="J37" s="44"/>
      <c r="K37" s="44"/>
      <c r="L37" s="44"/>
      <c r="M37" s="44"/>
      <c r="N37" s="44"/>
      <c r="O37" s="44"/>
      <c r="P37" s="44"/>
      <c r="Q37" s="44"/>
      <c r="R37" s="44"/>
      <c r="S37" s="44"/>
      <c r="T37" s="44"/>
      <c r="U37" s="479"/>
      <c r="V37" s="479"/>
      <c r="W37" s="479"/>
      <c r="X37" s="479"/>
      <c r="Y37" s="479"/>
      <c r="Z37" s="479"/>
    </row>
    <row r="38" ht="15.75" customHeight="1">
      <c r="A38" s="43" t="s">
        <v>619</v>
      </c>
      <c r="B38" s="44"/>
      <c r="C38" s="44"/>
      <c r="D38" s="44"/>
      <c r="E38" s="44"/>
      <c r="F38" s="44"/>
      <c r="G38" s="44"/>
      <c r="H38" s="44"/>
      <c r="I38" s="44"/>
      <c r="J38" s="44"/>
      <c r="K38" s="44"/>
      <c r="L38" s="44"/>
      <c r="M38" s="44"/>
      <c r="N38" s="44"/>
      <c r="O38" s="44"/>
      <c r="P38" s="44"/>
      <c r="Q38" s="44"/>
      <c r="R38" s="44"/>
      <c r="S38" s="44"/>
      <c r="T38" s="44"/>
      <c r="U38" s="479"/>
      <c r="V38" s="479"/>
      <c r="W38" s="479"/>
      <c r="X38" s="479"/>
      <c r="Y38" s="479"/>
      <c r="Z38" s="479"/>
    </row>
    <row r="39" ht="15.75" customHeight="1">
      <c r="A39" s="488" t="s">
        <v>592</v>
      </c>
      <c r="B39" s="277"/>
      <c r="C39" s="495"/>
      <c r="D39" s="495"/>
      <c r="E39" s="44"/>
      <c r="F39" s="44"/>
      <c r="G39" s="44"/>
      <c r="H39" s="44"/>
      <c r="I39" s="44"/>
      <c r="J39" s="44"/>
      <c r="K39" s="44"/>
      <c r="L39" s="44"/>
      <c r="M39" s="44"/>
      <c r="N39" s="44"/>
      <c r="O39" s="44"/>
      <c r="P39" s="44"/>
      <c r="Q39" s="44"/>
      <c r="R39" s="44"/>
      <c r="S39" s="44"/>
      <c r="T39" s="44"/>
      <c r="U39" s="479"/>
      <c r="V39" s="479"/>
      <c r="W39" s="479"/>
      <c r="X39" s="479"/>
      <c r="Y39" s="479"/>
      <c r="Z39" s="479"/>
    </row>
    <row r="40" ht="15.75" customHeight="1">
      <c r="A40" s="495" t="s">
        <v>620</v>
      </c>
      <c r="B40" s="495" t="s">
        <v>595</v>
      </c>
      <c r="C40" s="495" t="s">
        <v>596</v>
      </c>
      <c r="D40" s="495" t="s">
        <v>597</v>
      </c>
      <c r="E40" s="44"/>
      <c r="F40" s="44"/>
      <c r="G40" s="44"/>
      <c r="H40" s="44"/>
      <c r="I40" s="44"/>
      <c r="J40" s="44"/>
      <c r="K40" s="44"/>
      <c r="L40" s="44"/>
      <c r="M40" s="44"/>
      <c r="N40" s="44"/>
      <c r="O40" s="44"/>
      <c r="P40" s="44"/>
      <c r="Q40" s="44"/>
      <c r="R40" s="44"/>
      <c r="S40" s="44"/>
      <c r="T40" s="44"/>
      <c r="U40" s="479"/>
      <c r="V40" s="479"/>
      <c r="W40" s="479"/>
      <c r="X40" s="479"/>
      <c r="Y40" s="479"/>
      <c r="Z40" s="479"/>
    </row>
    <row r="41" ht="15.75" customHeight="1">
      <c r="A41" s="495">
        <v>-100000.0</v>
      </c>
      <c r="B41" s="495">
        <v>0.499999</v>
      </c>
      <c r="C41" s="495" t="s">
        <v>599</v>
      </c>
      <c r="D41" s="496">
        <v>0.2</v>
      </c>
      <c r="E41" s="44"/>
      <c r="F41" s="44"/>
      <c r="G41" s="492" t="s">
        <v>596</v>
      </c>
      <c r="H41" s="492" t="s">
        <v>597</v>
      </c>
      <c r="I41" s="44"/>
      <c r="J41" s="44"/>
      <c r="K41" s="44"/>
      <c r="L41" s="44"/>
      <c r="M41" s="44"/>
      <c r="N41" s="44"/>
      <c r="O41" s="44"/>
      <c r="P41" s="44"/>
      <c r="Q41" s="44"/>
      <c r="R41" s="44"/>
      <c r="S41" s="44"/>
      <c r="T41" s="44"/>
      <c r="U41" s="479"/>
      <c r="V41" s="479"/>
      <c r="W41" s="479"/>
      <c r="X41" s="479"/>
      <c r="Y41" s="479"/>
      <c r="Z41" s="479"/>
    </row>
    <row r="42" ht="15.75" customHeight="1">
      <c r="A42" s="495">
        <v>0.5</v>
      </c>
      <c r="B42" s="495">
        <v>0.799999</v>
      </c>
      <c r="C42" s="495" t="s">
        <v>601</v>
      </c>
      <c r="D42" s="496">
        <v>0.17</v>
      </c>
      <c r="E42" s="44"/>
      <c r="F42" s="44"/>
      <c r="G42" s="495" t="s">
        <v>206</v>
      </c>
      <c r="H42" s="496">
        <v>0.0092</v>
      </c>
      <c r="I42" s="44"/>
      <c r="J42" s="44"/>
      <c r="K42" s="44"/>
      <c r="L42" s="44"/>
      <c r="M42" s="44"/>
      <c r="N42" s="44"/>
      <c r="O42" s="44"/>
      <c r="P42" s="44"/>
      <c r="Q42" s="44"/>
      <c r="R42" s="44"/>
      <c r="S42" s="44"/>
      <c r="T42" s="44"/>
      <c r="U42" s="479"/>
      <c r="V42" s="479"/>
      <c r="W42" s="479"/>
      <c r="X42" s="479"/>
      <c r="Y42" s="479"/>
      <c r="Z42" s="479"/>
    </row>
    <row r="43" ht="15.75" customHeight="1">
      <c r="A43" s="495">
        <v>0.8</v>
      </c>
      <c r="B43" s="495">
        <v>1.249999</v>
      </c>
      <c r="C43" s="495" t="s">
        <v>603</v>
      </c>
      <c r="D43" s="496">
        <v>0.1178</v>
      </c>
      <c r="E43" s="44"/>
      <c r="F43" s="44"/>
      <c r="G43" s="495" t="s">
        <v>616</v>
      </c>
      <c r="H43" s="496">
        <v>0.0107</v>
      </c>
      <c r="I43" s="44"/>
      <c r="J43" s="44"/>
      <c r="K43" s="44"/>
      <c r="L43" s="44"/>
      <c r="M43" s="44"/>
      <c r="N43" s="44"/>
      <c r="O43" s="44"/>
      <c r="P43" s="44"/>
      <c r="Q43" s="44"/>
      <c r="R43" s="44"/>
      <c r="S43" s="44"/>
      <c r="T43" s="44"/>
      <c r="U43" s="479"/>
      <c r="V43" s="479"/>
      <c r="W43" s="479"/>
      <c r="X43" s="479"/>
      <c r="Y43" s="479"/>
      <c r="Z43" s="479"/>
    </row>
    <row r="44" ht="15.75" customHeight="1">
      <c r="A44" s="495">
        <v>1.25</v>
      </c>
      <c r="B44" s="495">
        <v>1.499999</v>
      </c>
      <c r="C44" s="495" t="s">
        <v>605</v>
      </c>
      <c r="D44" s="496">
        <v>0.0851</v>
      </c>
      <c r="E44" s="44"/>
      <c r="F44" s="44"/>
      <c r="G44" s="495" t="s">
        <v>615</v>
      </c>
      <c r="H44" s="496">
        <v>0.0121</v>
      </c>
      <c r="I44" s="44"/>
      <c r="J44" s="44"/>
      <c r="K44" s="44"/>
      <c r="L44" s="44"/>
      <c r="M44" s="44"/>
      <c r="N44" s="44"/>
      <c r="O44" s="44"/>
      <c r="P44" s="44"/>
      <c r="Q44" s="44"/>
      <c r="R44" s="44"/>
      <c r="S44" s="44"/>
      <c r="T44" s="44"/>
      <c r="U44" s="479"/>
      <c r="V44" s="479"/>
      <c r="W44" s="479"/>
      <c r="X44" s="479"/>
      <c r="Y44" s="479"/>
      <c r="Z44" s="479"/>
    </row>
    <row r="45" ht="15.75" customHeight="1">
      <c r="A45" s="495">
        <v>1.5</v>
      </c>
      <c r="B45" s="495">
        <v>1.999999</v>
      </c>
      <c r="C45" s="495" t="s">
        <v>607</v>
      </c>
      <c r="D45" s="496">
        <v>0.0524</v>
      </c>
      <c r="E45" s="44"/>
      <c r="F45" s="44"/>
      <c r="G45" s="495" t="s">
        <v>617</v>
      </c>
      <c r="H45" s="496">
        <v>0.007</v>
      </c>
      <c r="I45" s="44"/>
      <c r="J45" s="44"/>
      <c r="K45" s="44"/>
      <c r="L45" s="44"/>
      <c r="M45" s="44"/>
      <c r="N45" s="44"/>
      <c r="O45" s="44"/>
      <c r="P45" s="44"/>
      <c r="Q45" s="44"/>
      <c r="R45" s="44"/>
      <c r="S45" s="44"/>
      <c r="T45" s="44"/>
      <c r="U45" s="479"/>
      <c r="V45" s="479"/>
      <c r="W45" s="479"/>
      <c r="X45" s="479"/>
      <c r="Y45" s="479"/>
      <c r="Z45" s="479"/>
    </row>
    <row r="46" ht="15.75" customHeight="1">
      <c r="A46" s="495">
        <v>2.0</v>
      </c>
      <c r="B46" s="495">
        <v>2.499999</v>
      </c>
      <c r="C46" s="495" t="s">
        <v>609</v>
      </c>
      <c r="D46" s="496">
        <v>0.0361</v>
      </c>
      <c r="E46" s="44"/>
      <c r="F46" s="44"/>
      <c r="G46" s="495" t="s">
        <v>618</v>
      </c>
      <c r="H46" s="496">
        <v>0.0059</v>
      </c>
      <c r="I46" s="44"/>
      <c r="J46" s="44"/>
      <c r="K46" s="44"/>
      <c r="L46" s="44"/>
      <c r="M46" s="44"/>
      <c r="N46" s="44"/>
      <c r="O46" s="44"/>
      <c r="P46" s="44"/>
      <c r="Q46" s="44"/>
      <c r="R46" s="44"/>
      <c r="S46" s="44"/>
      <c r="T46" s="44"/>
      <c r="U46" s="479"/>
      <c r="V46" s="479"/>
      <c r="W46" s="479"/>
      <c r="X46" s="479"/>
      <c r="Y46" s="479"/>
      <c r="Z46" s="479"/>
    </row>
    <row r="47" ht="15.75" customHeight="1">
      <c r="A47" s="495">
        <v>2.5</v>
      </c>
      <c r="B47" s="495">
        <v>2.999999</v>
      </c>
      <c r="C47" s="495" t="s">
        <v>611</v>
      </c>
      <c r="D47" s="496">
        <v>0.0314</v>
      </c>
      <c r="E47" s="44"/>
      <c r="F47" s="44"/>
      <c r="G47" s="495" t="s">
        <v>611</v>
      </c>
      <c r="H47" s="496">
        <v>0.0314</v>
      </c>
      <c r="I47" s="44"/>
      <c r="J47" s="44"/>
      <c r="K47" s="44"/>
      <c r="L47" s="44"/>
      <c r="M47" s="44"/>
      <c r="N47" s="44"/>
      <c r="O47" s="44"/>
      <c r="P47" s="44"/>
      <c r="Q47" s="44"/>
      <c r="R47" s="44"/>
      <c r="S47" s="44"/>
      <c r="T47" s="44"/>
      <c r="U47" s="479"/>
      <c r="V47" s="479"/>
      <c r="W47" s="479"/>
      <c r="X47" s="479"/>
      <c r="Y47" s="479"/>
      <c r="Z47" s="479"/>
    </row>
    <row r="48" ht="15.75" customHeight="1">
      <c r="A48" s="495">
        <v>3.0</v>
      </c>
      <c r="B48" s="495">
        <v>3.499999</v>
      </c>
      <c r="C48" s="495" t="s">
        <v>612</v>
      </c>
      <c r="D48" s="496">
        <v>0.0221</v>
      </c>
      <c r="E48" s="44"/>
      <c r="F48" s="44"/>
      <c r="G48" s="495" t="s">
        <v>609</v>
      </c>
      <c r="H48" s="496">
        <v>0.0361</v>
      </c>
      <c r="I48" s="44"/>
      <c r="J48" s="44"/>
      <c r="K48" s="44"/>
      <c r="L48" s="44"/>
      <c r="M48" s="44"/>
      <c r="N48" s="44"/>
      <c r="O48" s="44"/>
      <c r="P48" s="44"/>
      <c r="Q48" s="44"/>
      <c r="R48" s="44"/>
      <c r="S48" s="44"/>
      <c r="T48" s="44"/>
      <c r="U48" s="479"/>
      <c r="V48" s="479"/>
      <c r="W48" s="479"/>
      <c r="X48" s="479"/>
      <c r="Y48" s="479"/>
      <c r="Z48" s="479"/>
    </row>
    <row r="49" ht="15.75" customHeight="1">
      <c r="A49" s="495">
        <v>3.5</v>
      </c>
      <c r="B49" s="495">
        <v>3.9999999</v>
      </c>
      <c r="C49" s="495" t="s">
        <v>613</v>
      </c>
      <c r="D49" s="496">
        <v>0.0174</v>
      </c>
      <c r="E49" s="44"/>
      <c r="F49" s="44"/>
      <c r="G49" s="495" t="s">
        <v>607</v>
      </c>
      <c r="H49" s="496">
        <v>0.0524</v>
      </c>
      <c r="I49" s="44"/>
      <c r="J49" s="44"/>
      <c r="K49" s="44"/>
      <c r="L49" s="44"/>
      <c r="M49" s="44"/>
      <c r="N49" s="44"/>
      <c r="O49" s="44"/>
      <c r="P49" s="44"/>
      <c r="Q49" s="44"/>
      <c r="R49" s="44"/>
      <c r="S49" s="44"/>
      <c r="T49" s="44"/>
      <c r="U49" s="479"/>
      <c r="V49" s="479"/>
      <c r="W49" s="479"/>
      <c r="X49" s="479"/>
      <c r="Y49" s="479"/>
      <c r="Z49" s="479"/>
    </row>
    <row r="50" ht="15.75" customHeight="1">
      <c r="A50" s="495">
        <v>4.0</v>
      </c>
      <c r="B50" s="495">
        <v>4.499999</v>
      </c>
      <c r="C50" s="495" t="s">
        <v>614</v>
      </c>
      <c r="D50" s="496">
        <v>0.0147</v>
      </c>
      <c r="E50" s="44"/>
      <c r="F50" s="44"/>
      <c r="G50" s="495" t="s">
        <v>613</v>
      </c>
      <c r="H50" s="496">
        <v>0.0174</v>
      </c>
      <c r="I50" s="44"/>
      <c r="J50" s="44"/>
      <c r="K50" s="44"/>
      <c r="L50" s="44"/>
      <c r="M50" s="44"/>
      <c r="N50" s="44"/>
      <c r="O50" s="44"/>
      <c r="P50" s="44"/>
      <c r="Q50" s="44"/>
      <c r="R50" s="44"/>
      <c r="S50" s="44"/>
      <c r="T50" s="44"/>
      <c r="U50" s="479"/>
      <c r="V50" s="479"/>
      <c r="W50" s="479"/>
      <c r="X50" s="479"/>
      <c r="Y50" s="479"/>
      <c r="Z50" s="479"/>
    </row>
    <row r="51" ht="15.75" customHeight="1">
      <c r="A51" s="495">
        <v>4.5</v>
      </c>
      <c r="B51" s="495">
        <v>5.999999</v>
      </c>
      <c r="C51" s="495" t="s">
        <v>615</v>
      </c>
      <c r="D51" s="496">
        <v>0.0121</v>
      </c>
      <c r="E51" s="44"/>
      <c r="F51" s="44"/>
      <c r="G51" s="495" t="s">
        <v>612</v>
      </c>
      <c r="H51" s="496">
        <v>0.0221</v>
      </c>
      <c r="I51" s="44"/>
      <c r="J51" s="44"/>
      <c r="K51" s="44"/>
      <c r="L51" s="44"/>
      <c r="M51" s="44"/>
      <c r="N51" s="44"/>
      <c r="O51" s="44"/>
      <c r="P51" s="44"/>
      <c r="Q51" s="44"/>
      <c r="R51" s="44"/>
      <c r="S51" s="44"/>
      <c r="T51" s="44"/>
      <c r="U51" s="479"/>
      <c r="V51" s="479"/>
      <c r="W51" s="479"/>
      <c r="X51" s="479"/>
      <c r="Y51" s="479"/>
      <c r="Z51" s="479"/>
    </row>
    <row r="52" ht="15.75" customHeight="1">
      <c r="A52" s="495">
        <v>6.0</v>
      </c>
      <c r="B52" s="495">
        <v>7.499999</v>
      </c>
      <c r="C52" s="495" t="s">
        <v>616</v>
      </c>
      <c r="D52" s="496">
        <v>0.0107</v>
      </c>
      <c r="E52" s="44"/>
      <c r="F52" s="44"/>
      <c r="G52" s="495" t="s">
        <v>614</v>
      </c>
      <c r="H52" s="496">
        <v>0.0147</v>
      </c>
      <c r="I52" s="44"/>
      <c r="J52" s="44"/>
      <c r="K52" s="44"/>
      <c r="L52" s="44"/>
      <c r="M52" s="44"/>
      <c r="N52" s="44"/>
      <c r="O52" s="44"/>
      <c r="P52" s="44"/>
      <c r="Q52" s="44"/>
      <c r="R52" s="44"/>
      <c r="S52" s="44"/>
      <c r="T52" s="44"/>
      <c r="U52" s="479"/>
      <c r="V52" s="479"/>
      <c r="W52" s="479"/>
      <c r="X52" s="479"/>
      <c r="Y52" s="479"/>
      <c r="Z52" s="479"/>
    </row>
    <row r="53" ht="15.75" customHeight="1">
      <c r="A53" s="495">
        <v>7.5</v>
      </c>
      <c r="B53" s="495">
        <v>9.499999</v>
      </c>
      <c r="C53" s="495" t="s">
        <v>206</v>
      </c>
      <c r="D53" s="496">
        <v>0.0092</v>
      </c>
      <c r="E53" s="44"/>
      <c r="F53" s="44"/>
      <c r="G53" s="495" t="s">
        <v>601</v>
      </c>
      <c r="H53" s="496">
        <v>0.17</v>
      </c>
      <c r="I53" s="44"/>
      <c r="J53" s="44"/>
      <c r="K53" s="44"/>
      <c r="L53" s="44"/>
      <c r="M53" s="44"/>
      <c r="N53" s="44"/>
      <c r="O53" s="44"/>
      <c r="P53" s="44"/>
      <c r="Q53" s="44"/>
      <c r="R53" s="44"/>
      <c r="S53" s="44"/>
      <c r="T53" s="44"/>
      <c r="U53" s="479"/>
      <c r="V53" s="479"/>
      <c r="W53" s="479"/>
      <c r="X53" s="479"/>
      <c r="Y53" s="479"/>
      <c r="Z53" s="479"/>
    </row>
    <row r="54" ht="15.75" customHeight="1">
      <c r="A54" s="495">
        <v>9.5</v>
      </c>
      <c r="B54" s="495">
        <v>12.499999</v>
      </c>
      <c r="C54" s="495" t="s">
        <v>617</v>
      </c>
      <c r="D54" s="496">
        <v>0.007</v>
      </c>
      <c r="E54" s="44"/>
      <c r="F54" s="44"/>
      <c r="G54" s="495" t="s">
        <v>603</v>
      </c>
      <c r="H54" s="496">
        <v>0.1178</v>
      </c>
      <c r="I54" s="44"/>
      <c r="J54" s="44"/>
      <c r="K54" s="44"/>
      <c r="L54" s="44"/>
      <c r="M54" s="44"/>
      <c r="N54" s="44"/>
      <c r="O54" s="44"/>
      <c r="P54" s="44"/>
      <c r="Q54" s="44"/>
      <c r="R54" s="44"/>
      <c r="S54" s="44"/>
      <c r="T54" s="44"/>
      <c r="U54" s="479"/>
      <c r="V54" s="479"/>
      <c r="W54" s="479"/>
      <c r="X54" s="479"/>
      <c r="Y54" s="479"/>
    </row>
    <row r="55" ht="15.75" customHeight="1">
      <c r="A55" s="495">
        <v>12.5</v>
      </c>
      <c r="B55" s="495">
        <v>100000.0</v>
      </c>
      <c r="C55" s="495" t="s">
        <v>618</v>
      </c>
      <c r="D55" s="496">
        <v>0.0059</v>
      </c>
      <c r="E55" s="44"/>
      <c r="F55" s="44"/>
      <c r="G55" s="495" t="s">
        <v>605</v>
      </c>
      <c r="H55" s="496">
        <v>0.0851</v>
      </c>
      <c r="I55" s="44"/>
      <c r="J55" s="44"/>
      <c r="K55" s="44"/>
      <c r="L55" s="44"/>
      <c r="M55" s="44"/>
      <c r="N55" s="44"/>
      <c r="O55" s="44"/>
      <c r="P55" s="44"/>
      <c r="Q55" s="44"/>
      <c r="R55" s="44"/>
      <c r="S55" s="44"/>
      <c r="T55" s="44"/>
      <c r="U55" s="479"/>
      <c r="V55" s="479"/>
      <c r="W55" s="479"/>
      <c r="X55" s="479"/>
      <c r="Y55" s="479"/>
    </row>
    <row r="56" ht="15.75" customHeight="1">
      <c r="A56" s="44"/>
      <c r="B56" s="44"/>
      <c r="C56" s="44"/>
      <c r="D56" s="44"/>
      <c r="E56" s="44"/>
      <c r="F56" s="44"/>
      <c r="G56" s="495" t="s">
        <v>599</v>
      </c>
      <c r="H56" s="496">
        <v>0.2</v>
      </c>
      <c r="I56" s="44"/>
      <c r="J56" s="44"/>
      <c r="K56" s="44"/>
      <c r="L56" s="44"/>
      <c r="M56" s="44"/>
      <c r="N56" s="44"/>
      <c r="O56" s="44"/>
      <c r="P56" s="44"/>
      <c r="Q56" s="44"/>
      <c r="R56" s="44"/>
      <c r="S56" s="44"/>
      <c r="T56" s="44"/>
      <c r="U56" s="479"/>
      <c r="V56" s="479"/>
      <c r="W56" s="479"/>
      <c r="X56" s="479"/>
      <c r="Y56" s="479"/>
    </row>
    <row r="57" ht="15.75" customHeight="1">
      <c r="A57" s="44"/>
      <c r="B57" s="44"/>
      <c r="C57" s="44"/>
      <c r="D57" s="44"/>
      <c r="E57" s="44"/>
      <c r="F57" s="44"/>
      <c r="G57" s="44"/>
      <c r="H57" s="44"/>
      <c r="I57" s="44"/>
      <c r="J57" s="44"/>
      <c r="K57" s="44"/>
      <c r="L57" s="44"/>
      <c r="M57" s="44"/>
      <c r="N57" s="44"/>
      <c r="O57" s="44"/>
      <c r="P57" s="44"/>
      <c r="Q57" s="44"/>
      <c r="R57" s="44"/>
      <c r="S57" s="44"/>
      <c r="T57" s="44"/>
      <c r="U57" s="479"/>
      <c r="V57" s="479"/>
      <c r="W57" s="479"/>
      <c r="X57" s="479"/>
      <c r="Y57" s="479"/>
    </row>
    <row r="58" ht="15.75" customHeight="1">
      <c r="A58" s="44"/>
      <c r="B58" s="44"/>
      <c r="C58" s="44"/>
      <c r="D58" s="44"/>
      <c r="E58" s="44"/>
      <c r="F58" s="44"/>
      <c r="G58" s="44"/>
      <c r="H58" s="44"/>
      <c r="I58" s="44"/>
      <c r="J58" s="44"/>
      <c r="K58" s="44"/>
      <c r="L58" s="44"/>
      <c r="M58" s="44"/>
      <c r="N58" s="44"/>
      <c r="O58" s="44"/>
      <c r="P58" s="44"/>
      <c r="Q58" s="44"/>
      <c r="R58" s="44"/>
      <c r="S58" s="44"/>
      <c r="T58" s="44"/>
      <c r="U58" s="479"/>
      <c r="V58" s="479"/>
      <c r="W58" s="479"/>
      <c r="X58" s="479"/>
      <c r="Y58" s="479"/>
    </row>
    <row r="59" ht="15.75" customHeight="1">
      <c r="A59" s="44"/>
      <c r="B59" s="44"/>
      <c r="C59" s="44"/>
      <c r="D59" s="44"/>
      <c r="E59" s="44"/>
      <c r="F59" s="44"/>
      <c r="G59" s="44"/>
      <c r="H59" s="44"/>
      <c r="I59" s="44"/>
      <c r="J59" s="44"/>
      <c r="K59" s="44"/>
      <c r="L59" s="44"/>
      <c r="M59" s="44"/>
      <c r="N59" s="44"/>
      <c r="O59" s="44"/>
      <c r="P59" s="44"/>
      <c r="Q59" s="44"/>
      <c r="R59" s="44"/>
      <c r="S59" s="44"/>
      <c r="T59" s="44"/>
      <c r="U59" s="479"/>
      <c r="V59" s="479"/>
      <c r="W59" s="479"/>
      <c r="X59" s="479"/>
      <c r="Y59" s="479"/>
    </row>
    <row r="60" ht="15.75" customHeight="1">
      <c r="A60" s="44"/>
      <c r="B60" s="44"/>
      <c r="C60" s="44"/>
      <c r="D60" s="44"/>
      <c r="E60" s="44"/>
      <c r="F60" s="44"/>
      <c r="G60" s="44"/>
      <c r="H60" s="44"/>
      <c r="I60" s="44"/>
      <c r="J60" s="44"/>
      <c r="K60" s="44"/>
      <c r="L60" s="44"/>
      <c r="M60" s="44"/>
      <c r="N60" s="44"/>
      <c r="O60" s="44"/>
      <c r="P60" s="44"/>
      <c r="Q60" s="44"/>
      <c r="R60" s="44"/>
      <c r="S60" s="44"/>
      <c r="T60" s="44"/>
      <c r="U60" s="479"/>
      <c r="V60" s="479"/>
      <c r="W60" s="479"/>
      <c r="X60" s="479"/>
      <c r="Y60" s="479"/>
    </row>
    <row r="61" ht="15.75" customHeight="1">
      <c r="A61" s="44"/>
      <c r="B61" s="44"/>
      <c r="C61" s="44"/>
      <c r="D61" s="44"/>
      <c r="E61" s="44"/>
      <c r="F61" s="44"/>
      <c r="G61" s="44"/>
      <c r="H61" s="44"/>
      <c r="I61" s="44"/>
      <c r="J61" s="44"/>
      <c r="K61" s="44"/>
      <c r="L61" s="44"/>
      <c r="M61" s="44"/>
      <c r="N61" s="44"/>
      <c r="O61" s="44"/>
      <c r="P61" s="44"/>
      <c r="Q61" s="44"/>
      <c r="R61" s="44"/>
      <c r="S61" s="44"/>
      <c r="T61" s="44"/>
    </row>
    <row r="62" ht="15.75" customHeight="1">
      <c r="A62" s="44"/>
      <c r="B62" s="44"/>
      <c r="C62" s="44"/>
      <c r="D62" s="44"/>
      <c r="E62" s="44"/>
      <c r="F62" s="44"/>
      <c r="G62" s="44"/>
      <c r="H62" s="44"/>
      <c r="I62" s="44"/>
      <c r="J62" s="44"/>
      <c r="K62" s="44"/>
      <c r="L62" s="44"/>
      <c r="M62" s="44"/>
      <c r="N62" s="44"/>
      <c r="O62" s="44"/>
      <c r="P62" s="44"/>
      <c r="Q62" s="44"/>
      <c r="R62" s="44"/>
      <c r="S62" s="44"/>
      <c r="T62" s="44"/>
    </row>
    <row r="63" ht="15.75" customHeight="1">
      <c r="A63" s="44"/>
      <c r="B63" s="44"/>
      <c r="C63" s="44"/>
      <c r="D63" s="44"/>
      <c r="E63" s="44"/>
      <c r="F63" s="44"/>
      <c r="G63" s="44"/>
      <c r="H63" s="44"/>
      <c r="I63" s="44"/>
      <c r="J63" s="44"/>
      <c r="K63" s="44"/>
      <c r="L63" s="44"/>
      <c r="M63" s="44"/>
      <c r="N63" s="44"/>
      <c r="O63" s="44"/>
      <c r="P63" s="44"/>
      <c r="Q63" s="44"/>
      <c r="R63" s="44"/>
      <c r="S63" s="44"/>
      <c r="T63" s="44"/>
    </row>
    <row r="64" ht="15.75" customHeight="1">
      <c r="A64" s="44"/>
      <c r="B64" s="44"/>
      <c r="C64" s="44"/>
      <c r="D64" s="44"/>
      <c r="E64" s="44"/>
      <c r="F64" s="44"/>
      <c r="G64" s="44"/>
      <c r="H64" s="44"/>
      <c r="I64" s="44"/>
      <c r="J64" s="44"/>
      <c r="K64" s="44"/>
      <c r="L64" s="44"/>
      <c r="M64" s="44"/>
      <c r="N64" s="44"/>
      <c r="O64" s="44"/>
      <c r="P64" s="44"/>
      <c r="Q64" s="44"/>
      <c r="R64" s="44"/>
      <c r="S64" s="44"/>
      <c r="T64" s="44"/>
    </row>
    <row r="65" ht="15.75" customHeight="1">
      <c r="A65" s="44"/>
      <c r="B65" s="44"/>
      <c r="C65" s="44"/>
      <c r="D65" s="44"/>
      <c r="E65" s="44"/>
      <c r="F65" s="44"/>
      <c r="G65" s="44"/>
      <c r="H65" s="44"/>
      <c r="I65" s="44"/>
      <c r="J65" s="44"/>
      <c r="K65" s="44"/>
      <c r="L65" s="44"/>
      <c r="M65" s="44"/>
      <c r="N65" s="44"/>
      <c r="O65" s="44"/>
      <c r="P65" s="44"/>
      <c r="Q65" s="44"/>
      <c r="R65" s="44"/>
      <c r="S65" s="44"/>
      <c r="T65" s="44"/>
    </row>
    <row r="66" ht="15.75" customHeight="1">
      <c r="A66" s="44"/>
      <c r="B66" s="44"/>
      <c r="C66" s="44"/>
      <c r="D66" s="44"/>
      <c r="E66" s="44"/>
      <c r="F66" s="44"/>
      <c r="G66" s="44"/>
      <c r="H66" s="44"/>
      <c r="I66" s="44"/>
      <c r="J66" s="44"/>
      <c r="K66" s="44"/>
      <c r="L66" s="44"/>
      <c r="M66" s="44"/>
      <c r="N66" s="44"/>
      <c r="O66" s="44"/>
      <c r="P66" s="44"/>
      <c r="Q66" s="44"/>
      <c r="R66" s="44"/>
      <c r="S66" s="44"/>
      <c r="T66" s="44"/>
    </row>
    <row r="67" ht="15.75" customHeight="1">
      <c r="A67" s="44"/>
      <c r="B67" s="44"/>
      <c r="C67" s="44"/>
      <c r="D67" s="44"/>
      <c r="E67" s="44"/>
      <c r="F67" s="44"/>
      <c r="G67" s="44"/>
      <c r="H67" s="44"/>
      <c r="I67" s="44"/>
      <c r="J67" s="44"/>
      <c r="K67" s="44"/>
      <c r="L67" s="44"/>
      <c r="M67" s="44"/>
      <c r="N67" s="44"/>
      <c r="O67" s="44"/>
      <c r="P67" s="44"/>
      <c r="Q67" s="44"/>
      <c r="R67" s="44"/>
      <c r="S67" s="44"/>
      <c r="T67" s="44"/>
    </row>
    <row r="68" ht="15.75" customHeight="1">
      <c r="A68" s="44"/>
      <c r="B68" s="44"/>
      <c r="C68" s="44"/>
      <c r="D68" s="44"/>
      <c r="E68" s="44"/>
      <c r="F68" s="44"/>
      <c r="G68" s="44"/>
      <c r="H68" s="44"/>
      <c r="I68" s="44"/>
      <c r="J68" s="44"/>
      <c r="K68" s="44"/>
      <c r="L68" s="44"/>
      <c r="M68" s="44"/>
      <c r="N68" s="44"/>
      <c r="O68" s="44"/>
      <c r="P68" s="44"/>
      <c r="Q68" s="44"/>
      <c r="R68" s="44"/>
      <c r="S68" s="44"/>
      <c r="T68" s="44"/>
    </row>
    <row r="69" ht="15.75" customHeight="1">
      <c r="A69" s="44"/>
      <c r="B69" s="44"/>
      <c r="C69" s="44"/>
      <c r="D69" s="44"/>
      <c r="E69" s="44"/>
      <c r="F69" s="44"/>
      <c r="G69" s="44"/>
      <c r="H69" s="44"/>
      <c r="I69" s="44"/>
      <c r="J69" s="44"/>
      <c r="K69" s="44"/>
      <c r="L69" s="44"/>
      <c r="M69" s="44"/>
      <c r="N69" s="44"/>
      <c r="O69" s="44"/>
      <c r="P69" s="44"/>
      <c r="Q69" s="44"/>
      <c r="R69" s="44"/>
      <c r="S69" s="44"/>
      <c r="T69" s="44"/>
    </row>
    <row r="70" ht="15.75" customHeight="1">
      <c r="A70" s="44"/>
      <c r="B70" s="44"/>
      <c r="C70" s="44"/>
      <c r="D70" s="44"/>
      <c r="E70" s="44"/>
      <c r="F70" s="44"/>
      <c r="G70" s="44"/>
      <c r="H70" s="44"/>
      <c r="I70" s="44"/>
      <c r="J70" s="44"/>
      <c r="K70" s="44"/>
      <c r="L70" s="44"/>
      <c r="M70" s="44"/>
      <c r="N70" s="44"/>
      <c r="O70" s="44"/>
      <c r="P70" s="44"/>
      <c r="Q70" s="44"/>
      <c r="R70" s="44"/>
      <c r="S70" s="44"/>
      <c r="T70" s="44"/>
    </row>
    <row r="71" ht="15.75" customHeight="1">
      <c r="A71" s="44"/>
      <c r="B71" s="44"/>
      <c r="C71" s="44"/>
      <c r="D71" s="44"/>
      <c r="E71" s="44"/>
      <c r="F71" s="44"/>
      <c r="G71" s="44"/>
      <c r="H71" s="44"/>
      <c r="I71" s="44"/>
      <c r="J71" s="44"/>
      <c r="K71" s="44"/>
      <c r="L71" s="44"/>
      <c r="M71" s="44"/>
      <c r="N71" s="44"/>
      <c r="O71" s="44"/>
      <c r="P71" s="44"/>
      <c r="Q71" s="44"/>
      <c r="R71" s="44"/>
      <c r="S71" s="44"/>
      <c r="T71" s="44"/>
    </row>
    <row r="72" ht="15.75" customHeight="1">
      <c r="A72" s="44"/>
      <c r="B72" s="44"/>
      <c r="C72" s="44"/>
      <c r="D72" s="44"/>
      <c r="E72" s="44"/>
      <c r="F72" s="44"/>
      <c r="G72" s="44"/>
      <c r="H72" s="44"/>
      <c r="I72" s="44"/>
      <c r="J72" s="44"/>
      <c r="K72" s="44"/>
      <c r="L72" s="44"/>
      <c r="M72" s="44"/>
      <c r="N72" s="44"/>
      <c r="O72" s="44"/>
      <c r="P72" s="44"/>
      <c r="Q72" s="44"/>
      <c r="R72" s="44"/>
      <c r="S72" s="44"/>
      <c r="T72" s="44"/>
    </row>
    <row r="73" ht="15.75" customHeight="1">
      <c r="A73" s="44"/>
      <c r="B73" s="44"/>
      <c r="C73" s="44"/>
      <c r="D73" s="44"/>
      <c r="E73" s="44"/>
      <c r="F73" s="44"/>
      <c r="G73" s="44"/>
      <c r="H73" s="44"/>
      <c r="I73" s="44"/>
      <c r="J73" s="44"/>
      <c r="K73" s="44"/>
      <c r="L73" s="44"/>
      <c r="M73" s="44"/>
      <c r="N73" s="44"/>
      <c r="O73" s="44"/>
      <c r="P73" s="44"/>
      <c r="Q73" s="44"/>
      <c r="R73" s="44"/>
      <c r="S73" s="44"/>
      <c r="T73" s="44"/>
    </row>
    <row r="74" ht="15.75" customHeight="1">
      <c r="A74" s="44"/>
      <c r="B74" s="44"/>
      <c r="C74" s="44"/>
      <c r="D74" s="44"/>
      <c r="E74" s="44"/>
      <c r="F74" s="44"/>
      <c r="G74" s="44"/>
      <c r="H74" s="44"/>
      <c r="I74" s="44"/>
      <c r="J74" s="44"/>
      <c r="K74" s="44"/>
      <c r="L74" s="44"/>
      <c r="M74" s="44"/>
      <c r="N74" s="44"/>
      <c r="O74" s="44"/>
      <c r="P74" s="44"/>
      <c r="Q74" s="44"/>
      <c r="R74" s="44"/>
      <c r="S74" s="44"/>
      <c r="T74" s="44"/>
    </row>
    <row r="75" ht="15.75" customHeight="1">
      <c r="A75" s="44"/>
      <c r="B75" s="44"/>
      <c r="C75" s="44"/>
      <c r="D75" s="44"/>
      <c r="E75" s="44"/>
      <c r="F75" s="44"/>
      <c r="G75" s="44"/>
      <c r="H75" s="44"/>
      <c r="I75" s="44"/>
      <c r="J75" s="44"/>
      <c r="K75" s="44"/>
      <c r="L75" s="44"/>
      <c r="M75" s="44"/>
      <c r="N75" s="44"/>
      <c r="O75" s="44"/>
      <c r="P75" s="44"/>
      <c r="Q75" s="44"/>
      <c r="R75" s="44"/>
      <c r="S75" s="44"/>
      <c r="T75" s="44"/>
    </row>
    <row r="76" ht="15.75" customHeight="1">
      <c r="A76" s="44"/>
      <c r="B76" s="44"/>
      <c r="C76" s="44"/>
      <c r="D76" s="44"/>
      <c r="E76" s="44"/>
      <c r="F76" s="44"/>
      <c r="G76" s="44"/>
      <c r="H76" s="44"/>
      <c r="I76" s="44"/>
      <c r="J76" s="44"/>
      <c r="K76" s="44"/>
      <c r="L76" s="44"/>
      <c r="M76" s="44"/>
      <c r="N76" s="44"/>
      <c r="O76" s="44"/>
      <c r="P76" s="44"/>
      <c r="Q76" s="44"/>
      <c r="R76" s="44"/>
      <c r="S76" s="44"/>
      <c r="T76" s="44"/>
    </row>
    <row r="77" ht="15.75" customHeight="1">
      <c r="A77" s="44"/>
      <c r="B77" s="44"/>
      <c r="C77" s="44"/>
      <c r="D77" s="44"/>
      <c r="E77" s="44"/>
      <c r="F77" s="44"/>
      <c r="G77" s="44"/>
      <c r="H77" s="44"/>
      <c r="I77" s="44"/>
      <c r="J77" s="44"/>
      <c r="K77" s="44"/>
      <c r="L77" s="44"/>
      <c r="M77" s="44"/>
      <c r="N77" s="44"/>
      <c r="O77" s="44"/>
      <c r="P77" s="44"/>
      <c r="Q77" s="44"/>
      <c r="R77" s="44"/>
      <c r="S77" s="44"/>
      <c r="T77" s="44"/>
    </row>
    <row r="78" ht="15.75" customHeight="1">
      <c r="A78" s="44"/>
      <c r="B78" s="44"/>
      <c r="C78" s="44"/>
      <c r="D78" s="44"/>
      <c r="E78" s="44"/>
      <c r="F78" s="44"/>
      <c r="G78" s="44"/>
      <c r="H78" s="44"/>
      <c r="I78" s="44"/>
      <c r="J78" s="44"/>
      <c r="K78" s="44"/>
      <c r="L78" s="44"/>
      <c r="M78" s="44"/>
      <c r="N78" s="44"/>
      <c r="O78" s="44"/>
      <c r="P78" s="44"/>
      <c r="Q78" s="44"/>
      <c r="R78" s="44"/>
      <c r="S78" s="44"/>
      <c r="T78" s="44"/>
    </row>
    <row r="79" ht="15.75" customHeight="1">
      <c r="A79" s="44"/>
      <c r="B79" s="44"/>
      <c r="C79" s="44"/>
      <c r="D79" s="44"/>
      <c r="E79" s="44"/>
      <c r="F79" s="44"/>
      <c r="G79" s="44"/>
      <c r="H79" s="44"/>
      <c r="I79" s="44"/>
      <c r="J79" s="44"/>
      <c r="K79" s="44"/>
      <c r="L79" s="44"/>
      <c r="M79" s="44"/>
      <c r="N79" s="44"/>
      <c r="O79" s="44"/>
      <c r="P79" s="44"/>
      <c r="Q79" s="44"/>
      <c r="R79" s="44"/>
      <c r="S79" s="44"/>
      <c r="T79" s="44"/>
    </row>
    <row r="80" ht="15.75" customHeight="1">
      <c r="A80" s="44"/>
      <c r="B80" s="44"/>
      <c r="C80" s="44"/>
      <c r="D80" s="44"/>
      <c r="E80" s="44"/>
      <c r="F80" s="44"/>
      <c r="G80" s="44"/>
      <c r="H80" s="44"/>
      <c r="I80" s="44"/>
      <c r="J80" s="44"/>
      <c r="K80" s="44"/>
      <c r="L80" s="44"/>
      <c r="M80" s="44"/>
      <c r="N80" s="44"/>
      <c r="O80" s="44"/>
      <c r="P80" s="44"/>
      <c r="Q80" s="44"/>
      <c r="R80" s="44"/>
      <c r="S80" s="44"/>
      <c r="T80" s="44"/>
    </row>
    <row r="81" ht="15.75" customHeight="1">
      <c r="A81" s="44"/>
      <c r="B81" s="44"/>
      <c r="C81" s="44"/>
      <c r="D81" s="44"/>
      <c r="E81" s="44"/>
      <c r="F81" s="44"/>
      <c r="G81" s="44"/>
      <c r="H81" s="44"/>
      <c r="I81" s="44"/>
      <c r="J81" s="44"/>
      <c r="K81" s="44"/>
      <c r="L81" s="44"/>
      <c r="M81" s="44"/>
      <c r="N81" s="44"/>
      <c r="O81" s="44"/>
      <c r="P81" s="44"/>
      <c r="Q81" s="44"/>
      <c r="R81" s="44"/>
      <c r="S81" s="44"/>
      <c r="T81" s="44"/>
    </row>
    <row r="82" ht="15.75" customHeight="1">
      <c r="A82" s="44"/>
      <c r="B82" s="44"/>
      <c r="C82" s="44"/>
      <c r="D82" s="44"/>
      <c r="E82" s="44"/>
      <c r="F82" s="44"/>
      <c r="G82" s="44"/>
      <c r="H82" s="44"/>
      <c r="I82" s="44"/>
      <c r="J82" s="44"/>
      <c r="K82" s="44"/>
      <c r="L82" s="44"/>
      <c r="M82" s="44"/>
      <c r="N82" s="44"/>
      <c r="O82" s="44"/>
      <c r="P82" s="44"/>
      <c r="Q82" s="44"/>
      <c r="R82" s="44"/>
      <c r="S82" s="44"/>
      <c r="T82" s="44"/>
    </row>
    <row r="83" ht="15.75" customHeight="1">
      <c r="A83" s="44"/>
      <c r="B83" s="44"/>
      <c r="C83" s="44"/>
      <c r="D83" s="44"/>
      <c r="E83" s="44"/>
      <c r="F83" s="44"/>
      <c r="G83" s="44"/>
      <c r="H83" s="44"/>
      <c r="I83" s="44"/>
      <c r="J83" s="44"/>
      <c r="K83" s="44"/>
      <c r="L83" s="44"/>
      <c r="M83" s="44"/>
      <c r="N83" s="44"/>
      <c r="O83" s="44"/>
      <c r="P83" s="44"/>
      <c r="Q83" s="44"/>
      <c r="R83" s="44"/>
      <c r="S83" s="44"/>
      <c r="T83" s="44"/>
    </row>
    <row r="84" ht="15.75" customHeight="1">
      <c r="A84" s="44"/>
      <c r="B84" s="44"/>
      <c r="C84" s="44"/>
      <c r="D84" s="44"/>
      <c r="E84" s="44"/>
      <c r="F84" s="44"/>
      <c r="G84" s="44"/>
      <c r="H84" s="44"/>
      <c r="I84" s="44"/>
      <c r="J84" s="44"/>
      <c r="K84" s="44"/>
      <c r="L84" s="44"/>
      <c r="M84" s="44"/>
      <c r="N84" s="44"/>
      <c r="O84" s="44"/>
      <c r="P84" s="44"/>
      <c r="Q84" s="44"/>
      <c r="R84" s="44"/>
      <c r="S84" s="44"/>
      <c r="T84" s="44"/>
    </row>
    <row r="85" ht="15.75" customHeight="1">
      <c r="A85" s="44"/>
      <c r="B85" s="44"/>
      <c r="C85" s="44"/>
      <c r="D85" s="44"/>
      <c r="E85" s="44"/>
      <c r="F85" s="44"/>
      <c r="G85" s="44"/>
      <c r="H85" s="44"/>
      <c r="I85" s="44"/>
      <c r="J85" s="44"/>
      <c r="K85" s="44"/>
      <c r="L85" s="44"/>
      <c r="M85" s="44"/>
      <c r="N85" s="44"/>
      <c r="O85" s="44"/>
      <c r="P85" s="44"/>
      <c r="Q85" s="44"/>
      <c r="R85" s="44"/>
      <c r="S85" s="44"/>
      <c r="T85" s="44"/>
    </row>
    <row r="86" ht="15.75" customHeight="1">
      <c r="A86" s="44"/>
      <c r="B86" s="44"/>
      <c r="C86" s="44"/>
      <c r="D86" s="44"/>
      <c r="E86" s="44"/>
      <c r="F86" s="44"/>
      <c r="G86" s="44"/>
      <c r="H86" s="44"/>
      <c r="I86" s="44"/>
      <c r="J86" s="44"/>
      <c r="K86" s="44"/>
      <c r="L86" s="44"/>
      <c r="M86" s="44"/>
      <c r="N86" s="44"/>
      <c r="O86" s="44"/>
      <c r="P86" s="44"/>
      <c r="Q86" s="44"/>
      <c r="R86" s="44"/>
      <c r="S86" s="44"/>
      <c r="T86" s="44"/>
    </row>
    <row r="87" ht="15.75" customHeight="1">
      <c r="A87" s="44"/>
      <c r="B87" s="44"/>
      <c r="C87" s="44"/>
      <c r="D87" s="44"/>
      <c r="E87" s="44"/>
      <c r="F87" s="44"/>
      <c r="G87" s="44"/>
      <c r="H87" s="44"/>
      <c r="I87" s="44"/>
      <c r="J87" s="44"/>
      <c r="K87" s="44"/>
      <c r="L87" s="44"/>
      <c r="M87" s="44"/>
      <c r="N87" s="44"/>
      <c r="O87" s="44"/>
      <c r="P87" s="44"/>
      <c r="Q87" s="44"/>
      <c r="R87" s="44"/>
      <c r="S87" s="44"/>
      <c r="T87" s="44"/>
    </row>
    <row r="88" ht="15.75" customHeight="1">
      <c r="A88" s="44"/>
      <c r="B88" s="44"/>
      <c r="C88" s="44"/>
      <c r="D88" s="44"/>
      <c r="E88" s="44"/>
      <c r="F88" s="44"/>
      <c r="G88" s="44"/>
      <c r="H88" s="44"/>
      <c r="I88" s="44"/>
      <c r="J88" s="44"/>
      <c r="K88" s="44"/>
      <c r="L88" s="44"/>
      <c r="M88" s="44"/>
      <c r="N88" s="44"/>
      <c r="O88" s="44"/>
      <c r="P88" s="44"/>
      <c r="Q88" s="44"/>
      <c r="R88" s="44"/>
      <c r="S88" s="44"/>
      <c r="T88" s="44"/>
    </row>
    <row r="89" ht="15.75" customHeight="1">
      <c r="A89" s="44"/>
      <c r="B89" s="44"/>
      <c r="C89" s="44"/>
      <c r="D89" s="44"/>
      <c r="E89" s="44"/>
      <c r="F89" s="44"/>
      <c r="G89" s="44"/>
      <c r="H89" s="44"/>
      <c r="I89" s="44"/>
      <c r="J89" s="44"/>
      <c r="K89" s="44"/>
      <c r="L89" s="44"/>
      <c r="M89" s="44"/>
      <c r="N89" s="44"/>
      <c r="O89" s="44"/>
      <c r="P89" s="44"/>
      <c r="Q89" s="44"/>
      <c r="R89" s="44"/>
      <c r="S89" s="44"/>
      <c r="T89" s="44"/>
    </row>
    <row r="90" ht="15.75" customHeight="1">
      <c r="A90" s="44"/>
      <c r="B90" s="44"/>
      <c r="C90" s="44"/>
      <c r="D90" s="44"/>
      <c r="E90" s="44"/>
      <c r="F90" s="44"/>
      <c r="G90" s="44"/>
      <c r="H90" s="44"/>
      <c r="I90" s="44"/>
      <c r="J90" s="44"/>
      <c r="K90" s="44"/>
      <c r="L90" s="44"/>
      <c r="M90" s="44"/>
      <c r="N90" s="44"/>
      <c r="O90" s="44"/>
      <c r="P90" s="44"/>
      <c r="Q90" s="44"/>
      <c r="R90" s="44"/>
      <c r="S90" s="44"/>
      <c r="T90" s="44"/>
    </row>
    <row r="91" ht="15.75" customHeight="1">
      <c r="A91" s="44"/>
      <c r="B91" s="44"/>
      <c r="C91" s="44"/>
      <c r="D91" s="44"/>
      <c r="E91" s="44"/>
      <c r="F91" s="44"/>
      <c r="G91" s="44"/>
      <c r="H91" s="44"/>
      <c r="I91" s="44"/>
      <c r="J91" s="44"/>
      <c r="K91" s="44"/>
      <c r="L91" s="44"/>
      <c r="M91" s="44"/>
      <c r="N91" s="44"/>
      <c r="O91" s="44"/>
      <c r="P91" s="44"/>
      <c r="Q91" s="44"/>
      <c r="R91" s="44"/>
      <c r="S91" s="44"/>
      <c r="T91" s="44"/>
    </row>
    <row r="92" ht="15.75" customHeight="1">
      <c r="A92" s="44"/>
      <c r="B92" s="44"/>
      <c r="C92" s="44"/>
      <c r="D92" s="44"/>
      <c r="E92" s="44"/>
      <c r="F92" s="44"/>
      <c r="G92" s="44"/>
      <c r="H92" s="44"/>
      <c r="I92" s="44"/>
      <c r="J92" s="44"/>
      <c r="K92" s="44"/>
      <c r="L92" s="44"/>
      <c r="M92" s="44"/>
      <c r="N92" s="44"/>
      <c r="O92" s="44"/>
      <c r="P92" s="44"/>
      <c r="Q92" s="44"/>
      <c r="R92" s="44"/>
      <c r="S92" s="44"/>
      <c r="T92" s="44"/>
    </row>
    <row r="93" ht="15.75" customHeight="1">
      <c r="A93" s="44"/>
      <c r="B93" s="44"/>
      <c r="C93" s="44"/>
      <c r="D93" s="44"/>
      <c r="E93" s="44"/>
      <c r="F93" s="44"/>
      <c r="G93" s="44"/>
      <c r="H93" s="44"/>
      <c r="I93" s="44"/>
      <c r="J93" s="44"/>
      <c r="K93" s="44"/>
      <c r="L93" s="44"/>
      <c r="M93" s="44"/>
      <c r="N93" s="44"/>
      <c r="O93" s="44"/>
      <c r="P93" s="44"/>
      <c r="Q93" s="44"/>
      <c r="R93" s="44"/>
      <c r="S93" s="44"/>
      <c r="T93" s="44"/>
    </row>
    <row r="94" ht="15.75" customHeight="1">
      <c r="A94" s="44"/>
      <c r="B94" s="44"/>
      <c r="C94" s="44"/>
      <c r="D94" s="44"/>
      <c r="E94" s="44"/>
      <c r="F94" s="44"/>
      <c r="G94" s="44"/>
      <c r="H94" s="44"/>
      <c r="I94" s="44"/>
      <c r="J94" s="44"/>
      <c r="K94" s="44"/>
      <c r="L94" s="44"/>
      <c r="M94" s="44"/>
      <c r="N94" s="44"/>
      <c r="O94" s="44"/>
      <c r="P94" s="44"/>
      <c r="Q94" s="44"/>
      <c r="R94" s="44"/>
      <c r="S94" s="44"/>
      <c r="T94" s="44"/>
    </row>
    <row r="95" ht="15.75" customHeight="1">
      <c r="A95" s="44"/>
      <c r="B95" s="44"/>
      <c r="C95" s="44"/>
      <c r="D95" s="44"/>
      <c r="E95" s="44"/>
      <c r="F95" s="44"/>
      <c r="G95" s="44"/>
      <c r="H95" s="44"/>
      <c r="I95" s="44"/>
      <c r="J95" s="44"/>
      <c r="K95" s="44"/>
      <c r="L95" s="44"/>
      <c r="M95" s="44"/>
      <c r="N95" s="44"/>
      <c r="O95" s="44"/>
      <c r="P95" s="44"/>
      <c r="Q95" s="44"/>
      <c r="R95" s="44"/>
      <c r="S95" s="44"/>
      <c r="T95" s="44"/>
    </row>
    <row r="96" ht="15.75" customHeight="1">
      <c r="A96" s="44"/>
      <c r="B96" s="44"/>
      <c r="C96" s="44"/>
      <c r="D96" s="44"/>
      <c r="E96" s="44"/>
      <c r="F96" s="44"/>
      <c r="G96" s="44"/>
      <c r="H96" s="44"/>
      <c r="I96" s="44"/>
      <c r="J96" s="44"/>
      <c r="K96" s="44"/>
      <c r="L96" s="44"/>
      <c r="M96" s="44"/>
      <c r="N96" s="44"/>
      <c r="O96" s="44"/>
      <c r="P96" s="44"/>
      <c r="Q96" s="44"/>
      <c r="R96" s="44"/>
      <c r="S96" s="44"/>
      <c r="T96" s="44"/>
    </row>
    <row r="97" ht="15.75" customHeight="1">
      <c r="A97" s="44"/>
      <c r="B97" s="44"/>
      <c r="C97" s="44"/>
      <c r="D97" s="44"/>
      <c r="E97" s="44"/>
      <c r="F97" s="44"/>
      <c r="G97" s="44"/>
      <c r="H97" s="44"/>
      <c r="I97" s="44"/>
      <c r="J97" s="44"/>
      <c r="K97" s="44"/>
      <c r="L97" s="44"/>
      <c r="M97" s="44"/>
      <c r="N97" s="44"/>
      <c r="O97" s="44"/>
      <c r="P97" s="44"/>
      <c r="Q97" s="44"/>
      <c r="R97" s="44"/>
      <c r="S97" s="44"/>
      <c r="T97" s="44"/>
    </row>
    <row r="98" ht="15.75" customHeight="1">
      <c r="A98" s="44"/>
      <c r="B98" s="44"/>
      <c r="C98" s="44"/>
      <c r="D98" s="44"/>
      <c r="E98" s="44"/>
      <c r="F98" s="44"/>
      <c r="G98" s="44"/>
      <c r="H98" s="44"/>
      <c r="I98" s="44"/>
      <c r="J98" s="44"/>
      <c r="K98" s="44"/>
      <c r="L98" s="44"/>
      <c r="M98" s="44"/>
      <c r="N98" s="44"/>
      <c r="O98" s="44"/>
      <c r="P98" s="44"/>
      <c r="Q98" s="44"/>
      <c r="R98" s="44"/>
      <c r="S98" s="44"/>
      <c r="T98" s="44"/>
    </row>
    <row r="99" ht="15.75" customHeight="1">
      <c r="A99" s="44"/>
      <c r="B99" s="44"/>
      <c r="C99" s="44"/>
      <c r="D99" s="44"/>
      <c r="E99" s="44"/>
      <c r="F99" s="44"/>
      <c r="G99" s="44"/>
      <c r="H99" s="44"/>
      <c r="I99" s="44"/>
      <c r="J99" s="44"/>
      <c r="K99" s="44"/>
      <c r="L99" s="44"/>
      <c r="M99" s="44"/>
      <c r="N99" s="44"/>
      <c r="O99" s="44"/>
      <c r="P99" s="44"/>
      <c r="Q99" s="44"/>
      <c r="R99" s="44"/>
      <c r="S99" s="44"/>
      <c r="T99" s="44"/>
    </row>
    <row r="100" ht="15.75" customHeight="1">
      <c r="A100" s="44"/>
      <c r="B100" s="44"/>
      <c r="C100" s="44"/>
      <c r="D100" s="44"/>
      <c r="E100" s="44"/>
      <c r="F100" s="44"/>
      <c r="G100" s="44"/>
      <c r="H100" s="44"/>
      <c r="I100" s="44"/>
      <c r="J100" s="44"/>
      <c r="K100" s="44"/>
      <c r="L100" s="44"/>
      <c r="M100" s="44"/>
      <c r="N100" s="44"/>
      <c r="O100" s="44"/>
      <c r="P100" s="44"/>
      <c r="Q100" s="44"/>
      <c r="R100" s="44"/>
      <c r="S100" s="44"/>
      <c r="T100" s="44"/>
    </row>
    <row r="101" ht="15.75" customHeight="1">
      <c r="A101" s="44"/>
      <c r="B101" s="44"/>
      <c r="C101" s="44"/>
      <c r="D101" s="44"/>
      <c r="E101" s="44"/>
      <c r="F101" s="44"/>
      <c r="G101" s="44"/>
      <c r="H101" s="44"/>
      <c r="I101" s="44"/>
      <c r="J101" s="44"/>
      <c r="K101" s="44"/>
      <c r="L101" s="44"/>
      <c r="M101" s="44"/>
      <c r="N101" s="44"/>
      <c r="O101" s="44"/>
      <c r="P101" s="44"/>
      <c r="Q101" s="44"/>
      <c r="R101" s="44"/>
      <c r="S101" s="44"/>
      <c r="T101" s="44"/>
    </row>
    <row r="102" ht="15.75" customHeight="1">
      <c r="A102" s="44"/>
      <c r="B102" s="44"/>
      <c r="C102" s="44"/>
      <c r="D102" s="44"/>
      <c r="E102" s="44"/>
      <c r="F102" s="44"/>
      <c r="G102" s="44"/>
      <c r="H102" s="44"/>
      <c r="I102" s="44"/>
      <c r="J102" s="44"/>
      <c r="K102" s="44"/>
      <c r="L102" s="44"/>
      <c r="M102" s="44"/>
      <c r="N102" s="44"/>
      <c r="O102" s="44"/>
      <c r="P102" s="44"/>
      <c r="Q102" s="44"/>
      <c r="R102" s="44"/>
      <c r="S102" s="44"/>
      <c r="T102" s="44"/>
    </row>
    <row r="103" ht="15.75" customHeight="1">
      <c r="A103" s="44"/>
      <c r="B103" s="44"/>
      <c r="C103" s="44"/>
      <c r="D103" s="44"/>
      <c r="E103" s="44"/>
      <c r="F103" s="44"/>
      <c r="G103" s="44"/>
      <c r="H103" s="44"/>
      <c r="I103" s="44"/>
      <c r="J103" s="44"/>
      <c r="K103" s="44"/>
      <c r="L103" s="44"/>
      <c r="M103" s="44"/>
      <c r="N103" s="44"/>
      <c r="O103" s="44"/>
      <c r="P103" s="44"/>
      <c r="Q103" s="44"/>
      <c r="R103" s="44"/>
      <c r="S103" s="44"/>
      <c r="T103" s="44"/>
    </row>
    <row r="104" ht="15.75" customHeight="1">
      <c r="A104" s="44"/>
      <c r="B104" s="44"/>
      <c r="C104" s="44"/>
      <c r="D104" s="44"/>
      <c r="E104" s="44"/>
      <c r="F104" s="44"/>
      <c r="G104" s="44"/>
      <c r="H104" s="44"/>
      <c r="I104" s="44"/>
      <c r="J104" s="44"/>
      <c r="K104" s="44"/>
      <c r="L104" s="44"/>
      <c r="M104" s="44"/>
      <c r="N104" s="44"/>
      <c r="O104" s="44"/>
      <c r="P104" s="44"/>
      <c r="Q104" s="44"/>
      <c r="R104" s="44"/>
      <c r="S104" s="44"/>
      <c r="T104" s="44"/>
    </row>
    <row r="105" ht="15.75" customHeight="1">
      <c r="A105" s="44"/>
      <c r="B105" s="44"/>
      <c r="C105" s="44"/>
      <c r="D105" s="44"/>
      <c r="E105" s="44"/>
      <c r="F105" s="44"/>
      <c r="G105" s="44"/>
      <c r="H105" s="44"/>
      <c r="I105" s="44"/>
      <c r="J105" s="44"/>
      <c r="K105" s="44"/>
      <c r="L105" s="44"/>
      <c r="M105" s="44"/>
      <c r="N105" s="44"/>
      <c r="O105" s="44"/>
      <c r="P105" s="44"/>
      <c r="Q105" s="44"/>
      <c r="R105" s="44"/>
      <c r="S105" s="44"/>
      <c r="T105" s="44"/>
    </row>
    <row r="106" ht="15.75" customHeight="1">
      <c r="A106" s="44"/>
      <c r="B106" s="44"/>
      <c r="C106" s="44"/>
      <c r="D106" s="44"/>
      <c r="E106" s="44"/>
      <c r="F106" s="44"/>
      <c r="G106" s="44"/>
      <c r="H106" s="44"/>
      <c r="I106" s="44"/>
      <c r="J106" s="44"/>
      <c r="K106" s="44"/>
      <c r="L106" s="44"/>
      <c r="M106" s="44"/>
      <c r="N106" s="44"/>
      <c r="O106" s="44"/>
      <c r="P106" s="44"/>
      <c r="Q106" s="44"/>
      <c r="R106" s="44"/>
      <c r="S106" s="44"/>
      <c r="T106" s="44"/>
    </row>
    <row r="107" ht="15.75" customHeight="1">
      <c r="A107" s="44"/>
      <c r="B107" s="44"/>
      <c r="C107" s="44"/>
      <c r="D107" s="44"/>
      <c r="E107" s="44"/>
      <c r="F107" s="44"/>
      <c r="G107" s="44"/>
      <c r="H107" s="44"/>
      <c r="I107" s="44"/>
      <c r="J107" s="44"/>
      <c r="K107" s="44"/>
      <c r="L107" s="44"/>
      <c r="M107" s="44"/>
      <c r="N107" s="44"/>
      <c r="O107" s="44"/>
      <c r="P107" s="44"/>
      <c r="Q107" s="44"/>
      <c r="R107" s="44"/>
      <c r="S107" s="44"/>
      <c r="T107" s="44"/>
    </row>
    <row r="108" ht="15.75" customHeight="1">
      <c r="A108" s="44"/>
      <c r="B108" s="44"/>
      <c r="C108" s="44"/>
      <c r="D108" s="44"/>
      <c r="E108" s="44"/>
      <c r="F108" s="44"/>
      <c r="G108" s="44"/>
      <c r="H108" s="44"/>
      <c r="I108" s="44"/>
      <c r="J108" s="44"/>
      <c r="K108" s="44"/>
      <c r="L108" s="44"/>
      <c r="M108" s="44"/>
      <c r="N108" s="44"/>
      <c r="O108" s="44"/>
      <c r="P108" s="44"/>
      <c r="Q108" s="44"/>
      <c r="R108" s="44"/>
      <c r="S108" s="44"/>
      <c r="T108" s="44"/>
    </row>
    <row r="109" ht="15.75" customHeight="1">
      <c r="A109" s="44"/>
      <c r="B109" s="44"/>
      <c r="C109" s="44"/>
      <c r="D109" s="44"/>
      <c r="E109" s="44"/>
      <c r="F109" s="44"/>
      <c r="G109" s="44"/>
      <c r="H109" s="44"/>
      <c r="I109" s="44"/>
      <c r="J109" s="44"/>
      <c r="K109" s="44"/>
      <c r="L109" s="44"/>
      <c r="M109" s="44"/>
      <c r="N109" s="44"/>
      <c r="O109" s="44"/>
      <c r="P109" s="44"/>
      <c r="Q109" s="44"/>
      <c r="R109" s="44"/>
      <c r="S109" s="44"/>
      <c r="T109" s="44"/>
    </row>
    <row r="110" ht="15.75" customHeight="1">
      <c r="A110" s="44"/>
      <c r="B110" s="44"/>
      <c r="C110" s="44"/>
      <c r="D110" s="44"/>
      <c r="E110" s="44"/>
      <c r="F110" s="44"/>
      <c r="G110" s="44"/>
      <c r="H110" s="44"/>
      <c r="I110" s="44"/>
      <c r="J110" s="44"/>
      <c r="K110" s="44"/>
      <c r="L110" s="44"/>
      <c r="M110" s="44"/>
      <c r="N110" s="44"/>
      <c r="O110" s="44"/>
      <c r="P110" s="44"/>
      <c r="Q110" s="44"/>
      <c r="R110" s="44"/>
      <c r="S110" s="44"/>
      <c r="T110" s="44"/>
    </row>
    <row r="111" ht="15.75" customHeight="1">
      <c r="A111" s="44"/>
      <c r="B111" s="44"/>
      <c r="C111" s="44"/>
      <c r="D111" s="44"/>
      <c r="E111" s="44"/>
      <c r="F111" s="44"/>
      <c r="G111" s="44"/>
      <c r="H111" s="44"/>
      <c r="I111" s="44"/>
      <c r="J111" s="44"/>
      <c r="K111" s="44"/>
      <c r="L111" s="44"/>
      <c r="M111" s="44"/>
      <c r="N111" s="44"/>
      <c r="O111" s="44"/>
      <c r="P111" s="44"/>
      <c r="Q111" s="44"/>
      <c r="R111" s="44"/>
      <c r="S111" s="44"/>
      <c r="T111" s="44"/>
    </row>
    <row r="112" ht="15.75" customHeight="1">
      <c r="A112" s="44"/>
      <c r="B112" s="44"/>
      <c r="C112" s="44"/>
      <c r="D112" s="44"/>
      <c r="E112" s="44"/>
      <c r="F112" s="44"/>
      <c r="G112" s="44"/>
      <c r="H112" s="44"/>
      <c r="I112" s="44"/>
      <c r="J112" s="44"/>
      <c r="K112" s="44"/>
      <c r="L112" s="44"/>
      <c r="M112" s="44"/>
      <c r="N112" s="44"/>
      <c r="O112" s="44"/>
      <c r="P112" s="44"/>
      <c r="Q112" s="44"/>
      <c r="R112" s="44"/>
      <c r="S112" s="44"/>
      <c r="T112" s="44"/>
    </row>
    <row r="113" ht="15.75" customHeight="1">
      <c r="A113" s="44"/>
      <c r="B113" s="44"/>
      <c r="C113" s="44"/>
      <c r="D113" s="44"/>
      <c r="E113" s="44"/>
      <c r="F113" s="44"/>
      <c r="G113" s="44"/>
      <c r="H113" s="44"/>
      <c r="I113" s="44"/>
      <c r="J113" s="44"/>
      <c r="K113" s="44"/>
      <c r="L113" s="44"/>
      <c r="M113" s="44"/>
      <c r="N113" s="44"/>
      <c r="O113" s="44"/>
      <c r="P113" s="44"/>
      <c r="Q113" s="44"/>
      <c r="R113" s="44"/>
      <c r="S113" s="44"/>
      <c r="T113" s="44"/>
    </row>
    <row r="114" ht="15.75" customHeight="1">
      <c r="A114" s="44"/>
      <c r="B114" s="44"/>
      <c r="C114" s="44"/>
      <c r="D114" s="44"/>
      <c r="E114" s="44"/>
      <c r="F114" s="44"/>
      <c r="G114" s="44"/>
      <c r="H114" s="44"/>
      <c r="I114" s="44"/>
      <c r="J114" s="44"/>
      <c r="K114" s="44"/>
      <c r="L114" s="44"/>
      <c r="M114" s="44"/>
      <c r="N114" s="44"/>
      <c r="O114" s="44"/>
      <c r="P114" s="44"/>
      <c r="Q114" s="44"/>
      <c r="R114" s="44"/>
      <c r="S114" s="44"/>
      <c r="T114" s="44"/>
    </row>
    <row r="115" ht="15.75" customHeight="1">
      <c r="A115" s="44"/>
      <c r="B115" s="44"/>
      <c r="C115" s="44"/>
      <c r="D115" s="44"/>
      <c r="E115" s="44"/>
      <c r="F115" s="44"/>
      <c r="G115" s="44"/>
      <c r="H115" s="44"/>
      <c r="I115" s="44"/>
      <c r="J115" s="44"/>
      <c r="K115" s="44"/>
      <c r="L115" s="44"/>
      <c r="M115" s="44"/>
      <c r="N115" s="44"/>
      <c r="O115" s="44"/>
      <c r="P115" s="44"/>
      <c r="Q115" s="44"/>
      <c r="R115" s="44"/>
      <c r="S115" s="44"/>
      <c r="T115" s="44"/>
    </row>
    <row r="116" ht="15.75" customHeight="1">
      <c r="A116" s="44"/>
      <c r="B116" s="44"/>
      <c r="C116" s="44"/>
      <c r="D116" s="44"/>
      <c r="E116" s="44"/>
      <c r="F116" s="44"/>
      <c r="G116" s="44"/>
      <c r="H116" s="44"/>
      <c r="I116" s="44"/>
      <c r="J116" s="44"/>
      <c r="K116" s="44"/>
      <c r="L116" s="44"/>
      <c r="M116" s="44"/>
      <c r="N116" s="44"/>
      <c r="O116" s="44"/>
      <c r="P116" s="44"/>
      <c r="Q116" s="44"/>
      <c r="R116" s="44"/>
      <c r="S116" s="44"/>
      <c r="T116" s="44"/>
    </row>
    <row r="117" ht="15.75" customHeight="1">
      <c r="A117" s="44"/>
      <c r="B117" s="44"/>
      <c r="C117" s="44"/>
      <c r="D117" s="44"/>
      <c r="E117" s="44"/>
      <c r="F117" s="44"/>
      <c r="G117" s="44"/>
      <c r="H117" s="44"/>
      <c r="I117" s="44"/>
      <c r="J117" s="44"/>
      <c r="K117" s="44"/>
      <c r="L117" s="44"/>
      <c r="M117" s="44"/>
      <c r="N117" s="44"/>
      <c r="O117" s="44"/>
      <c r="P117" s="44"/>
      <c r="Q117" s="44"/>
      <c r="R117" s="44"/>
      <c r="S117" s="44"/>
      <c r="T117" s="44"/>
    </row>
    <row r="118" ht="15.75" customHeight="1">
      <c r="A118" s="44"/>
      <c r="B118" s="44"/>
      <c r="C118" s="44"/>
      <c r="D118" s="44"/>
      <c r="E118" s="44"/>
      <c r="F118" s="44"/>
      <c r="G118" s="44"/>
      <c r="H118" s="44"/>
      <c r="I118" s="44"/>
      <c r="J118" s="44"/>
      <c r="K118" s="44"/>
      <c r="L118" s="44"/>
      <c r="M118" s="44"/>
      <c r="N118" s="44"/>
      <c r="O118" s="44"/>
      <c r="P118" s="44"/>
      <c r="Q118" s="44"/>
      <c r="R118" s="44"/>
      <c r="S118" s="44"/>
      <c r="T118" s="44"/>
    </row>
    <row r="119" ht="15.75" customHeight="1">
      <c r="A119" s="44"/>
      <c r="B119" s="44"/>
      <c r="C119" s="44"/>
      <c r="D119" s="44"/>
      <c r="E119" s="44"/>
      <c r="F119" s="44"/>
      <c r="G119" s="44"/>
      <c r="H119" s="44"/>
      <c r="I119" s="44"/>
      <c r="J119" s="44"/>
      <c r="K119" s="44"/>
      <c r="L119" s="44"/>
      <c r="M119" s="44"/>
      <c r="N119" s="44"/>
      <c r="O119" s="44"/>
      <c r="P119" s="44"/>
      <c r="Q119" s="44"/>
      <c r="R119" s="44"/>
      <c r="S119" s="44"/>
      <c r="T119" s="44"/>
    </row>
    <row r="120" ht="15.75" customHeight="1">
      <c r="A120" s="44"/>
      <c r="B120" s="44"/>
      <c r="C120" s="44"/>
      <c r="D120" s="44"/>
      <c r="E120" s="44"/>
      <c r="F120" s="44"/>
      <c r="G120" s="44"/>
      <c r="H120" s="44"/>
      <c r="I120" s="44"/>
      <c r="J120" s="44"/>
      <c r="K120" s="44"/>
      <c r="L120" s="44"/>
      <c r="M120" s="44"/>
      <c r="N120" s="44"/>
      <c r="O120" s="44"/>
      <c r="P120" s="44"/>
      <c r="Q120" s="44"/>
      <c r="R120" s="44"/>
      <c r="S120" s="44"/>
      <c r="T120" s="44"/>
    </row>
    <row r="121" ht="15.75" customHeight="1">
      <c r="A121" s="44"/>
      <c r="B121" s="44"/>
      <c r="C121" s="44"/>
      <c r="D121" s="44"/>
      <c r="E121" s="44"/>
      <c r="F121" s="44"/>
      <c r="G121" s="44"/>
      <c r="H121" s="44"/>
      <c r="I121" s="44"/>
      <c r="J121" s="44"/>
      <c r="K121" s="44"/>
      <c r="L121" s="44"/>
      <c r="M121" s="44"/>
      <c r="N121" s="44"/>
      <c r="O121" s="44"/>
      <c r="P121" s="44"/>
      <c r="Q121" s="44"/>
      <c r="R121" s="44"/>
      <c r="S121" s="44"/>
      <c r="T121" s="44"/>
    </row>
    <row r="122" ht="15.75" customHeight="1">
      <c r="A122" s="44"/>
      <c r="B122" s="44"/>
      <c r="C122" s="44"/>
      <c r="D122" s="44"/>
      <c r="E122" s="44"/>
      <c r="F122" s="44"/>
      <c r="G122" s="44"/>
      <c r="H122" s="44"/>
      <c r="I122" s="44"/>
      <c r="J122" s="44"/>
      <c r="K122" s="44"/>
      <c r="L122" s="44"/>
      <c r="M122" s="44"/>
      <c r="N122" s="44"/>
      <c r="O122" s="44"/>
      <c r="P122" s="44"/>
      <c r="Q122" s="44"/>
      <c r="R122" s="44"/>
      <c r="S122" s="44"/>
      <c r="T122" s="44"/>
    </row>
    <row r="123" ht="15.75" customHeight="1">
      <c r="A123" s="44"/>
      <c r="B123" s="44"/>
      <c r="C123" s="44"/>
      <c r="D123" s="44"/>
      <c r="E123" s="44"/>
      <c r="F123" s="44"/>
      <c r="G123" s="44"/>
      <c r="H123" s="44"/>
      <c r="I123" s="44"/>
      <c r="J123" s="44"/>
      <c r="K123" s="44"/>
      <c r="L123" s="44"/>
      <c r="M123" s="44"/>
      <c r="N123" s="44"/>
      <c r="O123" s="44"/>
      <c r="P123" s="44"/>
      <c r="Q123" s="44"/>
      <c r="R123" s="44"/>
      <c r="S123" s="44"/>
      <c r="T123" s="44"/>
    </row>
    <row r="124" ht="15.75" customHeight="1">
      <c r="A124" s="44"/>
      <c r="B124" s="44"/>
      <c r="C124" s="44"/>
      <c r="D124" s="44"/>
      <c r="E124" s="44"/>
      <c r="F124" s="44"/>
      <c r="G124" s="44"/>
      <c r="H124" s="44"/>
      <c r="I124" s="44"/>
      <c r="J124" s="44"/>
      <c r="K124" s="44"/>
      <c r="L124" s="44"/>
      <c r="M124" s="44"/>
      <c r="N124" s="44"/>
      <c r="O124" s="44"/>
      <c r="P124" s="44"/>
      <c r="Q124" s="44"/>
      <c r="R124" s="44"/>
      <c r="S124" s="44"/>
      <c r="T124" s="44"/>
    </row>
    <row r="125" ht="15.75" customHeight="1">
      <c r="A125" s="44"/>
      <c r="B125" s="44"/>
      <c r="C125" s="44"/>
      <c r="D125" s="44"/>
      <c r="E125" s="44"/>
      <c r="F125" s="44"/>
      <c r="G125" s="44"/>
      <c r="H125" s="44"/>
      <c r="I125" s="44"/>
      <c r="J125" s="44"/>
      <c r="K125" s="44"/>
      <c r="L125" s="44"/>
      <c r="M125" s="44"/>
      <c r="N125" s="44"/>
      <c r="O125" s="44"/>
      <c r="P125" s="44"/>
      <c r="Q125" s="44"/>
      <c r="R125" s="44"/>
      <c r="S125" s="44"/>
      <c r="T125" s="44"/>
    </row>
    <row r="126" ht="15.75" customHeight="1">
      <c r="A126" s="44"/>
      <c r="B126" s="44"/>
      <c r="C126" s="44"/>
      <c r="D126" s="44"/>
      <c r="E126" s="44"/>
      <c r="F126" s="44"/>
      <c r="G126" s="44"/>
      <c r="H126" s="44"/>
      <c r="I126" s="44"/>
      <c r="J126" s="44"/>
      <c r="K126" s="44"/>
      <c r="L126" s="44"/>
      <c r="M126" s="44"/>
      <c r="N126" s="44"/>
      <c r="O126" s="44"/>
      <c r="P126" s="44"/>
      <c r="Q126" s="44"/>
      <c r="R126" s="44"/>
      <c r="S126" s="44"/>
      <c r="T126" s="44"/>
    </row>
    <row r="127" ht="15.75" customHeight="1">
      <c r="A127" s="44"/>
      <c r="B127" s="44"/>
      <c r="C127" s="44"/>
      <c r="D127" s="44"/>
      <c r="E127" s="44"/>
      <c r="F127" s="44"/>
      <c r="G127" s="44"/>
      <c r="H127" s="44"/>
      <c r="I127" s="44"/>
      <c r="J127" s="44"/>
      <c r="K127" s="44"/>
      <c r="L127" s="44"/>
      <c r="M127" s="44"/>
      <c r="N127" s="44"/>
      <c r="O127" s="44"/>
      <c r="P127" s="44"/>
      <c r="Q127" s="44"/>
      <c r="R127" s="44"/>
      <c r="S127" s="44"/>
      <c r="T127" s="44"/>
    </row>
    <row r="128" ht="15.75" customHeight="1">
      <c r="A128" s="44"/>
      <c r="B128" s="44"/>
      <c r="C128" s="44"/>
      <c r="D128" s="44"/>
      <c r="E128" s="44"/>
      <c r="F128" s="44"/>
      <c r="G128" s="44"/>
      <c r="H128" s="44"/>
      <c r="I128" s="44"/>
      <c r="J128" s="44"/>
      <c r="K128" s="44"/>
      <c r="L128" s="44"/>
      <c r="M128" s="44"/>
      <c r="N128" s="44"/>
      <c r="O128" s="44"/>
      <c r="P128" s="44"/>
      <c r="Q128" s="44"/>
      <c r="R128" s="44"/>
      <c r="S128" s="44"/>
      <c r="T128" s="44"/>
    </row>
    <row r="129" ht="15.75" customHeight="1">
      <c r="A129" s="44"/>
      <c r="B129" s="44"/>
      <c r="C129" s="44"/>
      <c r="D129" s="44"/>
      <c r="E129" s="44"/>
      <c r="F129" s="44"/>
      <c r="G129" s="44"/>
      <c r="H129" s="44"/>
      <c r="I129" s="44"/>
      <c r="J129" s="44"/>
      <c r="K129" s="44"/>
      <c r="L129" s="44"/>
      <c r="M129" s="44"/>
      <c r="N129" s="44"/>
      <c r="O129" s="44"/>
      <c r="P129" s="44"/>
      <c r="Q129" s="44"/>
      <c r="R129" s="44"/>
      <c r="S129" s="44"/>
      <c r="T129" s="44"/>
    </row>
    <row r="130" ht="15.75" customHeight="1">
      <c r="A130" s="44"/>
      <c r="B130" s="44"/>
      <c r="C130" s="44"/>
      <c r="D130" s="44"/>
      <c r="E130" s="44"/>
      <c r="F130" s="44"/>
      <c r="G130" s="44"/>
      <c r="H130" s="44"/>
      <c r="I130" s="44"/>
      <c r="J130" s="44"/>
      <c r="K130" s="44"/>
      <c r="L130" s="44"/>
      <c r="M130" s="44"/>
      <c r="N130" s="44"/>
      <c r="O130" s="44"/>
      <c r="P130" s="44"/>
      <c r="Q130" s="44"/>
      <c r="R130" s="44"/>
      <c r="S130" s="44"/>
      <c r="T130" s="44"/>
    </row>
    <row r="131" ht="15.75" customHeight="1">
      <c r="A131" s="44"/>
      <c r="B131" s="44"/>
      <c r="C131" s="44"/>
      <c r="D131" s="44"/>
      <c r="E131" s="44"/>
      <c r="F131" s="44"/>
      <c r="G131" s="44"/>
      <c r="H131" s="44"/>
      <c r="I131" s="44"/>
      <c r="J131" s="44"/>
      <c r="K131" s="44"/>
      <c r="L131" s="44"/>
      <c r="M131" s="44"/>
      <c r="N131" s="44"/>
      <c r="O131" s="44"/>
      <c r="P131" s="44"/>
      <c r="Q131" s="44"/>
      <c r="R131" s="44"/>
      <c r="S131" s="44"/>
      <c r="T131" s="44"/>
    </row>
    <row r="132" ht="15.75" customHeight="1">
      <c r="A132" s="44"/>
      <c r="B132" s="44"/>
      <c r="C132" s="44"/>
      <c r="D132" s="44"/>
      <c r="E132" s="44"/>
      <c r="F132" s="44"/>
      <c r="G132" s="44"/>
      <c r="H132" s="44"/>
      <c r="I132" s="44"/>
      <c r="J132" s="44"/>
      <c r="K132" s="44"/>
      <c r="L132" s="44"/>
      <c r="M132" s="44"/>
      <c r="N132" s="44"/>
      <c r="O132" s="44"/>
      <c r="P132" s="44"/>
      <c r="Q132" s="44"/>
      <c r="R132" s="44"/>
      <c r="S132" s="44"/>
      <c r="T132" s="44"/>
    </row>
    <row r="133" ht="15.75" customHeight="1">
      <c r="A133" s="44"/>
      <c r="B133" s="44"/>
      <c r="C133" s="44"/>
      <c r="D133" s="44"/>
      <c r="E133" s="44"/>
      <c r="F133" s="44"/>
      <c r="G133" s="44"/>
      <c r="H133" s="44"/>
      <c r="I133" s="44"/>
      <c r="J133" s="44"/>
      <c r="K133" s="44"/>
      <c r="L133" s="44"/>
      <c r="M133" s="44"/>
      <c r="N133" s="44"/>
      <c r="O133" s="44"/>
      <c r="P133" s="44"/>
      <c r="Q133" s="44"/>
      <c r="R133" s="44"/>
      <c r="S133" s="44"/>
      <c r="T133" s="44"/>
    </row>
    <row r="134" ht="15.75" customHeight="1">
      <c r="A134" s="44"/>
      <c r="B134" s="44"/>
      <c r="C134" s="44"/>
      <c r="D134" s="44"/>
      <c r="E134" s="44"/>
      <c r="F134" s="44"/>
      <c r="G134" s="44"/>
      <c r="H134" s="44"/>
      <c r="I134" s="44"/>
      <c r="J134" s="44"/>
      <c r="K134" s="44"/>
      <c r="L134" s="44"/>
      <c r="M134" s="44"/>
      <c r="N134" s="44"/>
      <c r="O134" s="44"/>
      <c r="P134" s="44"/>
      <c r="Q134" s="44"/>
      <c r="R134" s="44"/>
      <c r="S134" s="44"/>
      <c r="T134" s="44"/>
    </row>
    <row r="135" ht="15.75" customHeight="1">
      <c r="A135" s="44"/>
      <c r="B135" s="44"/>
      <c r="C135" s="44"/>
      <c r="D135" s="44"/>
      <c r="E135" s="44"/>
      <c r="F135" s="44"/>
      <c r="G135" s="44"/>
      <c r="H135" s="44"/>
      <c r="I135" s="44"/>
      <c r="J135" s="44"/>
      <c r="K135" s="44"/>
      <c r="L135" s="44"/>
      <c r="M135" s="44"/>
      <c r="N135" s="44"/>
      <c r="O135" s="44"/>
      <c r="P135" s="44"/>
      <c r="Q135" s="44"/>
      <c r="R135" s="44"/>
      <c r="S135" s="44"/>
      <c r="T135" s="44"/>
    </row>
    <row r="136" ht="15.75" customHeight="1">
      <c r="A136" s="44"/>
      <c r="B136" s="44"/>
      <c r="C136" s="44"/>
      <c r="D136" s="44"/>
      <c r="E136" s="44"/>
      <c r="F136" s="44"/>
      <c r="G136" s="44"/>
      <c r="H136" s="44"/>
      <c r="I136" s="44"/>
      <c r="J136" s="44"/>
      <c r="K136" s="44"/>
      <c r="L136" s="44"/>
      <c r="M136" s="44"/>
      <c r="N136" s="44"/>
      <c r="O136" s="44"/>
      <c r="P136" s="44"/>
      <c r="Q136" s="44"/>
      <c r="R136" s="44"/>
      <c r="S136" s="44"/>
      <c r="T136" s="44"/>
    </row>
    <row r="137" ht="15.75" customHeight="1">
      <c r="A137" s="44"/>
      <c r="B137" s="44"/>
      <c r="C137" s="44"/>
      <c r="D137" s="44"/>
      <c r="E137" s="44"/>
      <c r="F137" s="44"/>
      <c r="G137" s="44"/>
      <c r="H137" s="44"/>
      <c r="I137" s="44"/>
      <c r="J137" s="44"/>
      <c r="K137" s="44"/>
      <c r="L137" s="44"/>
      <c r="M137" s="44"/>
      <c r="N137" s="44"/>
      <c r="O137" s="44"/>
      <c r="P137" s="44"/>
      <c r="Q137" s="44"/>
      <c r="R137" s="44"/>
      <c r="S137" s="44"/>
      <c r="T137" s="44"/>
    </row>
    <row r="138" ht="15.75" customHeight="1">
      <c r="A138" s="44"/>
      <c r="B138" s="44"/>
      <c r="C138" s="44"/>
      <c r="D138" s="44"/>
      <c r="E138" s="44"/>
      <c r="F138" s="44"/>
      <c r="G138" s="44"/>
      <c r="H138" s="44"/>
      <c r="I138" s="44"/>
      <c r="J138" s="44"/>
      <c r="K138" s="44"/>
      <c r="L138" s="44"/>
      <c r="M138" s="44"/>
      <c r="N138" s="44"/>
      <c r="O138" s="44"/>
      <c r="P138" s="44"/>
      <c r="Q138" s="44"/>
      <c r="R138" s="44"/>
      <c r="S138" s="44"/>
      <c r="T138" s="44"/>
    </row>
    <row r="139" ht="15.75" customHeight="1">
      <c r="A139" s="44"/>
      <c r="B139" s="44"/>
      <c r="C139" s="44"/>
      <c r="D139" s="44"/>
      <c r="E139" s="44"/>
      <c r="F139" s="44"/>
      <c r="G139" s="44"/>
      <c r="H139" s="44"/>
      <c r="I139" s="44"/>
      <c r="J139" s="44"/>
      <c r="K139" s="44"/>
      <c r="L139" s="44"/>
      <c r="M139" s="44"/>
      <c r="N139" s="44"/>
      <c r="O139" s="44"/>
      <c r="P139" s="44"/>
      <c r="Q139" s="44"/>
      <c r="R139" s="44"/>
      <c r="S139" s="44"/>
      <c r="T139" s="44"/>
    </row>
    <row r="140" ht="15.75" customHeight="1">
      <c r="A140" s="44"/>
      <c r="B140" s="44"/>
      <c r="C140" s="44"/>
      <c r="D140" s="44"/>
      <c r="E140" s="44"/>
      <c r="F140" s="44"/>
      <c r="G140" s="44"/>
      <c r="H140" s="44"/>
      <c r="I140" s="44"/>
      <c r="J140" s="44"/>
      <c r="K140" s="44"/>
      <c r="L140" s="44"/>
      <c r="M140" s="44"/>
      <c r="N140" s="44"/>
      <c r="O140" s="44"/>
      <c r="P140" s="44"/>
      <c r="Q140" s="44"/>
      <c r="R140" s="44"/>
      <c r="S140" s="44"/>
      <c r="T140" s="44"/>
    </row>
    <row r="141" ht="15.75" customHeight="1">
      <c r="A141" s="44"/>
      <c r="B141" s="44"/>
      <c r="C141" s="44"/>
      <c r="D141" s="44"/>
      <c r="E141" s="44"/>
      <c r="F141" s="44"/>
      <c r="G141" s="44"/>
      <c r="H141" s="44"/>
      <c r="I141" s="44"/>
      <c r="J141" s="44"/>
      <c r="K141" s="44"/>
      <c r="L141" s="44"/>
      <c r="M141" s="44"/>
      <c r="N141" s="44"/>
      <c r="O141" s="44"/>
      <c r="P141" s="44"/>
      <c r="Q141" s="44"/>
      <c r="R141" s="44"/>
      <c r="S141" s="44"/>
      <c r="T141" s="44"/>
    </row>
    <row r="142" ht="15.75" customHeight="1">
      <c r="A142" s="44"/>
      <c r="B142" s="44"/>
      <c r="C142" s="44"/>
      <c r="D142" s="44"/>
      <c r="E142" s="44"/>
      <c r="F142" s="44"/>
      <c r="G142" s="44"/>
      <c r="H142" s="44"/>
      <c r="I142" s="44"/>
      <c r="J142" s="44"/>
      <c r="K142" s="44"/>
      <c r="L142" s="44"/>
      <c r="M142" s="44"/>
      <c r="N142" s="44"/>
      <c r="O142" s="44"/>
      <c r="P142" s="44"/>
      <c r="Q142" s="44"/>
      <c r="R142" s="44"/>
      <c r="S142" s="44"/>
      <c r="T142" s="44"/>
    </row>
    <row r="143" ht="15.75" customHeight="1">
      <c r="A143" s="44"/>
      <c r="B143" s="44"/>
      <c r="C143" s="44"/>
      <c r="D143" s="44"/>
      <c r="E143" s="44"/>
      <c r="F143" s="44"/>
      <c r="G143" s="44"/>
      <c r="H143" s="44"/>
      <c r="I143" s="44"/>
      <c r="J143" s="44"/>
      <c r="K143" s="44"/>
      <c r="L143" s="44"/>
      <c r="M143" s="44"/>
      <c r="N143" s="44"/>
      <c r="O143" s="44"/>
      <c r="P143" s="44"/>
      <c r="Q143" s="44"/>
      <c r="R143" s="44"/>
      <c r="S143" s="44"/>
      <c r="T143" s="44"/>
    </row>
    <row r="144" ht="15.75" customHeight="1">
      <c r="A144" s="44"/>
      <c r="B144" s="44"/>
      <c r="C144" s="44"/>
      <c r="D144" s="44"/>
      <c r="E144" s="44"/>
      <c r="F144" s="44"/>
      <c r="G144" s="44"/>
      <c r="H144" s="44"/>
      <c r="I144" s="44"/>
      <c r="J144" s="44"/>
      <c r="K144" s="44"/>
      <c r="L144" s="44"/>
      <c r="M144" s="44"/>
      <c r="N144" s="44"/>
      <c r="O144" s="44"/>
      <c r="P144" s="44"/>
      <c r="Q144" s="44"/>
      <c r="R144" s="44"/>
      <c r="S144" s="44"/>
      <c r="T144" s="44"/>
    </row>
    <row r="145" ht="15.75" customHeight="1">
      <c r="A145" s="44"/>
      <c r="B145" s="44"/>
      <c r="C145" s="44"/>
      <c r="D145" s="44"/>
      <c r="E145" s="44"/>
      <c r="F145" s="44"/>
      <c r="G145" s="44"/>
      <c r="H145" s="44"/>
      <c r="I145" s="44"/>
      <c r="J145" s="44"/>
      <c r="K145" s="44"/>
      <c r="L145" s="44"/>
      <c r="M145" s="44"/>
      <c r="N145" s="44"/>
      <c r="O145" s="44"/>
      <c r="P145" s="44"/>
      <c r="Q145" s="44"/>
      <c r="R145" s="44"/>
      <c r="S145" s="44"/>
      <c r="T145" s="44"/>
    </row>
    <row r="146" ht="15.75" customHeight="1">
      <c r="A146" s="44"/>
      <c r="B146" s="44"/>
      <c r="C146" s="44"/>
      <c r="D146" s="44"/>
      <c r="E146" s="44"/>
      <c r="F146" s="44"/>
      <c r="G146" s="44"/>
      <c r="H146" s="44"/>
      <c r="I146" s="44"/>
      <c r="J146" s="44"/>
      <c r="K146" s="44"/>
      <c r="L146" s="44"/>
      <c r="M146" s="44"/>
      <c r="N146" s="44"/>
      <c r="O146" s="44"/>
      <c r="P146" s="44"/>
      <c r="Q146" s="44"/>
      <c r="R146" s="44"/>
      <c r="S146" s="44"/>
      <c r="T146" s="44"/>
    </row>
    <row r="147" ht="15.75" customHeight="1">
      <c r="A147" s="44"/>
      <c r="B147" s="44"/>
      <c r="C147" s="44"/>
      <c r="D147" s="44"/>
      <c r="E147" s="44"/>
      <c r="F147" s="44"/>
      <c r="G147" s="44"/>
      <c r="H147" s="44"/>
      <c r="I147" s="44"/>
      <c r="J147" s="44"/>
      <c r="K147" s="44"/>
      <c r="L147" s="44"/>
      <c r="M147" s="44"/>
      <c r="N147" s="44"/>
      <c r="O147" s="44"/>
      <c r="P147" s="44"/>
      <c r="Q147" s="44"/>
      <c r="R147" s="44"/>
      <c r="S147" s="44"/>
      <c r="T147" s="44"/>
    </row>
    <row r="148" ht="15.75" customHeight="1">
      <c r="A148" s="44"/>
      <c r="B148" s="44"/>
      <c r="C148" s="44"/>
      <c r="D148" s="44"/>
      <c r="E148" s="44"/>
      <c r="F148" s="44"/>
      <c r="G148" s="44"/>
      <c r="H148" s="44"/>
      <c r="I148" s="44"/>
      <c r="J148" s="44"/>
      <c r="K148" s="44"/>
      <c r="L148" s="44"/>
      <c r="M148" s="44"/>
      <c r="N148" s="44"/>
      <c r="O148" s="44"/>
      <c r="P148" s="44"/>
      <c r="Q148" s="44"/>
      <c r="R148" s="44"/>
      <c r="S148" s="44"/>
      <c r="T148" s="44"/>
    </row>
    <row r="149" ht="15.75" customHeight="1">
      <c r="A149" s="44"/>
      <c r="B149" s="44"/>
      <c r="C149" s="44"/>
      <c r="D149" s="44"/>
      <c r="E149" s="44"/>
      <c r="F149" s="44"/>
      <c r="G149" s="44"/>
      <c r="H149" s="44"/>
      <c r="I149" s="44"/>
      <c r="J149" s="44"/>
      <c r="K149" s="44"/>
      <c r="L149" s="44"/>
      <c r="M149" s="44"/>
      <c r="N149" s="44"/>
      <c r="O149" s="44"/>
      <c r="P149" s="44"/>
      <c r="Q149" s="44"/>
      <c r="R149" s="44"/>
      <c r="S149" s="44"/>
      <c r="T149" s="44"/>
    </row>
    <row r="150" ht="15.75" customHeight="1">
      <c r="A150" s="44"/>
      <c r="B150" s="44"/>
      <c r="C150" s="44"/>
      <c r="D150" s="44"/>
      <c r="E150" s="44"/>
      <c r="F150" s="44"/>
      <c r="G150" s="44"/>
      <c r="H150" s="44"/>
      <c r="I150" s="44"/>
      <c r="J150" s="44"/>
      <c r="K150" s="44"/>
      <c r="L150" s="44"/>
      <c r="M150" s="44"/>
      <c r="N150" s="44"/>
      <c r="O150" s="44"/>
      <c r="P150" s="44"/>
      <c r="Q150" s="44"/>
      <c r="R150" s="44"/>
      <c r="S150" s="44"/>
      <c r="T150" s="44"/>
    </row>
    <row r="151" ht="15.75" customHeight="1">
      <c r="A151" s="44"/>
      <c r="B151" s="44"/>
      <c r="C151" s="44"/>
      <c r="D151" s="44"/>
      <c r="E151" s="44"/>
      <c r="F151" s="44"/>
      <c r="G151" s="44"/>
      <c r="H151" s="44"/>
      <c r="I151" s="44"/>
      <c r="J151" s="44"/>
      <c r="K151" s="44"/>
      <c r="L151" s="44"/>
      <c r="M151" s="44"/>
      <c r="N151" s="44"/>
      <c r="O151" s="44"/>
      <c r="P151" s="44"/>
      <c r="Q151" s="44"/>
      <c r="R151" s="44"/>
      <c r="S151" s="44"/>
      <c r="T151" s="44"/>
    </row>
    <row r="152" ht="15.75" customHeight="1">
      <c r="A152" s="44"/>
      <c r="B152" s="44"/>
      <c r="C152" s="44"/>
      <c r="D152" s="44"/>
      <c r="E152" s="44"/>
      <c r="F152" s="44"/>
      <c r="G152" s="44"/>
      <c r="H152" s="44"/>
      <c r="I152" s="44"/>
      <c r="J152" s="44"/>
      <c r="K152" s="44"/>
      <c r="L152" s="44"/>
      <c r="M152" s="44"/>
      <c r="N152" s="44"/>
      <c r="O152" s="44"/>
      <c r="P152" s="44"/>
      <c r="Q152" s="44"/>
      <c r="R152" s="44"/>
      <c r="S152" s="44"/>
      <c r="T152" s="44"/>
    </row>
    <row r="153" ht="15.75" customHeight="1">
      <c r="A153" s="44"/>
      <c r="B153" s="44"/>
      <c r="C153" s="44"/>
      <c r="D153" s="44"/>
      <c r="E153" s="44"/>
      <c r="F153" s="44"/>
      <c r="G153" s="44"/>
      <c r="H153" s="44"/>
      <c r="I153" s="44"/>
      <c r="J153" s="44"/>
      <c r="K153" s="44"/>
      <c r="L153" s="44"/>
      <c r="M153" s="44"/>
      <c r="N153" s="44"/>
      <c r="O153" s="44"/>
      <c r="P153" s="44"/>
      <c r="Q153" s="44"/>
      <c r="R153" s="44"/>
      <c r="S153" s="44"/>
      <c r="T153" s="44"/>
    </row>
    <row r="154" ht="15.75" customHeight="1">
      <c r="A154" s="44"/>
      <c r="B154" s="44"/>
      <c r="C154" s="44"/>
      <c r="D154" s="44"/>
      <c r="E154" s="44"/>
      <c r="F154" s="44"/>
      <c r="G154" s="44"/>
      <c r="H154" s="44"/>
      <c r="I154" s="44"/>
      <c r="J154" s="44"/>
      <c r="K154" s="44"/>
      <c r="L154" s="44"/>
      <c r="M154" s="44"/>
      <c r="N154" s="44"/>
      <c r="O154" s="44"/>
      <c r="P154" s="44"/>
      <c r="Q154" s="44"/>
      <c r="R154" s="44"/>
      <c r="S154" s="44"/>
      <c r="T154" s="44"/>
    </row>
    <row r="155" ht="15.75" customHeight="1">
      <c r="A155" s="44"/>
      <c r="B155" s="44"/>
      <c r="C155" s="44"/>
      <c r="D155" s="44"/>
      <c r="E155" s="44"/>
      <c r="F155" s="44"/>
      <c r="G155" s="44"/>
      <c r="H155" s="44"/>
      <c r="I155" s="44"/>
      <c r="J155" s="44"/>
      <c r="K155" s="44"/>
      <c r="L155" s="44"/>
      <c r="M155" s="44"/>
      <c r="N155" s="44"/>
      <c r="O155" s="44"/>
      <c r="P155" s="44"/>
      <c r="Q155" s="44"/>
      <c r="R155" s="44"/>
      <c r="S155" s="44"/>
      <c r="T155" s="44"/>
    </row>
    <row r="156" ht="15.75" customHeight="1">
      <c r="A156" s="44"/>
      <c r="B156" s="44"/>
      <c r="C156" s="44"/>
      <c r="D156" s="44"/>
      <c r="E156" s="44"/>
      <c r="F156" s="44"/>
      <c r="G156" s="44"/>
      <c r="H156" s="44"/>
      <c r="I156" s="44"/>
      <c r="J156" s="44"/>
      <c r="K156" s="44"/>
      <c r="L156" s="44"/>
      <c r="M156" s="44"/>
      <c r="N156" s="44"/>
      <c r="O156" s="44"/>
      <c r="P156" s="44"/>
      <c r="Q156" s="44"/>
      <c r="R156" s="44"/>
      <c r="S156" s="44"/>
      <c r="T156" s="44"/>
    </row>
    <row r="157" ht="15.75" customHeight="1">
      <c r="A157" s="44"/>
      <c r="B157" s="44"/>
      <c r="C157" s="44"/>
      <c r="D157" s="44"/>
      <c r="E157" s="44"/>
      <c r="F157" s="44"/>
      <c r="G157" s="44"/>
      <c r="H157" s="44"/>
      <c r="I157" s="44"/>
      <c r="J157" s="44"/>
      <c r="K157" s="44"/>
      <c r="L157" s="44"/>
      <c r="M157" s="44"/>
      <c r="N157" s="44"/>
      <c r="O157" s="44"/>
      <c r="P157" s="44"/>
      <c r="Q157" s="44"/>
      <c r="R157" s="44"/>
      <c r="S157" s="44"/>
      <c r="T157" s="44"/>
    </row>
    <row r="158" ht="15.75" customHeight="1">
      <c r="A158" s="44"/>
      <c r="B158" s="44"/>
      <c r="C158" s="44"/>
      <c r="D158" s="44"/>
      <c r="E158" s="44"/>
      <c r="F158" s="44"/>
      <c r="G158" s="44"/>
      <c r="H158" s="44"/>
      <c r="I158" s="44"/>
      <c r="J158" s="44"/>
      <c r="K158" s="44"/>
      <c r="L158" s="44"/>
      <c r="M158" s="44"/>
      <c r="N158" s="44"/>
      <c r="O158" s="44"/>
      <c r="P158" s="44"/>
      <c r="Q158" s="44"/>
      <c r="R158" s="44"/>
      <c r="S158" s="44"/>
      <c r="T158" s="44"/>
    </row>
    <row r="159" ht="15.75" customHeight="1">
      <c r="A159" s="44"/>
      <c r="B159" s="44"/>
      <c r="C159" s="44"/>
      <c r="D159" s="44"/>
      <c r="E159" s="44"/>
      <c r="F159" s="44"/>
      <c r="G159" s="44"/>
      <c r="H159" s="44"/>
      <c r="I159" s="44"/>
      <c r="J159" s="44"/>
      <c r="K159" s="44"/>
      <c r="L159" s="44"/>
      <c r="M159" s="44"/>
      <c r="N159" s="44"/>
      <c r="O159" s="44"/>
      <c r="P159" s="44"/>
      <c r="Q159" s="44"/>
      <c r="R159" s="44"/>
      <c r="S159" s="44"/>
      <c r="T159" s="44"/>
    </row>
    <row r="160" ht="15.75" customHeight="1">
      <c r="A160" s="44"/>
      <c r="B160" s="44"/>
      <c r="C160" s="44"/>
      <c r="D160" s="44"/>
      <c r="E160" s="44"/>
      <c r="F160" s="44"/>
      <c r="G160" s="44"/>
      <c r="H160" s="44"/>
      <c r="I160" s="44"/>
      <c r="J160" s="44"/>
      <c r="K160" s="44"/>
      <c r="L160" s="44"/>
      <c r="M160" s="44"/>
      <c r="N160" s="44"/>
      <c r="O160" s="44"/>
      <c r="P160" s="44"/>
      <c r="Q160" s="44"/>
      <c r="R160" s="44"/>
      <c r="S160" s="44"/>
      <c r="T160" s="44"/>
    </row>
    <row r="161" ht="15.75" customHeight="1">
      <c r="A161" s="44"/>
      <c r="B161" s="44"/>
      <c r="C161" s="44"/>
      <c r="D161" s="44"/>
      <c r="E161" s="44"/>
      <c r="F161" s="44"/>
      <c r="G161" s="44"/>
      <c r="H161" s="44"/>
      <c r="I161" s="44"/>
      <c r="J161" s="44"/>
      <c r="K161" s="44"/>
      <c r="L161" s="44"/>
      <c r="M161" s="44"/>
      <c r="N161" s="44"/>
      <c r="O161" s="44"/>
      <c r="P161" s="44"/>
      <c r="Q161" s="44"/>
      <c r="R161" s="44"/>
      <c r="S161" s="44"/>
      <c r="T161" s="44"/>
    </row>
    <row r="162" ht="15.75" customHeight="1">
      <c r="A162" s="44"/>
      <c r="B162" s="44"/>
      <c r="C162" s="44"/>
      <c r="D162" s="44"/>
      <c r="E162" s="44"/>
      <c r="F162" s="44"/>
      <c r="G162" s="44"/>
      <c r="H162" s="44"/>
      <c r="I162" s="44"/>
      <c r="J162" s="44"/>
      <c r="K162" s="44"/>
      <c r="L162" s="44"/>
      <c r="M162" s="44"/>
      <c r="N162" s="44"/>
      <c r="O162" s="44"/>
      <c r="P162" s="44"/>
      <c r="Q162" s="44"/>
      <c r="R162" s="44"/>
      <c r="S162" s="44"/>
      <c r="T162" s="44"/>
    </row>
    <row r="163" ht="15.75" customHeight="1">
      <c r="A163" s="44"/>
      <c r="B163" s="44"/>
      <c r="C163" s="44"/>
      <c r="D163" s="44"/>
      <c r="E163" s="44"/>
      <c r="F163" s="44"/>
      <c r="G163" s="44"/>
      <c r="H163" s="44"/>
      <c r="I163" s="44"/>
      <c r="J163" s="44"/>
      <c r="K163" s="44"/>
      <c r="L163" s="44"/>
      <c r="M163" s="44"/>
      <c r="N163" s="44"/>
      <c r="O163" s="44"/>
      <c r="P163" s="44"/>
      <c r="Q163" s="44"/>
      <c r="R163" s="44"/>
      <c r="S163" s="44"/>
      <c r="T163" s="44"/>
    </row>
    <row r="164" ht="15.75" customHeight="1">
      <c r="A164" s="44"/>
      <c r="B164" s="44"/>
      <c r="C164" s="44"/>
      <c r="D164" s="44"/>
      <c r="E164" s="44"/>
      <c r="F164" s="44"/>
      <c r="G164" s="44"/>
      <c r="H164" s="44"/>
      <c r="I164" s="44"/>
      <c r="J164" s="44"/>
      <c r="K164" s="44"/>
      <c r="L164" s="44"/>
      <c r="M164" s="44"/>
      <c r="N164" s="44"/>
      <c r="O164" s="44"/>
      <c r="P164" s="44"/>
      <c r="Q164" s="44"/>
      <c r="R164" s="44"/>
      <c r="S164" s="44"/>
      <c r="T164" s="44"/>
    </row>
    <row r="165" ht="15.75" customHeight="1">
      <c r="A165" s="44"/>
      <c r="B165" s="44"/>
      <c r="C165" s="44"/>
      <c r="D165" s="44"/>
      <c r="E165" s="44"/>
      <c r="F165" s="44"/>
      <c r="G165" s="44"/>
      <c r="H165" s="44"/>
      <c r="I165" s="44"/>
      <c r="J165" s="44"/>
      <c r="K165" s="44"/>
      <c r="L165" s="44"/>
      <c r="M165" s="44"/>
      <c r="N165" s="44"/>
      <c r="O165" s="44"/>
      <c r="P165" s="44"/>
      <c r="Q165" s="44"/>
      <c r="R165" s="44"/>
      <c r="S165" s="44"/>
      <c r="T165" s="44"/>
    </row>
    <row r="166" ht="15.75" customHeight="1">
      <c r="A166" s="44"/>
      <c r="B166" s="44"/>
      <c r="C166" s="44"/>
      <c r="D166" s="44"/>
      <c r="E166" s="44"/>
      <c r="F166" s="44"/>
      <c r="G166" s="44"/>
      <c r="H166" s="44"/>
      <c r="I166" s="44"/>
      <c r="J166" s="44"/>
      <c r="K166" s="44"/>
      <c r="L166" s="44"/>
      <c r="M166" s="44"/>
      <c r="N166" s="44"/>
      <c r="O166" s="44"/>
      <c r="P166" s="44"/>
      <c r="Q166" s="44"/>
      <c r="R166" s="44"/>
      <c r="S166" s="44"/>
      <c r="T166" s="44"/>
    </row>
    <row r="167" ht="15.75" customHeight="1">
      <c r="A167" s="44"/>
      <c r="B167" s="44"/>
      <c r="C167" s="44"/>
      <c r="D167" s="44"/>
      <c r="E167" s="44"/>
      <c r="F167" s="44"/>
      <c r="G167" s="44"/>
      <c r="H167" s="44"/>
      <c r="I167" s="44"/>
      <c r="J167" s="44"/>
      <c r="K167" s="44"/>
      <c r="L167" s="44"/>
      <c r="M167" s="44"/>
      <c r="N167" s="44"/>
      <c r="O167" s="44"/>
      <c r="P167" s="44"/>
      <c r="Q167" s="44"/>
      <c r="R167" s="44"/>
      <c r="S167" s="44"/>
      <c r="T167" s="44"/>
    </row>
    <row r="168" ht="15.75" customHeight="1">
      <c r="A168" s="44"/>
      <c r="B168" s="44"/>
      <c r="C168" s="44"/>
      <c r="D168" s="44"/>
      <c r="E168" s="44"/>
      <c r="F168" s="44"/>
      <c r="G168" s="44"/>
      <c r="H168" s="44"/>
      <c r="I168" s="44"/>
      <c r="J168" s="44"/>
      <c r="K168" s="44"/>
      <c r="L168" s="44"/>
      <c r="M168" s="44"/>
      <c r="N168" s="44"/>
      <c r="O168" s="44"/>
      <c r="P168" s="44"/>
      <c r="Q168" s="44"/>
      <c r="R168" s="44"/>
      <c r="S168" s="44"/>
      <c r="T168" s="44"/>
    </row>
    <row r="169" ht="15.75" customHeight="1">
      <c r="A169" s="44"/>
      <c r="B169" s="44"/>
      <c r="C169" s="44"/>
      <c r="D169" s="44"/>
      <c r="E169" s="44"/>
      <c r="F169" s="44"/>
      <c r="G169" s="44"/>
      <c r="H169" s="44"/>
      <c r="I169" s="44"/>
      <c r="J169" s="44"/>
      <c r="K169" s="44"/>
      <c r="L169" s="44"/>
      <c r="M169" s="44"/>
      <c r="N169" s="44"/>
      <c r="O169" s="44"/>
      <c r="P169" s="44"/>
      <c r="Q169" s="44"/>
      <c r="R169" s="44"/>
      <c r="S169" s="44"/>
      <c r="T169" s="44"/>
    </row>
    <row r="170" ht="15.75" customHeight="1">
      <c r="A170" s="44"/>
      <c r="B170" s="44"/>
      <c r="C170" s="44"/>
      <c r="D170" s="44"/>
      <c r="E170" s="44"/>
      <c r="F170" s="44"/>
      <c r="G170" s="44"/>
      <c r="H170" s="44"/>
      <c r="I170" s="44"/>
      <c r="J170" s="44"/>
      <c r="K170" s="44"/>
      <c r="L170" s="44"/>
      <c r="M170" s="44"/>
      <c r="N170" s="44"/>
      <c r="O170" s="44"/>
      <c r="P170" s="44"/>
      <c r="Q170" s="44"/>
      <c r="R170" s="44"/>
      <c r="S170" s="44"/>
      <c r="T170" s="44"/>
    </row>
    <row r="171" ht="15.75" customHeight="1">
      <c r="A171" s="44"/>
      <c r="B171" s="44"/>
      <c r="C171" s="44"/>
      <c r="D171" s="44"/>
      <c r="E171" s="44"/>
      <c r="F171" s="44"/>
      <c r="G171" s="44"/>
      <c r="H171" s="44"/>
      <c r="I171" s="44"/>
      <c r="J171" s="44"/>
      <c r="K171" s="44"/>
      <c r="L171" s="44"/>
      <c r="M171" s="44"/>
      <c r="N171" s="44"/>
      <c r="O171" s="44"/>
      <c r="P171" s="44"/>
      <c r="Q171" s="44"/>
      <c r="R171" s="44"/>
      <c r="S171" s="44"/>
      <c r="T171" s="44"/>
    </row>
    <row r="172" ht="15.75" customHeight="1">
      <c r="A172" s="44"/>
      <c r="B172" s="44"/>
      <c r="C172" s="44"/>
      <c r="D172" s="44"/>
      <c r="E172" s="44"/>
      <c r="F172" s="44"/>
      <c r="G172" s="44"/>
      <c r="H172" s="44"/>
      <c r="I172" s="44"/>
      <c r="J172" s="44"/>
      <c r="K172" s="44"/>
      <c r="L172" s="44"/>
      <c r="M172" s="44"/>
      <c r="N172" s="44"/>
      <c r="O172" s="44"/>
      <c r="P172" s="44"/>
      <c r="Q172" s="44"/>
      <c r="R172" s="44"/>
      <c r="S172" s="44"/>
      <c r="T172" s="44"/>
    </row>
    <row r="173" ht="15.75" customHeight="1">
      <c r="A173" s="44"/>
      <c r="B173" s="44"/>
      <c r="C173" s="44"/>
      <c r="D173" s="44"/>
      <c r="E173" s="44"/>
      <c r="F173" s="44"/>
      <c r="G173" s="44"/>
      <c r="H173" s="44"/>
      <c r="I173" s="44"/>
      <c r="J173" s="44"/>
      <c r="K173" s="44"/>
      <c r="L173" s="44"/>
      <c r="M173" s="44"/>
      <c r="N173" s="44"/>
      <c r="O173" s="44"/>
      <c r="P173" s="44"/>
      <c r="Q173" s="44"/>
      <c r="R173" s="44"/>
      <c r="S173" s="44"/>
      <c r="T173" s="44"/>
    </row>
    <row r="174" ht="15.75" customHeight="1">
      <c r="A174" s="44"/>
      <c r="B174" s="44"/>
      <c r="C174" s="44"/>
      <c r="D174" s="44"/>
      <c r="E174" s="44"/>
      <c r="F174" s="44"/>
      <c r="G174" s="44"/>
      <c r="H174" s="44"/>
      <c r="I174" s="44"/>
      <c r="J174" s="44"/>
      <c r="K174" s="44"/>
      <c r="L174" s="44"/>
      <c r="M174" s="44"/>
      <c r="N174" s="44"/>
      <c r="O174" s="44"/>
      <c r="P174" s="44"/>
      <c r="Q174" s="44"/>
      <c r="R174" s="44"/>
      <c r="S174" s="44"/>
      <c r="T174" s="44"/>
    </row>
    <row r="175" ht="15.75" customHeight="1">
      <c r="A175" s="44"/>
      <c r="B175" s="44"/>
      <c r="C175" s="44"/>
      <c r="D175" s="44"/>
      <c r="E175" s="44"/>
      <c r="F175" s="44"/>
      <c r="G175" s="44"/>
      <c r="H175" s="44"/>
      <c r="I175" s="44"/>
      <c r="J175" s="44"/>
      <c r="K175" s="44"/>
      <c r="L175" s="44"/>
      <c r="M175" s="44"/>
      <c r="N175" s="44"/>
      <c r="O175" s="44"/>
      <c r="P175" s="44"/>
      <c r="Q175" s="44"/>
      <c r="R175" s="44"/>
      <c r="S175" s="44"/>
      <c r="T175" s="44"/>
    </row>
    <row r="176" ht="15.75" customHeight="1">
      <c r="A176" s="44"/>
      <c r="B176" s="44"/>
      <c r="C176" s="44"/>
      <c r="D176" s="44"/>
      <c r="E176" s="44"/>
      <c r="F176" s="44"/>
      <c r="G176" s="44"/>
      <c r="H176" s="44"/>
      <c r="I176" s="44"/>
      <c r="J176" s="44"/>
      <c r="K176" s="44"/>
      <c r="L176" s="44"/>
      <c r="M176" s="44"/>
      <c r="N176" s="44"/>
      <c r="O176" s="44"/>
      <c r="P176" s="44"/>
      <c r="Q176" s="44"/>
      <c r="R176" s="44"/>
      <c r="S176" s="44"/>
      <c r="T176" s="44"/>
    </row>
    <row r="177" ht="15.75" customHeight="1">
      <c r="A177" s="44"/>
      <c r="B177" s="44"/>
      <c r="C177" s="44"/>
      <c r="D177" s="44"/>
      <c r="E177" s="44"/>
      <c r="F177" s="44"/>
      <c r="G177" s="44"/>
      <c r="H177" s="44"/>
      <c r="I177" s="44"/>
      <c r="J177" s="44"/>
      <c r="K177" s="44"/>
      <c r="L177" s="44"/>
      <c r="M177" s="44"/>
      <c r="N177" s="44"/>
      <c r="O177" s="44"/>
      <c r="P177" s="44"/>
      <c r="Q177" s="44"/>
      <c r="R177" s="44"/>
      <c r="S177" s="44"/>
      <c r="T177" s="44"/>
    </row>
    <row r="178" ht="15.75" customHeight="1">
      <c r="A178" s="44"/>
      <c r="B178" s="44"/>
      <c r="C178" s="44"/>
      <c r="D178" s="44"/>
      <c r="E178" s="44"/>
      <c r="F178" s="44"/>
      <c r="G178" s="44"/>
      <c r="H178" s="44"/>
      <c r="I178" s="44"/>
      <c r="J178" s="44"/>
      <c r="K178" s="44"/>
      <c r="L178" s="44"/>
      <c r="M178" s="44"/>
      <c r="N178" s="44"/>
      <c r="O178" s="44"/>
      <c r="P178" s="44"/>
      <c r="Q178" s="44"/>
      <c r="R178" s="44"/>
      <c r="S178" s="44"/>
      <c r="T178" s="44"/>
    </row>
    <row r="179" ht="15.75" customHeight="1">
      <c r="A179" s="44"/>
      <c r="B179" s="44"/>
      <c r="C179" s="44"/>
      <c r="D179" s="44"/>
      <c r="E179" s="44"/>
      <c r="F179" s="44"/>
      <c r="G179" s="44"/>
      <c r="H179" s="44"/>
      <c r="I179" s="44"/>
      <c r="J179" s="44"/>
      <c r="K179" s="44"/>
      <c r="L179" s="44"/>
      <c r="M179" s="44"/>
      <c r="N179" s="44"/>
      <c r="O179" s="44"/>
      <c r="P179" s="44"/>
      <c r="Q179" s="44"/>
      <c r="R179" s="44"/>
      <c r="S179" s="44"/>
      <c r="T179" s="44"/>
    </row>
    <row r="180" ht="15.75" customHeight="1">
      <c r="A180" s="44"/>
      <c r="B180" s="44"/>
      <c r="C180" s="44"/>
      <c r="D180" s="44"/>
      <c r="E180" s="44"/>
      <c r="F180" s="44"/>
      <c r="G180" s="44"/>
      <c r="H180" s="44"/>
      <c r="I180" s="44"/>
      <c r="J180" s="44"/>
      <c r="K180" s="44"/>
      <c r="L180" s="44"/>
      <c r="M180" s="44"/>
      <c r="N180" s="44"/>
      <c r="O180" s="44"/>
      <c r="P180" s="44"/>
      <c r="Q180" s="44"/>
      <c r="R180" s="44"/>
      <c r="S180" s="44"/>
      <c r="T180" s="44"/>
    </row>
    <row r="181" ht="15.75" customHeight="1">
      <c r="A181" s="44"/>
      <c r="B181" s="44"/>
      <c r="C181" s="44"/>
      <c r="D181" s="44"/>
      <c r="E181" s="44"/>
      <c r="F181" s="44"/>
      <c r="G181" s="44"/>
      <c r="H181" s="44"/>
      <c r="I181" s="44"/>
      <c r="J181" s="44"/>
      <c r="K181" s="44"/>
      <c r="L181" s="44"/>
      <c r="M181" s="44"/>
      <c r="N181" s="44"/>
      <c r="O181" s="44"/>
      <c r="P181" s="44"/>
      <c r="Q181" s="44"/>
      <c r="R181" s="44"/>
      <c r="S181" s="44"/>
      <c r="T181" s="44"/>
    </row>
    <row r="182" ht="15.75" customHeight="1">
      <c r="A182" s="44"/>
      <c r="B182" s="44"/>
      <c r="C182" s="44"/>
      <c r="D182" s="44"/>
      <c r="E182" s="44"/>
      <c r="F182" s="44"/>
      <c r="G182" s="44"/>
      <c r="H182" s="44"/>
      <c r="I182" s="44"/>
      <c r="J182" s="44"/>
      <c r="K182" s="44"/>
      <c r="L182" s="44"/>
      <c r="M182" s="44"/>
      <c r="N182" s="44"/>
      <c r="O182" s="44"/>
      <c r="P182" s="44"/>
      <c r="Q182" s="44"/>
      <c r="R182" s="44"/>
      <c r="S182" s="44"/>
      <c r="T182" s="44"/>
    </row>
    <row r="183" ht="15.75" customHeight="1">
      <c r="A183" s="44"/>
      <c r="B183" s="44"/>
      <c r="C183" s="44"/>
      <c r="D183" s="44"/>
      <c r="E183" s="44"/>
      <c r="F183" s="44"/>
      <c r="G183" s="44"/>
      <c r="H183" s="44"/>
      <c r="I183" s="44"/>
      <c r="J183" s="44"/>
      <c r="K183" s="44"/>
      <c r="L183" s="44"/>
      <c r="M183" s="44"/>
      <c r="N183" s="44"/>
      <c r="O183" s="44"/>
      <c r="P183" s="44"/>
      <c r="Q183" s="44"/>
      <c r="R183" s="44"/>
      <c r="S183" s="44"/>
      <c r="T183" s="44"/>
    </row>
    <row r="184" ht="15.75" customHeight="1">
      <c r="A184" s="44"/>
      <c r="B184" s="44"/>
      <c r="C184" s="44"/>
      <c r="D184" s="44"/>
      <c r="E184" s="44"/>
      <c r="F184" s="44"/>
      <c r="G184" s="44"/>
      <c r="H184" s="44"/>
      <c r="I184" s="44"/>
      <c r="J184" s="44"/>
      <c r="K184" s="44"/>
      <c r="L184" s="44"/>
      <c r="M184" s="44"/>
      <c r="N184" s="44"/>
      <c r="O184" s="44"/>
      <c r="P184" s="44"/>
      <c r="Q184" s="44"/>
      <c r="R184" s="44"/>
      <c r="S184" s="44"/>
      <c r="T184" s="44"/>
    </row>
    <row r="185" ht="15.75" customHeight="1">
      <c r="A185" s="44"/>
      <c r="B185" s="44"/>
      <c r="C185" s="44"/>
      <c r="D185" s="44"/>
      <c r="E185" s="44"/>
      <c r="F185" s="44"/>
      <c r="G185" s="44"/>
      <c r="H185" s="44"/>
      <c r="I185" s="44"/>
      <c r="J185" s="44"/>
      <c r="K185" s="44"/>
      <c r="L185" s="44"/>
      <c r="M185" s="44"/>
      <c r="N185" s="44"/>
      <c r="O185" s="44"/>
      <c r="P185" s="44"/>
      <c r="Q185" s="44"/>
      <c r="R185" s="44"/>
      <c r="S185" s="44"/>
      <c r="T185" s="44"/>
    </row>
    <row r="186" ht="15.75" customHeight="1">
      <c r="A186" s="44"/>
      <c r="B186" s="44"/>
      <c r="C186" s="44"/>
      <c r="D186" s="44"/>
      <c r="E186" s="44"/>
      <c r="F186" s="44"/>
      <c r="G186" s="44"/>
      <c r="H186" s="44"/>
      <c r="I186" s="44"/>
      <c r="J186" s="44"/>
      <c r="K186" s="44"/>
      <c r="L186" s="44"/>
      <c r="M186" s="44"/>
      <c r="N186" s="44"/>
      <c r="O186" s="44"/>
      <c r="P186" s="44"/>
      <c r="Q186" s="44"/>
      <c r="R186" s="44"/>
      <c r="S186" s="44"/>
      <c r="T186" s="44"/>
    </row>
    <row r="187" ht="15.75" customHeight="1">
      <c r="A187" s="44"/>
      <c r="B187" s="44"/>
      <c r="C187" s="44"/>
      <c r="D187" s="44"/>
      <c r="E187" s="44"/>
      <c r="F187" s="44"/>
      <c r="G187" s="44"/>
      <c r="H187" s="44"/>
      <c r="I187" s="44"/>
      <c r="J187" s="44"/>
      <c r="K187" s="44"/>
      <c r="L187" s="44"/>
      <c r="M187" s="44"/>
      <c r="N187" s="44"/>
      <c r="O187" s="44"/>
      <c r="P187" s="44"/>
      <c r="Q187" s="44"/>
      <c r="R187" s="44"/>
      <c r="S187" s="44"/>
      <c r="T187" s="44"/>
    </row>
    <row r="188" ht="15.75" customHeight="1">
      <c r="A188" s="44"/>
      <c r="B188" s="44"/>
      <c r="C188" s="44"/>
      <c r="D188" s="44"/>
      <c r="E188" s="44"/>
      <c r="F188" s="44"/>
      <c r="G188" s="44"/>
      <c r="H188" s="44"/>
      <c r="I188" s="44"/>
      <c r="J188" s="44"/>
      <c r="K188" s="44"/>
      <c r="L188" s="44"/>
      <c r="M188" s="44"/>
      <c r="N188" s="44"/>
      <c r="O188" s="44"/>
      <c r="P188" s="44"/>
      <c r="Q188" s="44"/>
      <c r="R188" s="44"/>
      <c r="S188" s="44"/>
      <c r="T188" s="44"/>
    </row>
    <row r="189" ht="15.75" customHeight="1">
      <c r="A189" s="44"/>
      <c r="B189" s="44"/>
      <c r="C189" s="44"/>
      <c r="D189" s="44"/>
      <c r="E189" s="44"/>
      <c r="F189" s="44"/>
      <c r="G189" s="44"/>
      <c r="H189" s="44"/>
      <c r="I189" s="44"/>
      <c r="J189" s="44"/>
      <c r="K189" s="44"/>
      <c r="L189" s="44"/>
      <c r="M189" s="44"/>
      <c r="N189" s="44"/>
      <c r="O189" s="44"/>
      <c r="P189" s="44"/>
      <c r="Q189" s="44"/>
      <c r="R189" s="44"/>
      <c r="S189" s="44"/>
      <c r="T189" s="44"/>
    </row>
    <row r="190" ht="15.75" customHeight="1">
      <c r="A190" s="44"/>
      <c r="B190" s="44"/>
      <c r="C190" s="44"/>
      <c r="D190" s="44"/>
      <c r="E190" s="44"/>
      <c r="F190" s="44"/>
      <c r="G190" s="44"/>
      <c r="H190" s="44"/>
      <c r="I190" s="44"/>
      <c r="J190" s="44"/>
      <c r="K190" s="44"/>
      <c r="L190" s="44"/>
      <c r="M190" s="44"/>
      <c r="N190" s="44"/>
      <c r="O190" s="44"/>
      <c r="P190" s="44"/>
      <c r="Q190" s="44"/>
      <c r="R190" s="44"/>
      <c r="S190" s="44"/>
      <c r="T190" s="44"/>
    </row>
    <row r="191" ht="15.75" customHeight="1">
      <c r="A191" s="44"/>
      <c r="B191" s="44"/>
      <c r="C191" s="44"/>
      <c r="D191" s="44"/>
      <c r="E191" s="44"/>
      <c r="F191" s="44"/>
      <c r="G191" s="44"/>
      <c r="H191" s="44"/>
      <c r="I191" s="44"/>
      <c r="J191" s="44"/>
      <c r="K191" s="44"/>
      <c r="L191" s="44"/>
      <c r="M191" s="44"/>
      <c r="N191" s="44"/>
      <c r="O191" s="44"/>
      <c r="P191" s="44"/>
      <c r="Q191" s="44"/>
      <c r="R191" s="44"/>
      <c r="S191" s="44"/>
      <c r="T191" s="44"/>
    </row>
    <row r="192" ht="15.75" customHeight="1">
      <c r="A192" s="44"/>
      <c r="B192" s="44"/>
      <c r="C192" s="44"/>
      <c r="D192" s="44"/>
      <c r="E192" s="44"/>
      <c r="F192" s="44"/>
      <c r="G192" s="44"/>
      <c r="H192" s="44"/>
      <c r="I192" s="44"/>
      <c r="J192" s="44"/>
      <c r="K192" s="44"/>
      <c r="L192" s="44"/>
      <c r="M192" s="44"/>
      <c r="N192" s="44"/>
      <c r="O192" s="44"/>
      <c r="P192" s="44"/>
      <c r="Q192" s="44"/>
      <c r="R192" s="44"/>
      <c r="S192" s="44"/>
      <c r="T192" s="44"/>
    </row>
    <row r="193" ht="15.75" customHeight="1">
      <c r="A193" s="44"/>
      <c r="B193" s="44"/>
      <c r="C193" s="44"/>
      <c r="D193" s="44"/>
      <c r="E193" s="44"/>
      <c r="F193" s="44"/>
      <c r="G193" s="44"/>
      <c r="H193" s="44"/>
      <c r="I193" s="44"/>
      <c r="J193" s="44"/>
      <c r="K193" s="44"/>
      <c r="L193" s="44"/>
      <c r="M193" s="44"/>
      <c r="N193" s="44"/>
      <c r="O193" s="44"/>
      <c r="P193" s="44"/>
      <c r="Q193" s="44"/>
      <c r="R193" s="44"/>
      <c r="S193" s="44"/>
      <c r="T193" s="44"/>
    </row>
    <row r="194" ht="15.75" customHeight="1">
      <c r="A194" s="44"/>
      <c r="B194" s="44"/>
      <c r="C194" s="44"/>
      <c r="D194" s="44"/>
      <c r="E194" s="44"/>
      <c r="F194" s="44"/>
      <c r="G194" s="44"/>
      <c r="H194" s="44"/>
      <c r="I194" s="44"/>
      <c r="J194" s="44"/>
      <c r="K194" s="44"/>
      <c r="L194" s="44"/>
      <c r="M194" s="44"/>
      <c r="N194" s="44"/>
      <c r="O194" s="44"/>
      <c r="P194" s="44"/>
      <c r="Q194" s="44"/>
      <c r="R194" s="44"/>
      <c r="S194" s="44"/>
      <c r="T194" s="44"/>
    </row>
    <row r="195" ht="15.75" customHeight="1">
      <c r="A195" s="44"/>
      <c r="B195" s="44"/>
      <c r="C195" s="44"/>
      <c r="D195" s="44"/>
      <c r="E195" s="44"/>
      <c r="F195" s="44"/>
      <c r="G195" s="44"/>
      <c r="H195" s="44"/>
      <c r="I195" s="44"/>
      <c r="J195" s="44"/>
      <c r="K195" s="44"/>
      <c r="L195" s="44"/>
      <c r="M195" s="44"/>
      <c r="N195" s="44"/>
      <c r="O195" s="44"/>
      <c r="P195" s="44"/>
      <c r="Q195" s="44"/>
      <c r="R195" s="44"/>
      <c r="S195" s="44"/>
      <c r="T195" s="44"/>
    </row>
    <row r="196" ht="15.75" customHeight="1">
      <c r="A196" s="44"/>
      <c r="B196" s="44"/>
      <c r="C196" s="44"/>
      <c r="D196" s="44"/>
      <c r="E196" s="44"/>
      <c r="F196" s="44"/>
      <c r="G196" s="44"/>
      <c r="H196" s="44"/>
      <c r="I196" s="44"/>
      <c r="J196" s="44"/>
      <c r="K196" s="44"/>
      <c r="L196" s="44"/>
      <c r="M196" s="44"/>
      <c r="N196" s="44"/>
      <c r="O196" s="44"/>
      <c r="P196" s="44"/>
      <c r="Q196" s="44"/>
      <c r="R196" s="44"/>
      <c r="S196" s="44"/>
      <c r="T196" s="44"/>
    </row>
    <row r="197" ht="15.75" customHeight="1">
      <c r="A197" s="44"/>
      <c r="B197" s="44"/>
      <c r="C197" s="44"/>
      <c r="D197" s="44"/>
      <c r="E197" s="44"/>
      <c r="F197" s="44"/>
      <c r="G197" s="44"/>
      <c r="H197" s="44"/>
      <c r="I197" s="44"/>
      <c r="J197" s="44"/>
      <c r="K197" s="44"/>
      <c r="L197" s="44"/>
      <c r="M197" s="44"/>
      <c r="N197" s="44"/>
      <c r="O197" s="44"/>
      <c r="P197" s="44"/>
      <c r="Q197" s="44"/>
      <c r="R197" s="44"/>
      <c r="S197" s="44"/>
      <c r="T197" s="44"/>
    </row>
    <row r="198" ht="15.75" customHeight="1">
      <c r="A198" s="44"/>
      <c r="B198" s="44"/>
      <c r="C198" s="44"/>
      <c r="D198" s="44"/>
      <c r="E198" s="44"/>
      <c r="F198" s="44"/>
      <c r="G198" s="44"/>
      <c r="H198" s="44"/>
      <c r="I198" s="44"/>
      <c r="J198" s="44"/>
      <c r="K198" s="44"/>
      <c r="L198" s="44"/>
      <c r="M198" s="44"/>
      <c r="N198" s="44"/>
      <c r="O198" s="44"/>
      <c r="P198" s="44"/>
      <c r="Q198" s="44"/>
      <c r="R198" s="44"/>
      <c r="S198" s="44"/>
      <c r="T198" s="44"/>
    </row>
    <row r="199" ht="15.75" customHeight="1">
      <c r="A199" s="44"/>
      <c r="B199" s="44"/>
      <c r="C199" s="44"/>
      <c r="D199" s="44"/>
      <c r="E199" s="44"/>
      <c r="F199" s="44"/>
      <c r="G199" s="44"/>
      <c r="H199" s="44"/>
      <c r="I199" s="44"/>
      <c r="J199" s="44"/>
      <c r="K199" s="44"/>
      <c r="L199" s="44"/>
      <c r="M199" s="44"/>
      <c r="N199" s="44"/>
      <c r="O199" s="44"/>
      <c r="P199" s="44"/>
      <c r="Q199" s="44"/>
      <c r="R199" s="44"/>
      <c r="S199" s="44"/>
      <c r="T199" s="44"/>
    </row>
    <row r="200" ht="15.75" customHeight="1">
      <c r="A200" s="44"/>
      <c r="B200" s="44"/>
      <c r="C200" s="44"/>
      <c r="D200" s="44"/>
      <c r="E200" s="44"/>
      <c r="F200" s="44"/>
      <c r="G200" s="44"/>
      <c r="H200" s="44"/>
      <c r="I200" s="44"/>
      <c r="J200" s="44"/>
      <c r="K200" s="44"/>
      <c r="L200" s="44"/>
      <c r="M200" s="44"/>
      <c r="N200" s="44"/>
      <c r="O200" s="44"/>
      <c r="P200" s="44"/>
      <c r="Q200" s="44"/>
      <c r="R200" s="44"/>
      <c r="S200" s="44"/>
      <c r="T200" s="44"/>
    </row>
    <row r="201" ht="15.75" customHeight="1">
      <c r="A201" s="44"/>
      <c r="B201" s="44"/>
      <c r="C201" s="44"/>
      <c r="D201" s="44"/>
      <c r="E201" s="44"/>
      <c r="F201" s="44"/>
      <c r="G201" s="44"/>
      <c r="H201" s="44"/>
      <c r="I201" s="44"/>
      <c r="J201" s="44"/>
      <c r="K201" s="44"/>
      <c r="L201" s="44"/>
      <c r="M201" s="44"/>
      <c r="N201" s="44"/>
      <c r="O201" s="44"/>
      <c r="P201" s="44"/>
      <c r="Q201" s="44"/>
      <c r="R201" s="44"/>
      <c r="S201" s="44"/>
      <c r="T201" s="44"/>
    </row>
    <row r="202" ht="15.75" customHeight="1">
      <c r="A202" s="44"/>
      <c r="B202" s="44"/>
      <c r="C202" s="44"/>
      <c r="D202" s="44"/>
      <c r="E202" s="44"/>
      <c r="F202" s="44"/>
      <c r="G202" s="44"/>
      <c r="H202" s="44"/>
      <c r="I202" s="44"/>
      <c r="J202" s="44"/>
      <c r="K202" s="44"/>
      <c r="L202" s="44"/>
      <c r="M202" s="44"/>
      <c r="N202" s="44"/>
      <c r="O202" s="44"/>
      <c r="P202" s="44"/>
      <c r="Q202" s="44"/>
      <c r="R202" s="44"/>
      <c r="S202" s="44"/>
      <c r="T202" s="44"/>
    </row>
    <row r="203" ht="15.75" customHeight="1">
      <c r="A203" s="44"/>
      <c r="B203" s="44"/>
      <c r="C203" s="44"/>
      <c r="D203" s="44"/>
      <c r="E203" s="44"/>
      <c r="F203" s="44"/>
      <c r="G203" s="44"/>
      <c r="H203" s="44"/>
      <c r="I203" s="44"/>
      <c r="J203" s="44"/>
      <c r="K203" s="44"/>
      <c r="L203" s="44"/>
      <c r="M203" s="44"/>
      <c r="N203" s="44"/>
      <c r="O203" s="44"/>
      <c r="P203" s="44"/>
      <c r="Q203" s="44"/>
      <c r="R203" s="44"/>
      <c r="S203" s="44"/>
      <c r="T203" s="44"/>
    </row>
    <row r="204" ht="15.75" customHeight="1">
      <c r="A204" s="44"/>
      <c r="B204" s="44"/>
      <c r="C204" s="44"/>
      <c r="D204" s="44"/>
      <c r="E204" s="44"/>
      <c r="F204" s="44"/>
      <c r="G204" s="44"/>
      <c r="H204" s="44"/>
      <c r="I204" s="44"/>
      <c r="J204" s="44"/>
      <c r="K204" s="44"/>
      <c r="L204" s="44"/>
      <c r="M204" s="44"/>
      <c r="N204" s="44"/>
      <c r="O204" s="44"/>
      <c r="P204" s="44"/>
      <c r="Q204" s="44"/>
      <c r="R204" s="44"/>
      <c r="S204" s="44"/>
      <c r="T204" s="44"/>
    </row>
    <row r="205" ht="15.75" customHeight="1">
      <c r="A205" s="44"/>
      <c r="B205" s="44"/>
      <c r="C205" s="44"/>
      <c r="D205" s="44"/>
      <c r="E205" s="44"/>
      <c r="F205" s="44"/>
      <c r="G205" s="44"/>
      <c r="H205" s="44"/>
      <c r="I205" s="44"/>
      <c r="J205" s="44"/>
      <c r="K205" s="44"/>
      <c r="L205" s="44"/>
      <c r="M205" s="44"/>
      <c r="N205" s="44"/>
      <c r="O205" s="44"/>
      <c r="P205" s="44"/>
      <c r="Q205" s="44"/>
      <c r="R205" s="44"/>
      <c r="S205" s="44"/>
      <c r="T205" s="44"/>
    </row>
    <row r="206" ht="15.75" customHeight="1">
      <c r="A206" s="44"/>
      <c r="B206" s="44"/>
      <c r="C206" s="44"/>
      <c r="D206" s="44"/>
      <c r="E206" s="44"/>
      <c r="F206" s="44"/>
      <c r="G206" s="44"/>
      <c r="H206" s="44"/>
      <c r="I206" s="44"/>
      <c r="J206" s="44"/>
      <c r="K206" s="44"/>
      <c r="L206" s="44"/>
      <c r="M206" s="44"/>
      <c r="N206" s="44"/>
      <c r="O206" s="44"/>
      <c r="P206" s="44"/>
      <c r="Q206" s="44"/>
      <c r="R206" s="44"/>
      <c r="S206" s="44"/>
      <c r="T206" s="44"/>
    </row>
    <row r="207" ht="15.75" customHeight="1">
      <c r="A207" s="44"/>
      <c r="B207" s="44"/>
      <c r="C207" s="44"/>
      <c r="D207" s="44"/>
      <c r="E207" s="44"/>
      <c r="F207" s="44"/>
      <c r="G207" s="44"/>
      <c r="H207" s="44"/>
      <c r="I207" s="44"/>
      <c r="J207" s="44"/>
      <c r="K207" s="44"/>
      <c r="L207" s="44"/>
      <c r="M207" s="44"/>
      <c r="N207" s="44"/>
      <c r="O207" s="44"/>
      <c r="P207" s="44"/>
      <c r="Q207" s="44"/>
      <c r="R207" s="44"/>
      <c r="S207" s="44"/>
      <c r="T207" s="44"/>
    </row>
    <row r="208" ht="15.75" customHeight="1">
      <c r="A208" s="44"/>
      <c r="B208" s="44"/>
      <c r="C208" s="44"/>
      <c r="D208" s="44"/>
      <c r="E208" s="44"/>
      <c r="F208" s="44"/>
      <c r="G208" s="44"/>
      <c r="H208" s="44"/>
      <c r="I208" s="44"/>
      <c r="J208" s="44"/>
      <c r="K208" s="44"/>
      <c r="L208" s="44"/>
      <c r="M208" s="44"/>
      <c r="N208" s="44"/>
      <c r="O208" s="44"/>
      <c r="P208" s="44"/>
      <c r="Q208" s="44"/>
      <c r="R208" s="44"/>
      <c r="S208" s="44"/>
      <c r="T208" s="44"/>
    </row>
    <row r="209" ht="15.75" customHeight="1">
      <c r="A209" s="44"/>
      <c r="B209" s="44"/>
      <c r="C209" s="44"/>
      <c r="D209" s="44"/>
      <c r="E209" s="44"/>
      <c r="F209" s="44"/>
      <c r="G209" s="44"/>
      <c r="H209" s="44"/>
      <c r="I209" s="44"/>
      <c r="J209" s="44"/>
      <c r="K209" s="44"/>
      <c r="L209" s="44"/>
      <c r="M209" s="44"/>
      <c r="N209" s="44"/>
      <c r="O209" s="44"/>
      <c r="P209" s="44"/>
      <c r="Q209" s="44"/>
      <c r="R209" s="44"/>
      <c r="S209" s="44"/>
      <c r="T209" s="44"/>
    </row>
    <row r="210" ht="15.75" customHeight="1">
      <c r="A210" s="44"/>
      <c r="B210" s="44"/>
      <c r="C210" s="44"/>
      <c r="D210" s="44"/>
      <c r="E210" s="44"/>
      <c r="F210" s="44"/>
      <c r="G210" s="44"/>
      <c r="H210" s="44"/>
      <c r="I210" s="44"/>
      <c r="J210" s="44"/>
      <c r="K210" s="44"/>
      <c r="L210" s="44"/>
      <c r="M210" s="44"/>
      <c r="N210" s="44"/>
      <c r="O210" s="44"/>
      <c r="P210" s="44"/>
      <c r="Q210" s="44"/>
      <c r="R210" s="44"/>
      <c r="S210" s="44"/>
      <c r="T210" s="44"/>
    </row>
    <row r="211" ht="15.75" customHeight="1">
      <c r="A211" s="44"/>
      <c r="B211" s="44"/>
      <c r="C211" s="44"/>
      <c r="D211" s="44"/>
      <c r="E211" s="44"/>
      <c r="F211" s="44"/>
      <c r="G211" s="44"/>
      <c r="H211" s="44"/>
      <c r="I211" s="44"/>
      <c r="J211" s="44"/>
      <c r="K211" s="44"/>
      <c r="L211" s="44"/>
      <c r="M211" s="44"/>
      <c r="N211" s="44"/>
      <c r="O211" s="44"/>
      <c r="P211" s="44"/>
      <c r="Q211" s="44"/>
      <c r="R211" s="44"/>
      <c r="S211" s="44"/>
      <c r="T211" s="44"/>
    </row>
    <row r="212" ht="15.75" customHeight="1">
      <c r="A212" s="44"/>
      <c r="B212" s="44"/>
      <c r="C212" s="44"/>
      <c r="D212" s="44"/>
      <c r="E212" s="44"/>
      <c r="F212" s="44"/>
      <c r="G212" s="44"/>
      <c r="H212" s="44"/>
      <c r="I212" s="44"/>
      <c r="J212" s="44"/>
      <c r="K212" s="44"/>
      <c r="L212" s="44"/>
      <c r="M212" s="44"/>
      <c r="N212" s="44"/>
      <c r="O212" s="44"/>
      <c r="P212" s="44"/>
      <c r="Q212" s="44"/>
      <c r="R212" s="44"/>
      <c r="S212" s="44"/>
      <c r="T212" s="44"/>
    </row>
    <row r="213" ht="15.75" customHeight="1">
      <c r="A213" s="44"/>
      <c r="B213" s="44"/>
      <c r="C213" s="44"/>
      <c r="D213" s="44"/>
      <c r="E213" s="44"/>
      <c r="F213" s="44"/>
      <c r="G213" s="44"/>
      <c r="H213" s="44"/>
      <c r="I213" s="44"/>
      <c r="J213" s="44"/>
      <c r="K213" s="44"/>
      <c r="L213" s="44"/>
      <c r="M213" s="44"/>
      <c r="N213" s="44"/>
      <c r="O213" s="44"/>
      <c r="P213" s="44"/>
      <c r="Q213" s="44"/>
      <c r="R213" s="44"/>
      <c r="S213" s="44"/>
      <c r="T213" s="44"/>
    </row>
    <row r="214" ht="15.75" customHeight="1">
      <c r="A214" s="44"/>
      <c r="B214" s="44"/>
      <c r="C214" s="44"/>
      <c r="D214" s="44"/>
      <c r="E214" s="44"/>
      <c r="F214" s="44"/>
      <c r="G214" s="44"/>
      <c r="H214" s="44"/>
      <c r="I214" s="44"/>
      <c r="J214" s="44"/>
      <c r="K214" s="44"/>
      <c r="L214" s="44"/>
      <c r="M214" s="44"/>
      <c r="N214" s="44"/>
      <c r="O214" s="44"/>
      <c r="P214" s="44"/>
      <c r="Q214" s="44"/>
      <c r="R214" s="44"/>
      <c r="S214" s="44"/>
      <c r="T214" s="44"/>
    </row>
    <row r="215" ht="15.75" customHeight="1">
      <c r="A215" s="44"/>
      <c r="B215" s="44"/>
      <c r="C215" s="44"/>
      <c r="D215" s="44"/>
      <c r="E215" s="44"/>
      <c r="F215" s="44"/>
      <c r="G215" s="44"/>
      <c r="H215" s="44"/>
      <c r="I215" s="44"/>
      <c r="J215" s="44"/>
      <c r="K215" s="44"/>
      <c r="L215" s="44"/>
      <c r="M215" s="44"/>
      <c r="N215" s="44"/>
      <c r="O215" s="44"/>
      <c r="P215" s="44"/>
      <c r="Q215" s="44"/>
      <c r="R215" s="44"/>
      <c r="S215" s="44"/>
      <c r="T215" s="44"/>
    </row>
    <row r="216" ht="15.75" customHeight="1">
      <c r="A216" s="44"/>
      <c r="B216" s="44"/>
      <c r="C216" s="44"/>
      <c r="D216" s="44"/>
      <c r="E216" s="44"/>
      <c r="F216" s="44"/>
      <c r="G216" s="44"/>
      <c r="H216" s="44"/>
      <c r="I216" s="44"/>
      <c r="J216" s="44"/>
      <c r="K216" s="44"/>
      <c r="L216" s="44"/>
      <c r="M216" s="44"/>
      <c r="N216" s="44"/>
      <c r="O216" s="44"/>
      <c r="P216" s="44"/>
      <c r="Q216" s="44"/>
      <c r="R216" s="44"/>
      <c r="S216" s="44"/>
      <c r="T216" s="44"/>
    </row>
    <row r="217" ht="15.75" customHeight="1">
      <c r="A217" s="44"/>
      <c r="B217" s="44"/>
      <c r="C217" s="44"/>
      <c r="D217" s="44"/>
      <c r="E217" s="44"/>
      <c r="F217" s="44"/>
      <c r="G217" s="44"/>
      <c r="H217" s="44"/>
      <c r="I217" s="44"/>
      <c r="J217" s="44"/>
      <c r="K217" s="44"/>
      <c r="L217" s="44"/>
      <c r="M217" s="44"/>
      <c r="N217" s="44"/>
      <c r="O217" s="44"/>
      <c r="P217" s="44"/>
      <c r="Q217" s="44"/>
      <c r="R217" s="44"/>
      <c r="S217" s="44"/>
      <c r="T217" s="44"/>
    </row>
    <row r="218" ht="15.75" customHeight="1">
      <c r="A218" s="44"/>
      <c r="B218" s="44"/>
      <c r="C218" s="44"/>
      <c r="D218" s="44"/>
      <c r="E218" s="44"/>
      <c r="F218" s="44"/>
      <c r="G218" s="44"/>
      <c r="H218" s="44"/>
      <c r="I218" s="44"/>
      <c r="J218" s="44"/>
      <c r="K218" s="44"/>
      <c r="L218" s="44"/>
      <c r="M218" s="44"/>
      <c r="N218" s="44"/>
      <c r="O218" s="44"/>
      <c r="P218" s="44"/>
      <c r="Q218" s="44"/>
      <c r="R218" s="44"/>
      <c r="S218" s="44"/>
      <c r="T218" s="44"/>
    </row>
    <row r="219" ht="15.75" customHeight="1">
      <c r="A219" s="44"/>
      <c r="B219" s="44"/>
      <c r="C219" s="44"/>
      <c r="D219" s="44"/>
      <c r="E219" s="44"/>
      <c r="F219" s="44"/>
      <c r="G219" s="44"/>
      <c r="H219" s="44"/>
      <c r="I219" s="44"/>
      <c r="J219" s="44"/>
      <c r="K219" s="44"/>
      <c r="L219" s="44"/>
      <c r="M219" s="44"/>
      <c r="N219" s="44"/>
      <c r="O219" s="44"/>
      <c r="P219" s="44"/>
      <c r="Q219" s="44"/>
      <c r="R219" s="44"/>
      <c r="S219" s="44"/>
      <c r="T219" s="44"/>
    </row>
    <row r="220" ht="15.75" customHeight="1">
      <c r="A220" s="44"/>
      <c r="B220" s="44"/>
      <c r="C220" s="44"/>
      <c r="D220" s="44"/>
      <c r="E220" s="44"/>
      <c r="F220" s="44"/>
      <c r="G220" s="44"/>
      <c r="H220" s="44"/>
      <c r="I220" s="44"/>
      <c r="J220" s="44"/>
      <c r="K220" s="44"/>
      <c r="L220" s="44"/>
      <c r="M220" s="44"/>
      <c r="N220" s="44"/>
      <c r="O220" s="44"/>
      <c r="P220" s="44"/>
      <c r="Q220" s="44"/>
      <c r="R220" s="44"/>
      <c r="S220" s="44"/>
      <c r="T220" s="44"/>
    </row>
    <row r="221" ht="15.75" customHeight="1">
      <c r="A221" s="44"/>
      <c r="B221" s="44"/>
      <c r="C221" s="44"/>
      <c r="D221" s="44"/>
      <c r="E221" s="44"/>
      <c r="F221" s="44"/>
      <c r="G221" s="44"/>
      <c r="H221" s="44"/>
      <c r="I221" s="44"/>
      <c r="J221" s="44"/>
      <c r="K221" s="44"/>
      <c r="L221" s="44"/>
      <c r="M221" s="44"/>
      <c r="N221" s="44"/>
      <c r="O221" s="44"/>
      <c r="P221" s="44"/>
      <c r="Q221" s="44"/>
      <c r="R221" s="44"/>
      <c r="S221" s="44"/>
      <c r="T221" s="44"/>
    </row>
    <row r="222" ht="15.75" customHeight="1">
      <c r="A222" s="44"/>
      <c r="B222" s="44"/>
      <c r="C222" s="44"/>
      <c r="D222" s="44"/>
      <c r="E222" s="44"/>
      <c r="F222" s="44"/>
      <c r="G222" s="44"/>
      <c r="H222" s="44"/>
      <c r="I222" s="44"/>
      <c r="J222" s="44"/>
      <c r="K222" s="44"/>
      <c r="L222" s="44"/>
      <c r="M222" s="44"/>
      <c r="N222" s="44"/>
      <c r="O222" s="44"/>
      <c r="P222" s="44"/>
      <c r="Q222" s="44"/>
      <c r="R222" s="44"/>
      <c r="S222" s="44"/>
      <c r="T222" s="44"/>
    </row>
    <row r="223" ht="15.75" customHeight="1">
      <c r="A223" s="44"/>
      <c r="B223" s="44"/>
      <c r="C223" s="44"/>
      <c r="D223" s="44"/>
      <c r="E223" s="44"/>
      <c r="F223" s="44"/>
      <c r="G223" s="44"/>
      <c r="H223" s="44"/>
      <c r="I223" s="44"/>
      <c r="J223" s="44"/>
      <c r="K223" s="44"/>
      <c r="L223" s="44"/>
      <c r="M223" s="44"/>
      <c r="N223" s="44"/>
      <c r="O223" s="44"/>
      <c r="P223" s="44"/>
      <c r="Q223" s="44"/>
      <c r="R223" s="44"/>
      <c r="S223" s="44"/>
      <c r="T223" s="44"/>
    </row>
    <row r="224" ht="15.75" customHeight="1">
      <c r="A224" s="44"/>
      <c r="B224" s="44"/>
      <c r="C224" s="44"/>
      <c r="D224" s="44"/>
      <c r="E224" s="44"/>
      <c r="F224" s="44"/>
      <c r="G224" s="44"/>
      <c r="H224" s="44"/>
      <c r="I224" s="44"/>
      <c r="J224" s="44"/>
      <c r="K224" s="44"/>
      <c r="L224" s="44"/>
      <c r="M224" s="44"/>
      <c r="N224" s="44"/>
      <c r="O224" s="44"/>
      <c r="P224" s="44"/>
      <c r="Q224" s="44"/>
      <c r="R224" s="44"/>
      <c r="S224" s="44"/>
      <c r="T224" s="44"/>
    </row>
    <row r="225" ht="15.75" customHeight="1">
      <c r="A225" s="44"/>
      <c r="B225" s="44"/>
      <c r="C225" s="44"/>
      <c r="D225" s="44"/>
      <c r="E225" s="44"/>
      <c r="F225" s="44"/>
      <c r="G225" s="44"/>
      <c r="H225" s="44"/>
      <c r="I225" s="44"/>
      <c r="J225" s="44"/>
      <c r="K225" s="44"/>
      <c r="L225" s="44"/>
      <c r="M225" s="44"/>
      <c r="N225" s="44"/>
      <c r="O225" s="44"/>
      <c r="P225" s="44"/>
      <c r="Q225" s="44"/>
      <c r="R225" s="44"/>
      <c r="S225" s="44"/>
      <c r="T225" s="44"/>
    </row>
    <row r="226" ht="15.75" customHeight="1">
      <c r="A226" s="44"/>
      <c r="B226" s="44"/>
      <c r="C226" s="44"/>
      <c r="D226" s="44"/>
      <c r="E226" s="44"/>
      <c r="F226" s="44"/>
      <c r="G226" s="44"/>
      <c r="H226" s="44"/>
      <c r="I226" s="44"/>
      <c r="J226" s="44"/>
      <c r="K226" s="44"/>
      <c r="L226" s="44"/>
      <c r="M226" s="44"/>
      <c r="N226" s="44"/>
      <c r="O226" s="44"/>
      <c r="P226" s="44"/>
      <c r="Q226" s="44"/>
      <c r="R226" s="44"/>
      <c r="S226" s="44"/>
      <c r="T226" s="44"/>
    </row>
    <row r="227" ht="15.75" customHeight="1">
      <c r="A227" s="44"/>
      <c r="B227" s="44"/>
      <c r="C227" s="44"/>
      <c r="D227" s="44"/>
      <c r="E227" s="44"/>
      <c r="F227" s="44"/>
      <c r="G227" s="44"/>
      <c r="H227" s="44"/>
      <c r="I227" s="44"/>
      <c r="J227" s="44"/>
      <c r="K227" s="44"/>
      <c r="L227" s="44"/>
      <c r="M227" s="44"/>
      <c r="N227" s="44"/>
      <c r="O227" s="44"/>
      <c r="P227" s="44"/>
      <c r="Q227" s="44"/>
      <c r="R227" s="44"/>
      <c r="S227" s="44"/>
      <c r="T227" s="44"/>
    </row>
    <row r="228" ht="15.75" customHeight="1">
      <c r="A228" s="44"/>
      <c r="B228" s="44"/>
      <c r="C228" s="44"/>
      <c r="D228" s="44"/>
      <c r="E228" s="44"/>
      <c r="F228" s="44"/>
      <c r="G228" s="44"/>
      <c r="H228" s="44"/>
      <c r="I228" s="44"/>
      <c r="J228" s="44"/>
      <c r="K228" s="44"/>
      <c r="L228" s="44"/>
      <c r="M228" s="44"/>
      <c r="N228" s="44"/>
      <c r="O228" s="44"/>
      <c r="P228" s="44"/>
      <c r="Q228" s="44"/>
      <c r="R228" s="44"/>
      <c r="S228" s="44"/>
      <c r="T228" s="44"/>
    </row>
    <row r="229" ht="15.75" customHeight="1">
      <c r="A229" s="44"/>
      <c r="B229" s="44"/>
      <c r="C229" s="44"/>
      <c r="D229" s="44"/>
      <c r="E229" s="44"/>
      <c r="F229" s="44"/>
      <c r="G229" s="44"/>
      <c r="H229" s="44"/>
      <c r="I229" s="44"/>
      <c r="J229" s="44"/>
      <c r="K229" s="44"/>
      <c r="L229" s="44"/>
      <c r="M229" s="44"/>
      <c r="N229" s="44"/>
      <c r="O229" s="44"/>
      <c r="P229" s="44"/>
      <c r="Q229" s="44"/>
      <c r="R229" s="44"/>
      <c r="S229" s="44"/>
      <c r="T229" s="44"/>
    </row>
    <row r="230" ht="15.75" customHeight="1">
      <c r="A230" s="44"/>
      <c r="B230" s="44"/>
      <c r="C230" s="44"/>
      <c r="D230" s="44"/>
      <c r="E230" s="44"/>
      <c r="F230" s="44"/>
      <c r="G230" s="44"/>
      <c r="H230" s="44"/>
      <c r="I230" s="44"/>
      <c r="J230" s="44"/>
      <c r="K230" s="44"/>
      <c r="L230" s="44"/>
      <c r="M230" s="44"/>
      <c r="N230" s="44"/>
      <c r="O230" s="44"/>
      <c r="P230" s="44"/>
      <c r="Q230" s="44"/>
      <c r="R230" s="44"/>
      <c r="S230" s="44"/>
      <c r="T230" s="44"/>
    </row>
    <row r="231" ht="15.75" customHeight="1">
      <c r="A231" s="44"/>
      <c r="B231" s="44"/>
      <c r="C231" s="44"/>
      <c r="D231" s="44"/>
      <c r="E231" s="44"/>
      <c r="F231" s="44"/>
      <c r="G231" s="44"/>
      <c r="H231" s="44"/>
      <c r="I231" s="44"/>
      <c r="J231" s="44"/>
      <c r="K231" s="44"/>
      <c r="L231" s="44"/>
      <c r="M231" s="44"/>
      <c r="N231" s="44"/>
      <c r="O231" s="44"/>
      <c r="P231" s="44"/>
      <c r="Q231" s="44"/>
      <c r="R231" s="44"/>
      <c r="S231" s="44"/>
      <c r="T231" s="44"/>
    </row>
    <row r="232" ht="15.75" customHeight="1">
      <c r="A232" s="44"/>
      <c r="B232" s="44"/>
      <c r="C232" s="44"/>
      <c r="D232" s="44"/>
      <c r="E232" s="44"/>
      <c r="F232" s="44"/>
      <c r="G232" s="44"/>
      <c r="H232" s="44"/>
      <c r="I232" s="44"/>
      <c r="J232" s="44"/>
      <c r="K232" s="44"/>
      <c r="L232" s="44"/>
      <c r="M232" s="44"/>
      <c r="N232" s="44"/>
      <c r="O232" s="44"/>
      <c r="P232" s="44"/>
      <c r="Q232" s="44"/>
      <c r="R232" s="44"/>
      <c r="S232" s="44"/>
      <c r="T232" s="44"/>
    </row>
    <row r="233" ht="15.75" customHeight="1">
      <c r="A233" s="44"/>
      <c r="B233" s="44"/>
      <c r="C233" s="44"/>
      <c r="D233" s="44"/>
      <c r="E233" s="44"/>
      <c r="F233" s="44"/>
      <c r="G233" s="44"/>
      <c r="H233" s="44"/>
      <c r="I233" s="44"/>
      <c r="J233" s="44"/>
      <c r="K233" s="44"/>
      <c r="L233" s="44"/>
      <c r="M233" s="44"/>
      <c r="N233" s="44"/>
      <c r="O233" s="44"/>
      <c r="P233" s="44"/>
      <c r="Q233" s="44"/>
      <c r="R233" s="44"/>
      <c r="S233" s="44"/>
      <c r="T233" s="44"/>
    </row>
    <row r="234" ht="15.75" customHeight="1">
      <c r="A234" s="44"/>
      <c r="B234" s="44"/>
      <c r="C234" s="44"/>
      <c r="D234" s="44"/>
      <c r="E234" s="44"/>
      <c r="F234" s="44"/>
      <c r="G234" s="44"/>
      <c r="H234" s="44"/>
      <c r="I234" s="44"/>
      <c r="J234" s="44"/>
      <c r="K234" s="44"/>
      <c r="L234" s="44"/>
      <c r="M234" s="44"/>
      <c r="N234" s="44"/>
      <c r="O234" s="44"/>
      <c r="P234" s="44"/>
      <c r="Q234" s="44"/>
      <c r="R234" s="44"/>
      <c r="S234" s="44"/>
      <c r="T234" s="44"/>
    </row>
    <row r="235" ht="15.75" customHeight="1">
      <c r="A235" s="44"/>
      <c r="B235" s="44"/>
      <c r="C235" s="44"/>
      <c r="D235" s="44"/>
      <c r="E235" s="44"/>
      <c r="F235" s="44"/>
      <c r="G235" s="44"/>
      <c r="H235" s="44"/>
      <c r="I235" s="44"/>
      <c r="J235" s="44"/>
      <c r="K235" s="44"/>
      <c r="L235" s="44"/>
      <c r="M235" s="44"/>
      <c r="N235" s="44"/>
      <c r="O235" s="44"/>
      <c r="P235" s="44"/>
      <c r="Q235" s="44"/>
      <c r="R235" s="44"/>
      <c r="S235" s="44"/>
      <c r="T235" s="44"/>
    </row>
    <row r="236" ht="15.75" customHeight="1">
      <c r="A236" s="44"/>
      <c r="B236" s="44"/>
      <c r="C236" s="44"/>
      <c r="D236" s="44"/>
      <c r="E236" s="44"/>
      <c r="F236" s="44"/>
      <c r="G236" s="44"/>
      <c r="H236" s="44"/>
      <c r="I236" s="44"/>
      <c r="J236" s="44"/>
      <c r="K236" s="44"/>
      <c r="L236" s="44"/>
      <c r="M236" s="44"/>
      <c r="N236" s="44"/>
      <c r="O236" s="44"/>
      <c r="P236" s="44"/>
      <c r="Q236" s="44"/>
      <c r="R236" s="44"/>
      <c r="S236" s="44"/>
      <c r="T236" s="44"/>
    </row>
    <row r="237" ht="15.75" customHeight="1">
      <c r="A237" s="44"/>
      <c r="B237" s="44"/>
      <c r="C237" s="44"/>
      <c r="D237" s="44"/>
      <c r="E237" s="44"/>
      <c r="F237" s="44"/>
      <c r="G237" s="44"/>
      <c r="H237" s="44"/>
      <c r="I237" s="44"/>
      <c r="J237" s="44"/>
      <c r="K237" s="44"/>
      <c r="L237" s="44"/>
      <c r="M237" s="44"/>
      <c r="N237" s="44"/>
      <c r="O237" s="44"/>
      <c r="P237" s="44"/>
      <c r="Q237" s="44"/>
      <c r="R237" s="44"/>
      <c r="S237" s="44"/>
      <c r="T237" s="44"/>
    </row>
    <row r="238" ht="15.75" customHeight="1">
      <c r="A238" s="44"/>
      <c r="B238" s="44"/>
      <c r="C238" s="44"/>
      <c r="D238" s="44"/>
      <c r="E238" s="44"/>
      <c r="F238" s="44"/>
      <c r="G238" s="44"/>
      <c r="H238" s="44"/>
      <c r="I238" s="44"/>
      <c r="J238" s="44"/>
      <c r="K238" s="44"/>
      <c r="L238" s="44"/>
      <c r="M238" s="44"/>
      <c r="N238" s="44"/>
      <c r="O238" s="44"/>
      <c r="P238" s="44"/>
      <c r="Q238" s="44"/>
      <c r="R238" s="44"/>
      <c r="S238" s="44"/>
      <c r="T238" s="44"/>
    </row>
    <row r="239" ht="15.75" customHeight="1">
      <c r="A239" s="44"/>
      <c r="B239" s="44"/>
      <c r="C239" s="44"/>
      <c r="D239" s="44"/>
      <c r="E239" s="44"/>
      <c r="F239" s="44"/>
      <c r="G239" s="44"/>
      <c r="H239" s="44"/>
      <c r="I239" s="44"/>
      <c r="J239" s="44"/>
      <c r="K239" s="44"/>
      <c r="L239" s="44"/>
      <c r="M239" s="44"/>
      <c r="N239" s="44"/>
      <c r="O239" s="44"/>
      <c r="P239" s="44"/>
      <c r="Q239" s="44"/>
      <c r="R239" s="44"/>
      <c r="S239" s="44"/>
      <c r="T239" s="44"/>
    </row>
    <row r="240" ht="15.75" customHeight="1">
      <c r="A240" s="44"/>
      <c r="B240" s="44"/>
      <c r="C240" s="44"/>
      <c r="D240" s="44"/>
      <c r="E240" s="44"/>
      <c r="F240" s="44"/>
      <c r="G240" s="44"/>
      <c r="H240" s="44"/>
      <c r="I240" s="44"/>
      <c r="J240" s="44"/>
      <c r="K240" s="44"/>
      <c r="L240" s="44"/>
      <c r="M240" s="44"/>
      <c r="N240" s="44"/>
      <c r="O240" s="44"/>
      <c r="P240" s="44"/>
      <c r="Q240" s="44"/>
      <c r="R240" s="44"/>
      <c r="S240" s="44"/>
      <c r="T240" s="44"/>
    </row>
    <row r="241" ht="15.75" customHeight="1">
      <c r="A241" s="44"/>
      <c r="B241" s="44"/>
      <c r="C241" s="44"/>
      <c r="D241" s="44"/>
      <c r="E241" s="44"/>
      <c r="F241" s="44"/>
      <c r="G241" s="44"/>
      <c r="H241" s="44"/>
      <c r="I241" s="44"/>
      <c r="J241" s="44"/>
      <c r="K241" s="44"/>
      <c r="L241" s="44"/>
      <c r="M241" s="44"/>
      <c r="N241" s="44"/>
      <c r="O241" s="44"/>
      <c r="P241" s="44"/>
      <c r="Q241" s="44"/>
      <c r="R241" s="44"/>
      <c r="S241" s="44"/>
      <c r="T241" s="44"/>
    </row>
    <row r="242" ht="15.75" customHeight="1">
      <c r="A242" s="44"/>
      <c r="B242" s="44"/>
      <c r="C242" s="44"/>
      <c r="D242" s="44"/>
      <c r="E242" s="44"/>
      <c r="F242" s="44"/>
      <c r="G242" s="44"/>
      <c r="H242" s="44"/>
      <c r="I242" s="44"/>
      <c r="J242" s="44"/>
      <c r="K242" s="44"/>
      <c r="L242" s="44"/>
      <c r="M242" s="44"/>
      <c r="N242" s="44"/>
      <c r="O242" s="44"/>
      <c r="P242" s="44"/>
      <c r="Q242" s="44"/>
      <c r="R242" s="44"/>
      <c r="S242" s="44"/>
      <c r="T242" s="44"/>
    </row>
    <row r="243" ht="15.75" customHeight="1">
      <c r="A243" s="44"/>
      <c r="B243" s="44"/>
      <c r="C243" s="44"/>
      <c r="D243" s="44"/>
      <c r="E243" s="44"/>
      <c r="F243" s="44"/>
      <c r="G243" s="44"/>
      <c r="H243" s="44"/>
      <c r="I243" s="44"/>
      <c r="J243" s="44"/>
      <c r="K243" s="44"/>
      <c r="L243" s="44"/>
      <c r="M243" s="44"/>
      <c r="N243" s="44"/>
      <c r="O243" s="44"/>
      <c r="P243" s="44"/>
      <c r="Q243" s="44"/>
      <c r="R243" s="44"/>
      <c r="S243" s="44"/>
      <c r="T243" s="44"/>
    </row>
    <row r="244" ht="15.75" customHeight="1">
      <c r="A244" s="44"/>
      <c r="B244" s="44"/>
      <c r="C244" s="44"/>
      <c r="D244" s="44"/>
      <c r="E244" s="44"/>
      <c r="F244" s="44"/>
      <c r="G244" s="44"/>
      <c r="H244" s="44"/>
      <c r="I244" s="44"/>
      <c r="J244" s="44"/>
      <c r="K244" s="44"/>
      <c r="L244" s="44"/>
      <c r="M244" s="44"/>
      <c r="N244" s="44"/>
      <c r="O244" s="44"/>
      <c r="P244" s="44"/>
      <c r="Q244" s="44"/>
      <c r="R244" s="44"/>
      <c r="S244" s="44"/>
      <c r="T244" s="44"/>
    </row>
    <row r="245" ht="15.75" customHeight="1">
      <c r="A245" s="44"/>
      <c r="B245" s="44"/>
      <c r="C245" s="44"/>
      <c r="D245" s="44"/>
      <c r="E245" s="44"/>
      <c r="F245" s="44"/>
      <c r="G245" s="44"/>
      <c r="H245" s="44"/>
      <c r="I245" s="44"/>
      <c r="J245" s="44"/>
      <c r="K245" s="44"/>
      <c r="L245" s="44"/>
      <c r="M245" s="44"/>
      <c r="N245" s="44"/>
      <c r="O245" s="44"/>
      <c r="P245" s="44"/>
      <c r="Q245" s="44"/>
      <c r="R245" s="44"/>
      <c r="S245" s="44"/>
      <c r="T245" s="44"/>
    </row>
    <row r="246" ht="15.75" customHeight="1">
      <c r="A246" s="44"/>
      <c r="B246" s="44"/>
      <c r="C246" s="44"/>
      <c r="D246" s="44"/>
      <c r="E246" s="44"/>
      <c r="F246" s="44"/>
      <c r="G246" s="44"/>
      <c r="H246" s="44"/>
      <c r="I246" s="44"/>
      <c r="J246" s="44"/>
      <c r="K246" s="44"/>
      <c r="L246" s="44"/>
      <c r="M246" s="44"/>
      <c r="N246" s="44"/>
      <c r="O246" s="44"/>
      <c r="P246" s="44"/>
      <c r="Q246" s="44"/>
      <c r="R246" s="44"/>
      <c r="S246" s="44"/>
      <c r="T246" s="44"/>
    </row>
    <row r="247" ht="15.75" customHeight="1">
      <c r="A247" s="44"/>
      <c r="B247" s="44"/>
      <c r="C247" s="44"/>
      <c r="D247" s="44"/>
      <c r="E247" s="44"/>
      <c r="F247" s="44"/>
      <c r="G247" s="44"/>
      <c r="H247" s="44"/>
      <c r="I247" s="44"/>
      <c r="J247" s="44"/>
      <c r="K247" s="44"/>
      <c r="L247" s="44"/>
      <c r="M247" s="44"/>
      <c r="N247" s="44"/>
      <c r="O247" s="44"/>
      <c r="P247" s="44"/>
      <c r="Q247" s="44"/>
      <c r="R247" s="44"/>
      <c r="S247" s="44"/>
      <c r="T247" s="44"/>
    </row>
    <row r="248" ht="15.75" customHeight="1">
      <c r="A248" s="44"/>
      <c r="B248" s="44"/>
      <c r="C248" s="44"/>
      <c r="D248" s="44"/>
      <c r="E248" s="44"/>
      <c r="F248" s="44"/>
      <c r="G248" s="44"/>
      <c r="H248" s="44"/>
      <c r="I248" s="44"/>
      <c r="J248" s="44"/>
      <c r="K248" s="44"/>
      <c r="L248" s="44"/>
      <c r="M248" s="44"/>
      <c r="N248" s="44"/>
      <c r="O248" s="44"/>
      <c r="P248" s="44"/>
      <c r="Q248" s="44"/>
      <c r="R248" s="44"/>
      <c r="S248" s="44"/>
      <c r="T248" s="44"/>
    </row>
    <row r="249" ht="15.75" customHeight="1">
      <c r="A249" s="44"/>
      <c r="B249" s="44"/>
      <c r="C249" s="44"/>
      <c r="D249" s="44"/>
      <c r="E249" s="44"/>
      <c r="F249" s="44"/>
      <c r="G249" s="44"/>
      <c r="H249" s="44"/>
      <c r="I249" s="44"/>
      <c r="J249" s="44"/>
      <c r="K249" s="44"/>
      <c r="L249" s="44"/>
      <c r="M249" s="44"/>
      <c r="N249" s="44"/>
      <c r="O249" s="44"/>
      <c r="P249" s="44"/>
      <c r="Q249" s="44"/>
      <c r="R249" s="44"/>
      <c r="S249" s="44"/>
      <c r="T249" s="44"/>
    </row>
    <row r="250" ht="15.75" customHeight="1">
      <c r="A250" s="44"/>
      <c r="B250" s="44"/>
      <c r="C250" s="44"/>
      <c r="D250" s="44"/>
      <c r="E250" s="44"/>
      <c r="F250" s="44"/>
      <c r="G250" s="44"/>
      <c r="H250" s="44"/>
      <c r="I250" s="44"/>
      <c r="J250" s="44"/>
      <c r="K250" s="44"/>
      <c r="L250" s="44"/>
      <c r="M250" s="44"/>
      <c r="N250" s="44"/>
      <c r="O250" s="44"/>
      <c r="P250" s="44"/>
      <c r="Q250" s="44"/>
      <c r="R250" s="44"/>
      <c r="S250" s="44"/>
      <c r="T250" s="44"/>
    </row>
    <row r="251" ht="15.75" customHeight="1">
      <c r="A251" s="44"/>
      <c r="B251" s="44"/>
      <c r="C251" s="44"/>
      <c r="D251" s="44"/>
      <c r="E251" s="44"/>
      <c r="F251" s="44"/>
      <c r="G251" s="44"/>
      <c r="H251" s="44"/>
      <c r="I251" s="44"/>
      <c r="J251" s="44"/>
      <c r="K251" s="44"/>
      <c r="L251" s="44"/>
      <c r="M251" s="44"/>
      <c r="N251" s="44"/>
      <c r="O251" s="44"/>
      <c r="P251" s="44"/>
      <c r="Q251" s="44"/>
      <c r="R251" s="44"/>
      <c r="S251" s="44"/>
      <c r="T251" s="44"/>
    </row>
    <row r="252" ht="15.75" customHeight="1">
      <c r="A252" s="44"/>
      <c r="B252" s="44"/>
      <c r="C252" s="44"/>
      <c r="D252" s="44"/>
      <c r="E252" s="44"/>
      <c r="F252" s="44"/>
      <c r="G252" s="44"/>
      <c r="H252" s="44"/>
      <c r="I252" s="44"/>
      <c r="J252" s="44"/>
      <c r="K252" s="44"/>
      <c r="L252" s="44"/>
      <c r="M252" s="44"/>
      <c r="N252" s="44"/>
      <c r="O252" s="44"/>
      <c r="P252" s="44"/>
      <c r="Q252" s="44"/>
      <c r="R252" s="44"/>
      <c r="S252" s="44"/>
      <c r="T252" s="44"/>
    </row>
    <row r="253" ht="15.75" customHeight="1">
      <c r="A253" s="44"/>
      <c r="B253" s="44"/>
      <c r="C253" s="44"/>
      <c r="D253" s="44"/>
      <c r="E253" s="44"/>
      <c r="F253" s="44"/>
      <c r="G253" s="44"/>
      <c r="H253" s="44"/>
      <c r="I253" s="44"/>
      <c r="J253" s="44"/>
      <c r="K253" s="44"/>
      <c r="L253" s="44"/>
      <c r="M253" s="44"/>
      <c r="N253" s="44"/>
      <c r="O253" s="44"/>
      <c r="P253" s="44"/>
      <c r="Q253" s="44"/>
      <c r="R253" s="44"/>
      <c r="S253" s="44"/>
      <c r="T253" s="44"/>
    </row>
    <row r="254" ht="15.75" customHeight="1">
      <c r="A254" s="44"/>
      <c r="B254" s="44"/>
      <c r="C254" s="44"/>
      <c r="D254" s="44"/>
      <c r="E254" s="44"/>
      <c r="F254" s="44"/>
      <c r="G254" s="44"/>
      <c r="H254" s="44"/>
      <c r="I254" s="44"/>
      <c r="J254" s="44"/>
      <c r="K254" s="44"/>
      <c r="L254" s="44"/>
      <c r="M254" s="44"/>
      <c r="N254" s="44"/>
      <c r="O254" s="44"/>
      <c r="P254" s="44"/>
      <c r="Q254" s="44"/>
      <c r="R254" s="44"/>
      <c r="S254" s="44"/>
      <c r="T254" s="44"/>
    </row>
    <row r="255" ht="15.75" customHeight="1">
      <c r="A255" s="44"/>
      <c r="B255" s="44"/>
      <c r="C255" s="44"/>
      <c r="D255" s="44"/>
      <c r="E255" s="44"/>
      <c r="F255" s="44"/>
      <c r="G255" s="44"/>
      <c r="H255" s="44"/>
      <c r="I255" s="44"/>
      <c r="J255" s="44"/>
      <c r="K255" s="44"/>
      <c r="L255" s="44"/>
      <c r="M255" s="44"/>
      <c r="N255" s="44"/>
      <c r="O255" s="44"/>
      <c r="P255" s="44"/>
      <c r="Q255" s="44"/>
      <c r="R255" s="44"/>
      <c r="S255" s="44"/>
      <c r="T255" s="44"/>
    </row>
    <row r="256" ht="15.75" customHeight="1">
      <c r="A256" s="44"/>
      <c r="B256" s="44"/>
      <c r="C256" s="44"/>
      <c r="D256" s="44"/>
      <c r="E256" s="44"/>
      <c r="F256" s="44"/>
      <c r="G256" s="44"/>
      <c r="H256" s="44"/>
      <c r="I256" s="44"/>
      <c r="J256" s="44"/>
      <c r="K256" s="44"/>
      <c r="L256" s="44"/>
      <c r="M256" s="44"/>
      <c r="N256" s="44"/>
      <c r="O256" s="44"/>
      <c r="P256" s="44"/>
      <c r="Q256" s="44"/>
      <c r="R256" s="44"/>
      <c r="S256" s="44"/>
      <c r="T256" s="44"/>
    </row>
    <row r="257" ht="15.75" customHeight="1">
      <c r="A257" s="44"/>
      <c r="B257" s="44"/>
      <c r="C257" s="44"/>
      <c r="D257" s="44"/>
      <c r="E257" s="44"/>
      <c r="F257" s="44"/>
      <c r="G257" s="44"/>
      <c r="H257" s="44"/>
      <c r="I257" s="44"/>
      <c r="J257" s="44"/>
      <c r="K257" s="44"/>
      <c r="L257" s="44"/>
      <c r="M257" s="44"/>
      <c r="N257" s="44"/>
      <c r="O257" s="44"/>
      <c r="P257" s="44"/>
      <c r="Q257" s="44"/>
      <c r="R257" s="44"/>
      <c r="S257" s="44"/>
      <c r="T257" s="44"/>
    </row>
    <row r="258" ht="15.75" customHeight="1">
      <c r="A258" s="44"/>
      <c r="B258" s="44"/>
      <c r="C258" s="44"/>
      <c r="D258" s="44"/>
      <c r="E258" s="44"/>
      <c r="F258" s="44"/>
      <c r="G258" s="44"/>
      <c r="H258" s="44"/>
      <c r="I258" s="44"/>
      <c r="J258" s="44"/>
      <c r="K258" s="44"/>
      <c r="L258" s="44"/>
      <c r="M258" s="44"/>
      <c r="N258" s="44"/>
      <c r="O258" s="44"/>
      <c r="P258" s="44"/>
      <c r="Q258" s="44"/>
      <c r="R258" s="44"/>
      <c r="S258" s="44"/>
      <c r="T258" s="44"/>
    </row>
    <row r="259" ht="15.75" customHeight="1">
      <c r="A259" s="44"/>
      <c r="B259" s="44"/>
      <c r="C259" s="44"/>
      <c r="D259" s="44"/>
      <c r="E259" s="44"/>
      <c r="F259" s="44"/>
      <c r="G259" s="44"/>
      <c r="H259" s="44"/>
      <c r="I259" s="44"/>
      <c r="J259" s="44"/>
      <c r="K259" s="44"/>
      <c r="L259" s="44"/>
      <c r="M259" s="44"/>
      <c r="N259" s="44"/>
      <c r="O259" s="44"/>
      <c r="P259" s="44"/>
      <c r="Q259" s="44"/>
      <c r="R259" s="44"/>
      <c r="S259" s="44"/>
      <c r="T259" s="44"/>
    </row>
    <row r="260" ht="15.75" customHeight="1">
      <c r="A260" s="44"/>
      <c r="B260" s="44"/>
      <c r="C260" s="44"/>
      <c r="D260" s="44"/>
      <c r="E260" s="44"/>
      <c r="F260" s="44"/>
      <c r="G260" s="44"/>
      <c r="H260" s="44"/>
      <c r="I260" s="44"/>
      <c r="J260" s="44"/>
      <c r="K260" s="44"/>
      <c r="L260" s="44"/>
      <c r="M260" s="44"/>
      <c r="N260" s="44"/>
      <c r="O260" s="44"/>
      <c r="P260" s="44"/>
      <c r="Q260" s="44"/>
      <c r="R260" s="44"/>
      <c r="S260" s="44"/>
      <c r="T260" s="44"/>
    </row>
    <row r="261" ht="15.75" customHeight="1">
      <c r="A261" s="44"/>
      <c r="B261" s="44"/>
      <c r="C261" s="44"/>
      <c r="D261" s="44"/>
      <c r="E261" s="44"/>
      <c r="F261" s="44"/>
      <c r="G261" s="44"/>
      <c r="H261" s="44"/>
      <c r="I261" s="44"/>
      <c r="J261" s="44"/>
      <c r="K261" s="44"/>
      <c r="L261" s="44"/>
      <c r="M261" s="44"/>
      <c r="N261" s="44"/>
      <c r="O261" s="44"/>
      <c r="P261" s="44"/>
      <c r="Q261" s="44"/>
      <c r="R261" s="44"/>
      <c r="S261" s="44"/>
      <c r="T261" s="44"/>
    </row>
    <row r="262" ht="15.75" customHeight="1">
      <c r="A262" s="44"/>
      <c r="B262" s="44"/>
      <c r="C262" s="44"/>
      <c r="D262" s="44"/>
      <c r="E262" s="44"/>
      <c r="F262" s="44"/>
      <c r="G262" s="44"/>
      <c r="H262" s="44"/>
      <c r="I262" s="44"/>
      <c r="J262" s="44"/>
      <c r="K262" s="44"/>
      <c r="L262" s="44"/>
      <c r="M262" s="44"/>
      <c r="N262" s="44"/>
      <c r="O262" s="44"/>
      <c r="P262" s="44"/>
      <c r="Q262" s="44"/>
      <c r="R262" s="44"/>
      <c r="S262" s="44"/>
      <c r="T262" s="44"/>
    </row>
    <row r="263" ht="15.75" customHeight="1">
      <c r="A263" s="44"/>
      <c r="B263" s="44"/>
      <c r="C263" s="44"/>
      <c r="D263" s="44"/>
      <c r="E263" s="44"/>
      <c r="F263" s="44"/>
      <c r="G263" s="44"/>
      <c r="H263" s="44"/>
      <c r="I263" s="44"/>
      <c r="J263" s="44"/>
      <c r="K263" s="44"/>
      <c r="L263" s="44"/>
      <c r="M263" s="44"/>
      <c r="N263" s="44"/>
      <c r="O263" s="44"/>
      <c r="P263" s="44"/>
      <c r="Q263" s="44"/>
      <c r="R263" s="44"/>
      <c r="S263" s="44"/>
      <c r="T263" s="44"/>
    </row>
    <row r="264" ht="15.75" customHeight="1">
      <c r="A264" s="44"/>
      <c r="B264" s="44"/>
      <c r="C264" s="44"/>
      <c r="D264" s="44"/>
      <c r="E264" s="44"/>
      <c r="F264" s="44"/>
      <c r="G264" s="44"/>
      <c r="H264" s="44"/>
      <c r="I264" s="44"/>
      <c r="J264" s="44"/>
      <c r="K264" s="44"/>
      <c r="L264" s="44"/>
      <c r="M264" s="44"/>
      <c r="N264" s="44"/>
      <c r="O264" s="44"/>
      <c r="P264" s="44"/>
      <c r="Q264" s="44"/>
      <c r="R264" s="44"/>
      <c r="S264" s="44"/>
      <c r="T264" s="44"/>
    </row>
    <row r="265" ht="15.75" customHeight="1">
      <c r="A265" s="44"/>
      <c r="B265" s="44"/>
      <c r="C265" s="44"/>
      <c r="D265" s="44"/>
      <c r="E265" s="44"/>
      <c r="F265" s="44"/>
      <c r="G265" s="44"/>
      <c r="H265" s="44"/>
      <c r="I265" s="44"/>
      <c r="J265" s="44"/>
      <c r="K265" s="44"/>
      <c r="L265" s="44"/>
      <c r="M265" s="44"/>
      <c r="N265" s="44"/>
      <c r="O265" s="44"/>
      <c r="P265" s="44"/>
      <c r="Q265" s="44"/>
      <c r="R265" s="44"/>
      <c r="S265" s="44"/>
      <c r="T265" s="44"/>
    </row>
    <row r="266" ht="15.75" customHeight="1">
      <c r="A266" s="44"/>
      <c r="B266" s="44"/>
      <c r="C266" s="44"/>
      <c r="D266" s="44"/>
      <c r="E266" s="44"/>
      <c r="F266" s="44"/>
      <c r="G266" s="44"/>
      <c r="H266" s="44"/>
      <c r="I266" s="44"/>
      <c r="J266" s="44"/>
      <c r="K266" s="44"/>
      <c r="L266" s="44"/>
      <c r="M266" s="44"/>
      <c r="N266" s="44"/>
      <c r="O266" s="44"/>
      <c r="P266" s="44"/>
      <c r="Q266" s="44"/>
      <c r="R266" s="44"/>
      <c r="S266" s="44"/>
      <c r="T266" s="44"/>
    </row>
    <row r="267" ht="15.75" customHeight="1">
      <c r="A267" s="44"/>
      <c r="B267" s="44"/>
      <c r="C267" s="44"/>
      <c r="D267" s="44"/>
      <c r="E267" s="44"/>
      <c r="F267" s="44"/>
      <c r="G267" s="44"/>
      <c r="H267" s="44"/>
      <c r="I267" s="44"/>
      <c r="J267" s="44"/>
      <c r="K267" s="44"/>
      <c r="L267" s="44"/>
      <c r="M267" s="44"/>
      <c r="N267" s="44"/>
      <c r="O267" s="44"/>
      <c r="P267" s="44"/>
      <c r="Q267" s="44"/>
      <c r="R267" s="44"/>
      <c r="S267" s="44"/>
      <c r="T267" s="44"/>
    </row>
    <row r="268" ht="15.75" customHeight="1">
      <c r="A268" s="44"/>
      <c r="B268" s="44"/>
      <c r="C268" s="44"/>
      <c r="D268" s="44"/>
      <c r="E268" s="44"/>
      <c r="F268" s="44"/>
      <c r="G268" s="44"/>
      <c r="H268" s="44"/>
      <c r="I268" s="44"/>
      <c r="J268" s="44"/>
      <c r="K268" s="44"/>
      <c r="L268" s="44"/>
      <c r="M268" s="44"/>
      <c r="N268" s="44"/>
      <c r="O268" s="44"/>
      <c r="P268" s="44"/>
      <c r="Q268" s="44"/>
      <c r="R268" s="44"/>
      <c r="S268" s="44"/>
      <c r="T268" s="44"/>
    </row>
    <row r="269" ht="15.75" customHeight="1">
      <c r="A269" s="44"/>
      <c r="B269" s="44"/>
      <c r="C269" s="44"/>
      <c r="D269" s="44"/>
      <c r="E269" s="44"/>
      <c r="F269" s="44"/>
      <c r="G269" s="44"/>
      <c r="H269" s="44"/>
      <c r="I269" s="44"/>
      <c r="J269" s="44"/>
      <c r="K269" s="44"/>
      <c r="L269" s="44"/>
      <c r="M269" s="44"/>
      <c r="N269" s="44"/>
      <c r="O269" s="44"/>
      <c r="P269" s="44"/>
      <c r="Q269" s="44"/>
      <c r="R269" s="44"/>
      <c r="S269" s="44"/>
      <c r="T269" s="44"/>
    </row>
    <row r="270" ht="15.75" customHeight="1">
      <c r="A270" s="44"/>
      <c r="B270" s="44"/>
      <c r="C270" s="44"/>
      <c r="D270" s="44"/>
      <c r="E270" s="44"/>
      <c r="F270" s="44"/>
      <c r="G270" s="44"/>
      <c r="H270" s="44"/>
      <c r="I270" s="44"/>
      <c r="J270" s="44"/>
      <c r="K270" s="44"/>
      <c r="L270" s="44"/>
      <c r="M270" s="44"/>
      <c r="N270" s="44"/>
      <c r="O270" s="44"/>
      <c r="P270" s="44"/>
      <c r="Q270" s="44"/>
      <c r="R270" s="44"/>
      <c r="S270" s="44"/>
      <c r="T270" s="44"/>
    </row>
    <row r="271" ht="15.75" customHeight="1">
      <c r="A271" s="44"/>
      <c r="B271" s="44"/>
      <c r="C271" s="44"/>
      <c r="D271" s="44"/>
      <c r="E271" s="44"/>
      <c r="F271" s="44"/>
      <c r="G271" s="44"/>
      <c r="H271" s="44"/>
      <c r="I271" s="44"/>
      <c r="J271" s="44"/>
      <c r="K271" s="44"/>
      <c r="L271" s="44"/>
      <c r="M271" s="44"/>
      <c r="N271" s="44"/>
      <c r="O271" s="44"/>
      <c r="P271" s="44"/>
      <c r="Q271" s="44"/>
      <c r="R271" s="44"/>
      <c r="S271" s="44"/>
      <c r="T271" s="44"/>
    </row>
    <row r="272" ht="15.75" customHeight="1">
      <c r="A272" s="44"/>
      <c r="B272" s="44"/>
      <c r="C272" s="44"/>
      <c r="D272" s="44"/>
      <c r="E272" s="44"/>
      <c r="F272" s="44"/>
      <c r="G272" s="44"/>
      <c r="H272" s="44"/>
      <c r="I272" s="44"/>
      <c r="J272" s="44"/>
      <c r="K272" s="44"/>
      <c r="L272" s="44"/>
      <c r="M272" s="44"/>
      <c r="N272" s="44"/>
      <c r="O272" s="44"/>
      <c r="P272" s="44"/>
      <c r="Q272" s="44"/>
      <c r="R272" s="44"/>
      <c r="S272" s="44"/>
      <c r="T272" s="44"/>
    </row>
    <row r="273" ht="15.75" customHeight="1">
      <c r="A273" s="44"/>
      <c r="B273" s="44"/>
      <c r="C273" s="44"/>
      <c r="D273" s="44"/>
      <c r="E273" s="44"/>
      <c r="F273" s="44"/>
      <c r="G273" s="44"/>
      <c r="H273" s="44"/>
      <c r="I273" s="44"/>
      <c r="J273" s="44"/>
      <c r="K273" s="44"/>
      <c r="L273" s="44"/>
      <c r="M273" s="44"/>
      <c r="N273" s="44"/>
      <c r="O273" s="44"/>
      <c r="P273" s="44"/>
      <c r="Q273" s="44"/>
      <c r="R273" s="44"/>
      <c r="S273" s="44"/>
      <c r="T273" s="44"/>
    </row>
    <row r="274" ht="15.75" customHeight="1">
      <c r="A274" s="44"/>
      <c r="B274" s="44"/>
      <c r="C274" s="44"/>
      <c r="D274" s="44"/>
      <c r="E274" s="44"/>
      <c r="F274" s="44"/>
      <c r="G274" s="44"/>
      <c r="H274" s="44"/>
      <c r="I274" s="44"/>
      <c r="J274" s="44"/>
      <c r="K274" s="44"/>
      <c r="L274" s="44"/>
      <c r="M274" s="44"/>
      <c r="N274" s="44"/>
      <c r="O274" s="44"/>
      <c r="P274" s="44"/>
      <c r="Q274" s="44"/>
      <c r="R274" s="44"/>
      <c r="S274" s="44"/>
      <c r="T274" s="44"/>
    </row>
    <row r="275" ht="15.75" customHeight="1">
      <c r="A275" s="44"/>
      <c r="B275" s="44"/>
      <c r="C275" s="44"/>
      <c r="D275" s="44"/>
      <c r="E275" s="44"/>
      <c r="F275" s="44"/>
      <c r="G275" s="44"/>
      <c r="H275" s="44"/>
      <c r="I275" s="44"/>
      <c r="J275" s="44"/>
      <c r="K275" s="44"/>
      <c r="L275" s="44"/>
      <c r="M275" s="44"/>
      <c r="N275" s="44"/>
      <c r="O275" s="44"/>
      <c r="P275" s="44"/>
      <c r="Q275" s="44"/>
      <c r="R275" s="44"/>
      <c r="S275" s="44"/>
      <c r="T275" s="44"/>
    </row>
    <row r="276" ht="15.75" customHeight="1">
      <c r="A276" s="44"/>
      <c r="B276" s="44"/>
      <c r="C276" s="44"/>
      <c r="D276" s="44"/>
      <c r="E276" s="44"/>
      <c r="F276" s="44"/>
      <c r="G276" s="44"/>
      <c r="H276" s="44"/>
      <c r="I276" s="44"/>
      <c r="J276" s="44"/>
      <c r="K276" s="44"/>
      <c r="L276" s="44"/>
      <c r="M276" s="44"/>
      <c r="N276" s="44"/>
      <c r="O276" s="44"/>
      <c r="P276" s="44"/>
      <c r="Q276" s="44"/>
      <c r="R276" s="44"/>
      <c r="S276" s="44"/>
      <c r="T276" s="44"/>
    </row>
    <row r="277" ht="15.75" customHeight="1">
      <c r="A277" s="44"/>
      <c r="B277" s="44"/>
      <c r="C277" s="44"/>
      <c r="D277" s="44"/>
      <c r="E277" s="44"/>
      <c r="F277" s="44"/>
      <c r="G277" s="44"/>
      <c r="H277" s="44"/>
      <c r="I277" s="44"/>
      <c r="J277" s="44"/>
      <c r="K277" s="44"/>
      <c r="L277" s="44"/>
      <c r="M277" s="44"/>
      <c r="N277" s="44"/>
      <c r="O277" s="44"/>
      <c r="P277" s="44"/>
      <c r="Q277" s="44"/>
      <c r="R277" s="44"/>
      <c r="S277" s="44"/>
      <c r="T277" s="44"/>
    </row>
    <row r="278" ht="15.75" customHeight="1">
      <c r="A278" s="44"/>
      <c r="B278" s="44"/>
      <c r="C278" s="44"/>
      <c r="D278" s="44"/>
      <c r="E278" s="44"/>
      <c r="F278" s="44"/>
      <c r="G278" s="44"/>
      <c r="H278" s="44"/>
      <c r="I278" s="44"/>
      <c r="J278" s="44"/>
      <c r="K278" s="44"/>
      <c r="L278" s="44"/>
      <c r="M278" s="44"/>
      <c r="N278" s="44"/>
      <c r="O278" s="44"/>
      <c r="P278" s="44"/>
      <c r="Q278" s="44"/>
      <c r="R278" s="44"/>
      <c r="S278" s="44"/>
      <c r="T278" s="44"/>
    </row>
    <row r="279" ht="15.75" customHeight="1">
      <c r="A279" s="44"/>
      <c r="B279" s="44"/>
      <c r="C279" s="44"/>
      <c r="D279" s="44"/>
      <c r="E279" s="44"/>
      <c r="F279" s="44"/>
      <c r="G279" s="44"/>
      <c r="H279" s="44"/>
      <c r="I279" s="44"/>
      <c r="J279" s="44"/>
      <c r="K279" s="44"/>
      <c r="L279" s="44"/>
      <c r="M279" s="44"/>
      <c r="N279" s="44"/>
      <c r="O279" s="44"/>
      <c r="P279" s="44"/>
      <c r="Q279" s="44"/>
      <c r="R279" s="44"/>
      <c r="S279" s="44"/>
      <c r="T279" s="44"/>
    </row>
    <row r="280" ht="15.75" customHeight="1">
      <c r="A280" s="44"/>
      <c r="B280" s="44"/>
      <c r="C280" s="44"/>
      <c r="D280" s="44"/>
      <c r="E280" s="44"/>
      <c r="F280" s="44"/>
      <c r="G280" s="44"/>
      <c r="H280" s="44"/>
      <c r="I280" s="44"/>
      <c r="J280" s="44"/>
      <c r="K280" s="44"/>
      <c r="L280" s="44"/>
      <c r="M280" s="44"/>
      <c r="N280" s="44"/>
      <c r="O280" s="44"/>
      <c r="P280" s="44"/>
      <c r="Q280" s="44"/>
      <c r="R280" s="44"/>
      <c r="S280" s="44"/>
      <c r="T280" s="44"/>
    </row>
    <row r="281" ht="15.75" customHeight="1">
      <c r="A281" s="44"/>
      <c r="B281" s="44"/>
      <c r="C281" s="44"/>
      <c r="D281" s="44"/>
      <c r="E281" s="44"/>
      <c r="F281" s="44"/>
      <c r="G281" s="44"/>
      <c r="H281" s="44"/>
      <c r="I281" s="44"/>
      <c r="J281" s="44"/>
      <c r="K281" s="44"/>
      <c r="L281" s="44"/>
      <c r="M281" s="44"/>
      <c r="N281" s="44"/>
      <c r="O281" s="44"/>
      <c r="P281" s="44"/>
      <c r="Q281" s="44"/>
      <c r="R281" s="44"/>
      <c r="S281" s="44"/>
      <c r="T281" s="44"/>
    </row>
    <row r="282" ht="15.75" customHeight="1">
      <c r="A282" s="44"/>
      <c r="B282" s="44"/>
      <c r="C282" s="44"/>
      <c r="D282" s="44"/>
      <c r="E282" s="44"/>
      <c r="F282" s="44"/>
      <c r="G282" s="44"/>
      <c r="H282" s="44"/>
      <c r="I282" s="44"/>
      <c r="J282" s="44"/>
      <c r="K282" s="44"/>
      <c r="L282" s="44"/>
      <c r="M282" s="44"/>
      <c r="N282" s="44"/>
      <c r="O282" s="44"/>
      <c r="P282" s="44"/>
      <c r="Q282" s="44"/>
      <c r="R282" s="44"/>
      <c r="S282" s="44"/>
      <c r="T282" s="44"/>
    </row>
    <row r="283" ht="15.75" customHeight="1">
      <c r="A283" s="44"/>
      <c r="B283" s="44"/>
      <c r="C283" s="44"/>
      <c r="D283" s="44"/>
      <c r="E283" s="44"/>
      <c r="F283" s="44"/>
      <c r="G283" s="44"/>
      <c r="H283" s="44"/>
      <c r="I283" s="44"/>
      <c r="J283" s="44"/>
      <c r="K283" s="44"/>
      <c r="L283" s="44"/>
      <c r="M283" s="44"/>
      <c r="N283" s="44"/>
      <c r="O283" s="44"/>
      <c r="P283" s="44"/>
      <c r="Q283" s="44"/>
      <c r="R283" s="44"/>
      <c r="S283" s="44"/>
      <c r="T283" s="44"/>
    </row>
    <row r="284" ht="15.75" customHeight="1">
      <c r="A284" s="44"/>
      <c r="B284" s="44"/>
      <c r="C284" s="44"/>
      <c r="D284" s="44"/>
      <c r="E284" s="44"/>
      <c r="F284" s="44"/>
      <c r="G284" s="44"/>
      <c r="H284" s="44"/>
      <c r="I284" s="44"/>
      <c r="J284" s="44"/>
      <c r="K284" s="44"/>
      <c r="L284" s="44"/>
      <c r="M284" s="44"/>
      <c r="N284" s="44"/>
      <c r="O284" s="44"/>
      <c r="P284" s="44"/>
      <c r="Q284" s="44"/>
      <c r="R284" s="44"/>
      <c r="S284" s="44"/>
      <c r="T284" s="44"/>
    </row>
    <row r="285" ht="15.75" customHeight="1">
      <c r="A285" s="44"/>
      <c r="B285" s="44"/>
      <c r="C285" s="44"/>
      <c r="D285" s="44"/>
      <c r="E285" s="44"/>
      <c r="F285" s="44"/>
      <c r="G285" s="44"/>
      <c r="H285" s="44"/>
      <c r="I285" s="44"/>
      <c r="J285" s="44"/>
      <c r="K285" s="44"/>
      <c r="L285" s="44"/>
      <c r="M285" s="44"/>
      <c r="N285" s="44"/>
      <c r="O285" s="44"/>
      <c r="P285" s="44"/>
      <c r="Q285" s="44"/>
      <c r="R285" s="44"/>
      <c r="S285" s="44"/>
      <c r="T285" s="44"/>
    </row>
    <row r="286" ht="15.75" customHeight="1">
      <c r="A286" s="44"/>
      <c r="B286" s="44"/>
      <c r="C286" s="44"/>
      <c r="D286" s="44"/>
      <c r="E286" s="44"/>
      <c r="F286" s="44"/>
      <c r="G286" s="44"/>
      <c r="H286" s="44"/>
      <c r="I286" s="44"/>
      <c r="J286" s="44"/>
      <c r="K286" s="44"/>
      <c r="L286" s="44"/>
      <c r="M286" s="44"/>
      <c r="N286" s="44"/>
      <c r="O286" s="44"/>
      <c r="P286" s="44"/>
      <c r="Q286" s="44"/>
      <c r="R286" s="44"/>
      <c r="S286" s="44"/>
      <c r="T286" s="44"/>
    </row>
    <row r="287" ht="15.75" customHeight="1">
      <c r="A287" s="44"/>
      <c r="B287" s="44"/>
      <c r="C287" s="44"/>
      <c r="D287" s="44"/>
      <c r="E287" s="44"/>
      <c r="F287" s="44"/>
      <c r="G287" s="44"/>
      <c r="H287" s="44"/>
      <c r="I287" s="44"/>
      <c r="J287" s="44"/>
      <c r="K287" s="44"/>
      <c r="L287" s="44"/>
      <c r="M287" s="44"/>
      <c r="N287" s="44"/>
      <c r="O287" s="44"/>
      <c r="P287" s="44"/>
      <c r="Q287" s="44"/>
      <c r="R287" s="44"/>
      <c r="S287" s="44"/>
      <c r="T287" s="44"/>
    </row>
    <row r="288" ht="15.75" customHeight="1">
      <c r="A288" s="44"/>
      <c r="B288" s="44"/>
      <c r="C288" s="44"/>
      <c r="D288" s="44"/>
      <c r="E288" s="44"/>
      <c r="F288" s="44"/>
      <c r="G288" s="44"/>
      <c r="H288" s="44"/>
      <c r="I288" s="44"/>
      <c r="J288" s="44"/>
      <c r="K288" s="44"/>
      <c r="L288" s="44"/>
      <c r="M288" s="44"/>
      <c r="N288" s="44"/>
      <c r="O288" s="44"/>
      <c r="P288" s="44"/>
      <c r="Q288" s="44"/>
      <c r="R288" s="44"/>
      <c r="S288" s="44"/>
      <c r="T288" s="44"/>
    </row>
    <row r="289" ht="15.75" customHeight="1">
      <c r="A289" s="44"/>
      <c r="B289" s="44"/>
      <c r="C289" s="44"/>
      <c r="D289" s="44"/>
      <c r="E289" s="44"/>
      <c r="F289" s="44"/>
      <c r="G289" s="44"/>
      <c r="H289" s="44"/>
      <c r="I289" s="44"/>
      <c r="J289" s="44"/>
      <c r="K289" s="44"/>
      <c r="L289" s="44"/>
      <c r="M289" s="44"/>
      <c r="N289" s="44"/>
      <c r="O289" s="44"/>
      <c r="P289" s="44"/>
      <c r="Q289" s="44"/>
      <c r="R289" s="44"/>
      <c r="S289" s="44"/>
      <c r="T289" s="44"/>
    </row>
    <row r="290" ht="15.75" customHeight="1">
      <c r="A290" s="44"/>
      <c r="B290" s="44"/>
      <c r="C290" s="44"/>
      <c r="D290" s="44"/>
      <c r="E290" s="44"/>
      <c r="F290" s="44"/>
      <c r="G290" s="44"/>
      <c r="H290" s="44"/>
      <c r="I290" s="44"/>
      <c r="J290" s="44"/>
      <c r="K290" s="44"/>
      <c r="L290" s="44"/>
      <c r="M290" s="44"/>
      <c r="N290" s="44"/>
      <c r="O290" s="44"/>
      <c r="P290" s="44"/>
      <c r="Q290" s="44"/>
      <c r="R290" s="44"/>
      <c r="S290" s="44"/>
      <c r="T290" s="44"/>
    </row>
    <row r="291" ht="15.75" customHeight="1">
      <c r="A291" s="44"/>
      <c r="B291" s="44"/>
      <c r="C291" s="44"/>
      <c r="D291" s="44"/>
      <c r="E291" s="44"/>
      <c r="F291" s="44"/>
      <c r="G291" s="44"/>
      <c r="H291" s="44"/>
      <c r="I291" s="44"/>
      <c r="J291" s="44"/>
      <c r="K291" s="44"/>
      <c r="L291" s="44"/>
      <c r="M291" s="44"/>
      <c r="N291" s="44"/>
      <c r="O291" s="44"/>
      <c r="P291" s="44"/>
      <c r="Q291" s="44"/>
      <c r="R291" s="44"/>
      <c r="S291" s="44"/>
      <c r="T291" s="44"/>
    </row>
    <row r="292" ht="15.75" customHeight="1">
      <c r="A292" s="44"/>
      <c r="B292" s="44"/>
      <c r="C292" s="44"/>
      <c r="D292" s="44"/>
      <c r="E292" s="44"/>
      <c r="F292" s="44"/>
      <c r="G292" s="44"/>
      <c r="H292" s="44"/>
      <c r="I292" s="44"/>
      <c r="J292" s="44"/>
      <c r="K292" s="44"/>
      <c r="L292" s="44"/>
      <c r="M292" s="44"/>
      <c r="N292" s="44"/>
      <c r="O292" s="44"/>
      <c r="P292" s="44"/>
      <c r="Q292" s="44"/>
      <c r="R292" s="44"/>
      <c r="S292" s="44"/>
      <c r="T292" s="44"/>
    </row>
    <row r="293" ht="15.75" customHeight="1">
      <c r="A293" s="44"/>
      <c r="B293" s="44"/>
      <c r="C293" s="44"/>
      <c r="D293" s="44"/>
      <c r="E293" s="44"/>
      <c r="F293" s="44"/>
      <c r="G293" s="44"/>
      <c r="H293" s="44"/>
      <c r="I293" s="44"/>
      <c r="J293" s="44"/>
      <c r="K293" s="44"/>
      <c r="L293" s="44"/>
      <c r="M293" s="44"/>
      <c r="N293" s="44"/>
      <c r="O293" s="44"/>
      <c r="P293" s="44"/>
      <c r="Q293" s="44"/>
      <c r="R293" s="44"/>
      <c r="S293" s="44"/>
      <c r="T293" s="44"/>
    </row>
    <row r="294" ht="15.75" customHeight="1">
      <c r="A294" s="44"/>
      <c r="B294" s="44"/>
      <c r="C294" s="44"/>
      <c r="D294" s="44"/>
      <c r="E294" s="44"/>
      <c r="F294" s="44"/>
      <c r="G294" s="44"/>
      <c r="H294" s="44"/>
      <c r="I294" s="44"/>
      <c r="J294" s="44"/>
      <c r="K294" s="44"/>
      <c r="L294" s="44"/>
      <c r="M294" s="44"/>
      <c r="N294" s="44"/>
      <c r="O294" s="44"/>
      <c r="P294" s="44"/>
      <c r="Q294" s="44"/>
      <c r="R294" s="44"/>
      <c r="S294" s="44"/>
      <c r="T294" s="44"/>
    </row>
    <row r="295" ht="15.75" customHeight="1">
      <c r="A295" s="44"/>
      <c r="B295" s="44"/>
      <c r="C295" s="44"/>
      <c r="D295" s="44"/>
      <c r="E295" s="44"/>
      <c r="F295" s="44"/>
      <c r="G295" s="44"/>
      <c r="H295" s="44"/>
      <c r="I295" s="44"/>
      <c r="J295" s="44"/>
      <c r="K295" s="44"/>
      <c r="L295" s="44"/>
      <c r="M295" s="44"/>
      <c r="N295" s="44"/>
      <c r="O295" s="44"/>
      <c r="P295" s="44"/>
      <c r="Q295" s="44"/>
      <c r="R295" s="44"/>
      <c r="S295" s="44"/>
      <c r="T295" s="44"/>
    </row>
    <row r="296" ht="15.75" customHeight="1">
      <c r="A296" s="44"/>
      <c r="B296" s="44"/>
      <c r="C296" s="44"/>
      <c r="D296" s="44"/>
      <c r="E296" s="44"/>
      <c r="F296" s="44"/>
      <c r="G296" s="44"/>
      <c r="H296" s="44"/>
      <c r="I296" s="44"/>
      <c r="J296" s="44"/>
      <c r="K296" s="44"/>
      <c r="L296" s="44"/>
      <c r="M296" s="44"/>
      <c r="N296" s="44"/>
      <c r="O296" s="44"/>
      <c r="P296" s="44"/>
      <c r="Q296" s="44"/>
      <c r="R296" s="44"/>
      <c r="S296" s="44"/>
      <c r="T296" s="44"/>
    </row>
    <row r="297" ht="15.75" customHeight="1">
      <c r="A297" s="44"/>
      <c r="B297" s="44"/>
      <c r="C297" s="44"/>
      <c r="D297" s="44"/>
      <c r="E297" s="44"/>
      <c r="F297" s="44"/>
      <c r="G297" s="44"/>
      <c r="H297" s="44"/>
      <c r="I297" s="44"/>
      <c r="J297" s="44"/>
      <c r="K297" s="44"/>
      <c r="L297" s="44"/>
      <c r="M297" s="44"/>
      <c r="N297" s="44"/>
      <c r="O297" s="44"/>
      <c r="P297" s="44"/>
      <c r="Q297" s="44"/>
      <c r="R297" s="44"/>
      <c r="S297" s="44"/>
      <c r="T297" s="44"/>
    </row>
    <row r="298" ht="15.75" customHeight="1">
      <c r="A298" s="44"/>
      <c r="B298" s="44"/>
      <c r="C298" s="44"/>
      <c r="D298" s="44"/>
      <c r="E298" s="44"/>
      <c r="F298" s="44"/>
      <c r="G298" s="44"/>
      <c r="H298" s="44"/>
      <c r="I298" s="44"/>
      <c r="J298" s="44"/>
      <c r="K298" s="44"/>
      <c r="L298" s="44"/>
      <c r="M298" s="44"/>
      <c r="N298" s="44"/>
      <c r="O298" s="44"/>
      <c r="P298" s="44"/>
      <c r="Q298" s="44"/>
      <c r="R298" s="44"/>
      <c r="S298" s="44"/>
      <c r="T298" s="44"/>
    </row>
    <row r="299" ht="15.75" customHeight="1">
      <c r="A299" s="44"/>
      <c r="B299" s="44"/>
      <c r="C299" s="44"/>
      <c r="D299" s="44"/>
      <c r="E299" s="44"/>
      <c r="F299" s="44"/>
      <c r="G299" s="44"/>
      <c r="H299" s="44"/>
      <c r="I299" s="44"/>
      <c r="J299" s="44"/>
      <c r="K299" s="44"/>
      <c r="L299" s="44"/>
      <c r="M299" s="44"/>
      <c r="N299" s="44"/>
      <c r="O299" s="44"/>
      <c r="P299" s="44"/>
      <c r="Q299" s="44"/>
      <c r="R299" s="44"/>
      <c r="S299" s="44"/>
      <c r="T299" s="44"/>
    </row>
    <row r="300" ht="15.75" customHeight="1">
      <c r="A300" s="44"/>
      <c r="B300" s="44"/>
      <c r="C300" s="44"/>
      <c r="D300" s="44"/>
      <c r="E300" s="44"/>
      <c r="F300" s="44"/>
      <c r="G300" s="44"/>
      <c r="H300" s="44"/>
      <c r="I300" s="44"/>
      <c r="J300" s="44"/>
      <c r="K300" s="44"/>
      <c r="L300" s="44"/>
      <c r="M300" s="44"/>
      <c r="N300" s="44"/>
      <c r="O300" s="44"/>
      <c r="P300" s="44"/>
      <c r="Q300" s="44"/>
      <c r="R300" s="44"/>
      <c r="S300" s="44"/>
      <c r="T300" s="44"/>
    </row>
    <row r="301" ht="15.75" customHeight="1">
      <c r="A301" s="44"/>
      <c r="B301" s="44"/>
      <c r="C301" s="44"/>
      <c r="D301" s="44"/>
      <c r="E301" s="44"/>
      <c r="F301" s="44"/>
      <c r="G301" s="44"/>
      <c r="H301" s="44"/>
      <c r="I301" s="44"/>
      <c r="J301" s="44"/>
      <c r="K301" s="44"/>
      <c r="L301" s="44"/>
      <c r="M301" s="44"/>
      <c r="N301" s="44"/>
      <c r="O301" s="44"/>
      <c r="P301" s="44"/>
      <c r="Q301" s="44"/>
      <c r="R301" s="44"/>
      <c r="S301" s="44"/>
      <c r="T301" s="44"/>
    </row>
    <row r="302" ht="15.75" customHeight="1">
      <c r="A302" s="44"/>
      <c r="B302" s="44"/>
      <c r="C302" s="44"/>
      <c r="D302" s="44"/>
      <c r="E302" s="44"/>
      <c r="F302" s="44"/>
      <c r="G302" s="44"/>
      <c r="H302" s="44"/>
      <c r="I302" s="44"/>
      <c r="J302" s="44"/>
      <c r="K302" s="44"/>
      <c r="L302" s="44"/>
      <c r="M302" s="44"/>
      <c r="N302" s="44"/>
      <c r="O302" s="44"/>
      <c r="P302" s="44"/>
      <c r="Q302" s="44"/>
      <c r="R302" s="44"/>
      <c r="S302" s="44"/>
      <c r="T302" s="44"/>
    </row>
    <row r="303" ht="15.75" customHeight="1">
      <c r="A303" s="44"/>
      <c r="B303" s="44"/>
      <c r="C303" s="44"/>
      <c r="D303" s="44"/>
      <c r="E303" s="44"/>
      <c r="F303" s="44"/>
      <c r="G303" s="44"/>
      <c r="H303" s="44"/>
      <c r="I303" s="44"/>
      <c r="J303" s="44"/>
      <c r="K303" s="44"/>
      <c r="L303" s="44"/>
      <c r="M303" s="44"/>
      <c r="N303" s="44"/>
      <c r="O303" s="44"/>
      <c r="P303" s="44"/>
      <c r="Q303" s="44"/>
      <c r="R303" s="44"/>
      <c r="S303" s="44"/>
      <c r="T303" s="44"/>
    </row>
    <row r="304" ht="15.75" customHeight="1">
      <c r="A304" s="44"/>
      <c r="B304" s="44"/>
      <c r="C304" s="44"/>
      <c r="D304" s="44"/>
      <c r="E304" s="44"/>
      <c r="F304" s="44"/>
      <c r="G304" s="44"/>
      <c r="H304" s="44"/>
      <c r="I304" s="44"/>
      <c r="J304" s="44"/>
      <c r="K304" s="44"/>
      <c r="L304" s="44"/>
      <c r="M304" s="44"/>
      <c r="N304" s="44"/>
      <c r="O304" s="44"/>
      <c r="P304" s="44"/>
      <c r="Q304" s="44"/>
      <c r="R304" s="44"/>
      <c r="S304" s="44"/>
      <c r="T304" s="44"/>
    </row>
    <row r="305" ht="15.75" customHeight="1">
      <c r="A305" s="44"/>
      <c r="B305" s="44"/>
      <c r="C305" s="44"/>
      <c r="D305" s="44"/>
      <c r="E305" s="44"/>
      <c r="F305" s="44"/>
      <c r="G305" s="44"/>
      <c r="H305" s="44"/>
      <c r="I305" s="44"/>
      <c r="J305" s="44"/>
      <c r="K305" s="44"/>
      <c r="L305" s="44"/>
      <c r="M305" s="44"/>
      <c r="N305" s="44"/>
      <c r="O305" s="44"/>
      <c r="P305" s="44"/>
      <c r="Q305" s="44"/>
      <c r="R305" s="44"/>
      <c r="S305" s="44"/>
      <c r="T305" s="44"/>
    </row>
    <row r="306" ht="15.75" customHeight="1">
      <c r="A306" s="44"/>
      <c r="B306" s="44"/>
      <c r="C306" s="44"/>
      <c r="D306" s="44"/>
      <c r="E306" s="44"/>
      <c r="F306" s="44"/>
      <c r="G306" s="44"/>
      <c r="H306" s="44"/>
      <c r="I306" s="44"/>
      <c r="J306" s="44"/>
      <c r="K306" s="44"/>
      <c r="L306" s="44"/>
      <c r="M306" s="44"/>
      <c r="N306" s="44"/>
      <c r="O306" s="44"/>
      <c r="P306" s="44"/>
      <c r="Q306" s="44"/>
      <c r="R306" s="44"/>
      <c r="S306" s="44"/>
      <c r="T306" s="44"/>
    </row>
    <row r="307" ht="15.75" customHeight="1">
      <c r="A307" s="44"/>
      <c r="B307" s="44"/>
      <c r="C307" s="44"/>
      <c r="D307" s="44"/>
      <c r="E307" s="44"/>
      <c r="F307" s="44"/>
      <c r="G307" s="44"/>
      <c r="H307" s="44"/>
      <c r="I307" s="44"/>
      <c r="J307" s="44"/>
      <c r="K307" s="44"/>
      <c r="L307" s="44"/>
      <c r="M307" s="44"/>
      <c r="N307" s="44"/>
      <c r="O307" s="44"/>
      <c r="P307" s="44"/>
      <c r="Q307" s="44"/>
      <c r="R307" s="44"/>
      <c r="S307" s="44"/>
      <c r="T307" s="44"/>
    </row>
    <row r="308" ht="15.75" customHeight="1">
      <c r="A308" s="44"/>
      <c r="B308" s="44"/>
      <c r="C308" s="44"/>
      <c r="D308" s="44"/>
      <c r="E308" s="44"/>
      <c r="F308" s="44"/>
      <c r="G308" s="44"/>
      <c r="H308" s="44"/>
      <c r="I308" s="44"/>
      <c r="J308" s="44"/>
      <c r="K308" s="44"/>
      <c r="L308" s="44"/>
      <c r="M308" s="44"/>
      <c r="N308" s="44"/>
      <c r="O308" s="44"/>
      <c r="P308" s="44"/>
      <c r="Q308" s="44"/>
      <c r="R308" s="44"/>
      <c r="S308" s="44"/>
      <c r="T308" s="44"/>
    </row>
    <row r="309" ht="15.75" customHeight="1">
      <c r="A309" s="44"/>
      <c r="B309" s="44"/>
      <c r="C309" s="44"/>
      <c r="D309" s="44"/>
      <c r="E309" s="44"/>
      <c r="F309" s="44"/>
      <c r="G309" s="44"/>
      <c r="H309" s="44"/>
      <c r="I309" s="44"/>
      <c r="J309" s="44"/>
      <c r="K309" s="44"/>
      <c r="L309" s="44"/>
      <c r="M309" s="44"/>
      <c r="N309" s="44"/>
      <c r="O309" s="44"/>
      <c r="P309" s="44"/>
      <c r="Q309" s="44"/>
      <c r="R309" s="44"/>
      <c r="S309" s="44"/>
      <c r="T309" s="44"/>
    </row>
    <row r="310" ht="15.75" customHeight="1">
      <c r="A310" s="44"/>
      <c r="B310" s="44"/>
      <c r="C310" s="44"/>
      <c r="D310" s="44"/>
      <c r="E310" s="44"/>
      <c r="F310" s="44"/>
      <c r="G310" s="44"/>
      <c r="H310" s="44"/>
      <c r="I310" s="44"/>
      <c r="J310" s="44"/>
      <c r="K310" s="44"/>
      <c r="L310" s="44"/>
      <c r="M310" s="44"/>
      <c r="N310" s="44"/>
      <c r="O310" s="44"/>
      <c r="P310" s="44"/>
      <c r="Q310" s="44"/>
      <c r="R310" s="44"/>
      <c r="S310" s="44"/>
      <c r="T310" s="44"/>
    </row>
    <row r="311" ht="15.75" customHeight="1">
      <c r="A311" s="44"/>
      <c r="B311" s="44"/>
      <c r="C311" s="44"/>
      <c r="D311" s="44"/>
      <c r="E311" s="44"/>
      <c r="F311" s="44"/>
      <c r="G311" s="44"/>
      <c r="H311" s="44"/>
      <c r="I311" s="44"/>
      <c r="J311" s="44"/>
      <c r="K311" s="44"/>
      <c r="L311" s="44"/>
      <c r="M311" s="44"/>
      <c r="N311" s="44"/>
      <c r="O311" s="44"/>
      <c r="P311" s="44"/>
      <c r="Q311" s="44"/>
      <c r="R311" s="44"/>
      <c r="S311" s="44"/>
      <c r="T311" s="44"/>
    </row>
    <row r="312" ht="15.75" customHeight="1">
      <c r="A312" s="44"/>
      <c r="B312" s="44"/>
      <c r="C312" s="44"/>
      <c r="D312" s="44"/>
      <c r="E312" s="44"/>
      <c r="F312" s="44"/>
      <c r="G312" s="44"/>
      <c r="H312" s="44"/>
      <c r="I312" s="44"/>
      <c r="J312" s="44"/>
      <c r="K312" s="44"/>
      <c r="L312" s="44"/>
      <c r="M312" s="44"/>
      <c r="N312" s="44"/>
      <c r="O312" s="44"/>
      <c r="P312" s="44"/>
      <c r="Q312" s="44"/>
      <c r="R312" s="44"/>
      <c r="S312" s="44"/>
      <c r="T312" s="44"/>
    </row>
    <row r="313" ht="15.75" customHeight="1">
      <c r="A313" s="44"/>
      <c r="B313" s="44"/>
      <c r="C313" s="44"/>
      <c r="D313" s="44"/>
      <c r="E313" s="44"/>
      <c r="F313" s="44"/>
      <c r="G313" s="44"/>
      <c r="H313" s="44"/>
      <c r="I313" s="44"/>
      <c r="J313" s="44"/>
      <c r="K313" s="44"/>
      <c r="L313" s="44"/>
      <c r="M313" s="44"/>
      <c r="N313" s="44"/>
      <c r="O313" s="44"/>
      <c r="P313" s="44"/>
      <c r="Q313" s="44"/>
      <c r="R313" s="44"/>
      <c r="S313" s="44"/>
      <c r="T313" s="44"/>
    </row>
    <row r="314" ht="15.75" customHeight="1">
      <c r="A314" s="44"/>
      <c r="B314" s="44"/>
      <c r="C314" s="44"/>
      <c r="D314" s="44"/>
      <c r="E314" s="44"/>
      <c r="F314" s="44"/>
      <c r="G314" s="44"/>
      <c r="H314" s="44"/>
      <c r="I314" s="44"/>
      <c r="J314" s="44"/>
      <c r="K314" s="44"/>
      <c r="L314" s="44"/>
      <c r="M314" s="44"/>
      <c r="N314" s="44"/>
      <c r="O314" s="44"/>
      <c r="P314" s="44"/>
      <c r="Q314" s="44"/>
      <c r="R314" s="44"/>
      <c r="S314" s="44"/>
      <c r="T314" s="44"/>
    </row>
    <row r="315" ht="15.75" customHeight="1">
      <c r="A315" s="44"/>
      <c r="B315" s="44"/>
      <c r="C315" s="44"/>
      <c r="D315" s="44"/>
      <c r="E315" s="44"/>
      <c r="F315" s="44"/>
      <c r="G315" s="44"/>
      <c r="H315" s="44"/>
      <c r="I315" s="44"/>
      <c r="J315" s="44"/>
      <c r="K315" s="44"/>
      <c r="L315" s="44"/>
      <c r="M315" s="44"/>
      <c r="N315" s="44"/>
      <c r="O315" s="44"/>
      <c r="P315" s="44"/>
      <c r="Q315" s="44"/>
      <c r="R315" s="44"/>
      <c r="S315" s="44"/>
      <c r="T315" s="44"/>
    </row>
    <row r="316" ht="15.75" customHeight="1">
      <c r="A316" s="44"/>
      <c r="B316" s="44"/>
      <c r="C316" s="44"/>
      <c r="D316" s="44"/>
      <c r="E316" s="44"/>
      <c r="F316" s="44"/>
      <c r="G316" s="44"/>
      <c r="H316" s="44"/>
      <c r="I316" s="44"/>
      <c r="J316" s="44"/>
      <c r="K316" s="44"/>
      <c r="L316" s="44"/>
      <c r="M316" s="44"/>
      <c r="N316" s="44"/>
      <c r="O316" s="44"/>
      <c r="P316" s="44"/>
      <c r="Q316" s="44"/>
      <c r="R316" s="44"/>
      <c r="S316" s="44"/>
      <c r="T316" s="44"/>
    </row>
    <row r="317" ht="15.75" customHeight="1">
      <c r="A317" s="44"/>
      <c r="B317" s="44"/>
      <c r="C317" s="44"/>
      <c r="D317" s="44"/>
      <c r="E317" s="44"/>
      <c r="F317" s="44"/>
      <c r="G317" s="44"/>
      <c r="H317" s="44"/>
      <c r="I317" s="44"/>
      <c r="J317" s="44"/>
      <c r="K317" s="44"/>
      <c r="L317" s="44"/>
      <c r="M317" s="44"/>
      <c r="N317" s="44"/>
      <c r="O317" s="44"/>
      <c r="P317" s="44"/>
      <c r="Q317" s="44"/>
      <c r="R317" s="44"/>
      <c r="S317" s="44"/>
      <c r="T317" s="44"/>
    </row>
    <row r="318" ht="15.75" customHeight="1">
      <c r="A318" s="44"/>
      <c r="B318" s="44"/>
      <c r="C318" s="44"/>
      <c r="D318" s="44"/>
      <c r="E318" s="44"/>
      <c r="F318" s="44"/>
      <c r="G318" s="44"/>
      <c r="H318" s="44"/>
      <c r="I318" s="44"/>
      <c r="J318" s="44"/>
      <c r="K318" s="44"/>
      <c r="L318" s="44"/>
      <c r="M318" s="44"/>
      <c r="N318" s="44"/>
      <c r="O318" s="44"/>
      <c r="P318" s="44"/>
      <c r="Q318" s="44"/>
      <c r="R318" s="44"/>
      <c r="S318" s="44"/>
      <c r="T318" s="44"/>
    </row>
    <row r="319" ht="15.75" customHeight="1">
      <c r="A319" s="44"/>
      <c r="B319" s="44"/>
      <c r="C319" s="44"/>
      <c r="D319" s="44"/>
      <c r="E319" s="44"/>
      <c r="F319" s="44"/>
      <c r="G319" s="44"/>
      <c r="H319" s="44"/>
      <c r="I319" s="44"/>
      <c r="J319" s="44"/>
      <c r="K319" s="44"/>
      <c r="L319" s="44"/>
      <c r="M319" s="44"/>
      <c r="N319" s="44"/>
      <c r="O319" s="44"/>
      <c r="P319" s="44"/>
      <c r="Q319" s="44"/>
      <c r="R319" s="44"/>
      <c r="S319" s="44"/>
      <c r="T319" s="44"/>
    </row>
    <row r="320" ht="15.75" customHeight="1">
      <c r="A320" s="44"/>
      <c r="B320" s="44"/>
      <c r="C320" s="44"/>
      <c r="D320" s="44"/>
      <c r="E320" s="44"/>
      <c r="F320" s="44"/>
      <c r="G320" s="44"/>
      <c r="H320" s="44"/>
      <c r="I320" s="44"/>
      <c r="J320" s="44"/>
      <c r="K320" s="44"/>
      <c r="L320" s="44"/>
      <c r="M320" s="44"/>
      <c r="N320" s="44"/>
      <c r="O320" s="44"/>
      <c r="P320" s="44"/>
      <c r="Q320" s="44"/>
      <c r="R320" s="44"/>
      <c r="S320" s="44"/>
      <c r="T320" s="44"/>
    </row>
    <row r="321" ht="15.75" customHeight="1">
      <c r="A321" s="44"/>
      <c r="B321" s="44"/>
      <c r="C321" s="44"/>
      <c r="D321" s="44"/>
      <c r="E321" s="44"/>
      <c r="F321" s="44"/>
      <c r="G321" s="44"/>
      <c r="H321" s="44"/>
      <c r="I321" s="44"/>
      <c r="J321" s="44"/>
      <c r="K321" s="44"/>
      <c r="L321" s="44"/>
      <c r="M321" s="44"/>
      <c r="N321" s="44"/>
      <c r="O321" s="44"/>
      <c r="P321" s="44"/>
      <c r="Q321" s="44"/>
      <c r="R321" s="44"/>
      <c r="S321" s="44"/>
      <c r="T321" s="44"/>
    </row>
    <row r="322" ht="15.75" customHeight="1">
      <c r="A322" s="44"/>
      <c r="B322" s="44"/>
      <c r="C322" s="44"/>
      <c r="D322" s="44"/>
      <c r="E322" s="44"/>
      <c r="F322" s="44"/>
      <c r="G322" s="44"/>
      <c r="H322" s="44"/>
      <c r="I322" s="44"/>
      <c r="J322" s="44"/>
      <c r="K322" s="44"/>
      <c r="L322" s="44"/>
      <c r="M322" s="44"/>
      <c r="N322" s="44"/>
      <c r="O322" s="44"/>
      <c r="P322" s="44"/>
      <c r="Q322" s="44"/>
      <c r="R322" s="44"/>
      <c r="S322" s="44"/>
      <c r="T322" s="44"/>
    </row>
    <row r="323" ht="15.75" customHeight="1">
      <c r="A323" s="44"/>
      <c r="B323" s="44"/>
      <c r="C323" s="44"/>
      <c r="D323" s="44"/>
      <c r="E323" s="44"/>
      <c r="F323" s="44"/>
      <c r="G323" s="44"/>
      <c r="H323" s="44"/>
      <c r="I323" s="44"/>
      <c r="J323" s="44"/>
      <c r="K323" s="44"/>
      <c r="L323" s="44"/>
      <c r="M323" s="44"/>
      <c r="N323" s="44"/>
      <c r="O323" s="44"/>
      <c r="P323" s="44"/>
      <c r="Q323" s="44"/>
      <c r="R323" s="44"/>
      <c r="S323" s="44"/>
      <c r="T323" s="44"/>
    </row>
    <row r="324" ht="15.75" customHeight="1">
      <c r="A324" s="44"/>
      <c r="B324" s="44"/>
      <c r="C324" s="44"/>
      <c r="D324" s="44"/>
      <c r="E324" s="44"/>
      <c r="F324" s="44"/>
      <c r="G324" s="44"/>
      <c r="H324" s="44"/>
      <c r="I324" s="44"/>
      <c r="J324" s="44"/>
      <c r="K324" s="44"/>
      <c r="L324" s="44"/>
      <c r="M324" s="44"/>
      <c r="N324" s="44"/>
      <c r="O324" s="44"/>
      <c r="P324" s="44"/>
      <c r="Q324" s="44"/>
      <c r="R324" s="44"/>
      <c r="S324" s="44"/>
      <c r="T324" s="44"/>
    </row>
    <row r="325" ht="15.75" customHeight="1">
      <c r="A325" s="44"/>
      <c r="B325" s="44"/>
      <c r="C325" s="44"/>
      <c r="D325" s="44"/>
      <c r="E325" s="44"/>
      <c r="F325" s="44"/>
      <c r="G325" s="44"/>
      <c r="H325" s="44"/>
      <c r="I325" s="44"/>
      <c r="J325" s="44"/>
      <c r="K325" s="44"/>
      <c r="L325" s="44"/>
      <c r="M325" s="44"/>
      <c r="N325" s="44"/>
      <c r="O325" s="44"/>
      <c r="P325" s="44"/>
      <c r="Q325" s="44"/>
      <c r="R325" s="44"/>
      <c r="S325" s="44"/>
      <c r="T325" s="44"/>
    </row>
    <row r="326" ht="15.75" customHeight="1">
      <c r="A326" s="44"/>
      <c r="B326" s="44"/>
      <c r="C326" s="44"/>
      <c r="D326" s="44"/>
      <c r="E326" s="44"/>
      <c r="F326" s="44"/>
      <c r="G326" s="44"/>
      <c r="H326" s="44"/>
      <c r="I326" s="44"/>
      <c r="J326" s="44"/>
      <c r="K326" s="44"/>
      <c r="L326" s="44"/>
      <c r="M326" s="44"/>
      <c r="N326" s="44"/>
      <c r="O326" s="44"/>
      <c r="P326" s="44"/>
      <c r="Q326" s="44"/>
      <c r="R326" s="44"/>
      <c r="S326" s="44"/>
      <c r="T326" s="44"/>
    </row>
    <row r="327" ht="15.75" customHeight="1">
      <c r="A327" s="44"/>
      <c r="B327" s="44"/>
      <c r="C327" s="44"/>
      <c r="D327" s="44"/>
      <c r="E327" s="44"/>
      <c r="F327" s="44"/>
      <c r="G327" s="44"/>
      <c r="H327" s="44"/>
      <c r="I327" s="44"/>
      <c r="J327" s="44"/>
      <c r="K327" s="44"/>
      <c r="L327" s="44"/>
      <c r="M327" s="44"/>
      <c r="N327" s="44"/>
      <c r="O327" s="44"/>
      <c r="P327" s="44"/>
      <c r="Q327" s="44"/>
      <c r="R327" s="44"/>
      <c r="S327" s="44"/>
      <c r="T327" s="44"/>
    </row>
    <row r="328" ht="15.75" customHeight="1">
      <c r="A328" s="44"/>
      <c r="B328" s="44"/>
      <c r="C328" s="44"/>
      <c r="D328" s="44"/>
      <c r="E328" s="44"/>
      <c r="F328" s="44"/>
      <c r="G328" s="44"/>
      <c r="H328" s="44"/>
      <c r="I328" s="44"/>
      <c r="J328" s="44"/>
      <c r="K328" s="44"/>
      <c r="L328" s="44"/>
      <c r="M328" s="44"/>
      <c r="N328" s="44"/>
      <c r="O328" s="44"/>
      <c r="P328" s="44"/>
      <c r="Q328" s="44"/>
      <c r="R328" s="44"/>
      <c r="S328" s="44"/>
      <c r="T328" s="44"/>
    </row>
    <row r="329" ht="15.75" customHeight="1">
      <c r="A329" s="44"/>
      <c r="B329" s="44"/>
      <c r="C329" s="44"/>
      <c r="D329" s="44"/>
      <c r="E329" s="44"/>
      <c r="F329" s="44"/>
      <c r="G329" s="44"/>
      <c r="H329" s="44"/>
      <c r="I329" s="44"/>
      <c r="J329" s="44"/>
      <c r="K329" s="44"/>
      <c r="L329" s="44"/>
      <c r="M329" s="44"/>
      <c r="N329" s="44"/>
      <c r="O329" s="44"/>
      <c r="P329" s="44"/>
      <c r="Q329" s="44"/>
      <c r="R329" s="44"/>
      <c r="S329" s="44"/>
      <c r="T329" s="44"/>
    </row>
    <row r="330" ht="15.75" customHeight="1">
      <c r="A330" s="44"/>
      <c r="B330" s="44"/>
      <c r="C330" s="44"/>
      <c r="D330" s="44"/>
      <c r="E330" s="44"/>
      <c r="F330" s="44"/>
      <c r="G330" s="44"/>
      <c r="H330" s="44"/>
      <c r="I330" s="44"/>
      <c r="J330" s="44"/>
      <c r="K330" s="44"/>
      <c r="L330" s="44"/>
      <c r="M330" s="44"/>
      <c r="N330" s="44"/>
      <c r="O330" s="44"/>
      <c r="P330" s="44"/>
      <c r="Q330" s="44"/>
      <c r="R330" s="44"/>
      <c r="S330" s="44"/>
      <c r="T330" s="44"/>
    </row>
    <row r="331" ht="15.75" customHeight="1">
      <c r="A331" s="44"/>
      <c r="B331" s="44"/>
      <c r="C331" s="44"/>
      <c r="D331" s="44"/>
      <c r="E331" s="44"/>
      <c r="F331" s="44"/>
      <c r="G331" s="44"/>
      <c r="H331" s="44"/>
      <c r="I331" s="44"/>
      <c r="J331" s="44"/>
      <c r="K331" s="44"/>
      <c r="L331" s="44"/>
      <c r="M331" s="44"/>
      <c r="N331" s="44"/>
      <c r="O331" s="44"/>
      <c r="P331" s="44"/>
      <c r="Q331" s="44"/>
      <c r="R331" s="44"/>
      <c r="S331" s="44"/>
      <c r="T331" s="44"/>
    </row>
    <row r="332" ht="15.75" customHeight="1">
      <c r="A332" s="44"/>
      <c r="B332" s="44"/>
      <c r="C332" s="44"/>
      <c r="D332" s="44"/>
      <c r="E332" s="44"/>
      <c r="F332" s="44"/>
      <c r="G332" s="44"/>
      <c r="H332" s="44"/>
      <c r="I332" s="44"/>
      <c r="J332" s="44"/>
      <c r="K332" s="44"/>
      <c r="L332" s="44"/>
      <c r="M332" s="44"/>
      <c r="N332" s="44"/>
      <c r="O332" s="44"/>
      <c r="P332" s="44"/>
      <c r="Q332" s="44"/>
      <c r="R332" s="44"/>
      <c r="S332" s="44"/>
      <c r="T332" s="44"/>
    </row>
    <row r="333" ht="15.75" customHeight="1">
      <c r="A333" s="44"/>
      <c r="B333" s="44"/>
      <c r="C333" s="44"/>
      <c r="D333" s="44"/>
      <c r="E333" s="44"/>
      <c r="F333" s="44"/>
      <c r="G333" s="44"/>
      <c r="H333" s="44"/>
      <c r="I333" s="44"/>
      <c r="J333" s="44"/>
      <c r="K333" s="44"/>
      <c r="L333" s="44"/>
      <c r="M333" s="44"/>
      <c r="N333" s="44"/>
      <c r="O333" s="44"/>
      <c r="P333" s="44"/>
      <c r="Q333" s="44"/>
      <c r="R333" s="44"/>
      <c r="S333" s="44"/>
      <c r="T333" s="44"/>
    </row>
    <row r="334" ht="15.75" customHeight="1">
      <c r="A334" s="44"/>
      <c r="B334" s="44"/>
      <c r="C334" s="44"/>
      <c r="D334" s="44"/>
      <c r="E334" s="44"/>
      <c r="F334" s="44"/>
      <c r="G334" s="44"/>
      <c r="H334" s="44"/>
      <c r="I334" s="44"/>
      <c r="J334" s="44"/>
      <c r="K334" s="44"/>
      <c r="L334" s="44"/>
      <c r="M334" s="44"/>
      <c r="N334" s="44"/>
      <c r="O334" s="44"/>
      <c r="P334" s="44"/>
      <c r="Q334" s="44"/>
      <c r="R334" s="44"/>
      <c r="S334" s="44"/>
      <c r="T334" s="44"/>
    </row>
    <row r="335" ht="15.75" customHeight="1">
      <c r="A335" s="44"/>
      <c r="B335" s="44"/>
      <c r="C335" s="44"/>
      <c r="D335" s="44"/>
      <c r="E335" s="44"/>
      <c r="F335" s="44"/>
      <c r="G335" s="44"/>
      <c r="H335" s="44"/>
      <c r="I335" s="44"/>
      <c r="J335" s="44"/>
      <c r="K335" s="44"/>
      <c r="L335" s="44"/>
      <c r="M335" s="44"/>
      <c r="N335" s="44"/>
      <c r="O335" s="44"/>
      <c r="P335" s="44"/>
      <c r="Q335" s="44"/>
      <c r="R335" s="44"/>
      <c r="S335" s="44"/>
      <c r="T335" s="44"/>
    </row>
    <row r="336" ht="15.75" customHeight="1">
      <c r="A336" s="44"/>
      <c r="B336" s="44"/>
      <c r="C336" s="44"/>
      <c r="D336" s="44"/>
      <c r="E336" s="44"/>
      <c r="F336" s="44"/>
      <c r="G336" s="44"/>
      <c r="H336" s="44"/>
      <c r="I336" s="44"/>
      <c r="J336" s="44"/>
      <c r="K336" s="44"/>
      <c r="L336" s="44"/>
      <c r="M336" s="44"/>
      <c r="N336" s="44"/>
      <c r="O336" s="44"/>
      <c r="P336" s="44"/>
      <c r="Q336" s="44"/>
      <c r="R336" s="44"/>
      <c r="S336" s="44"/>
      <c r="T336" s="44"/>
    </row>
    <row r="337" ht="15.75" customHeight="1">
      <c r="A337" s="44"/>
      <c r="B337" s="44"/>
      <c r="C337" s="44"/>
      <c r="D337" s="44"/>
      <c r="E337" s="44"/>
      <c r="F337" s="44"/>
      <c r="G337" s="44"/>
      <c r="H337" s="44"/>
      <c r="I337" s="44"/>
      <c r="J337" s="44"/>
      <c r="K337" s="44"/>
      <c r="L337" s="44"/>
      <c r="M337" s="44"/>
      <c r="N337" s="44"/>
      <c r="O337" s="44"/>
      <c r="P337" s="44"/>
      <c r="Q337" s="44"/>
      <c r="R337" s="44"/>
      <c r="S337" s="44"/>
      <c r="T337" s="44"/>
    </row>
    <row r="338" ht="15.75" customHeight="1">
      <c r="A338" s="44"/>
      <c r="B338" s="44"/>
      <c r="C338" s="44"/>
      <c r="D338" s="44"/>
      <c r="E338" s="44"/>
      <c r="F338" s="44"/>
      <c r="G338" s="44"/>
      <c r="H338" s="44"/>
      <c r="I338" s="44"/>
      <c r="J338" s="44"/>
      <c r="K338" s="44"/>
      <c r="L338" s="44"/>
      <c r="M338" s="44"/>
      <c r="N338" s="44"/>
      <c r="O338" s="44"/>
      <c r="P338" s="44"/>
      <c r="Q338" s="44"/>
      <c r="R338" s="44"/>
      <c r="S338" s="44"/>
      <c r="T338" s="44"/>
    </row>
    <row r="339" ht="15.75" customHeight="1">
      <c r="A339" s="44"/>
      <c r="B339" s="44"/>
      <c r="C339" s="44"/>
      <c r="D339" s="44"/>
      <c r="E339" s="44"/>
      <c r="F339" s="44"/>
      <c r="G339" s="44"/>
      <c r="H339" s="44"/>
      <c r="I339" s="44"/>
      <c r="J339" s="44"/>
      <c r="K339" s="44"/>
      <c r="L339" s="44"/>
      <c r="M339" s="44"/>
      <c r="N339" s="44"/>
      <c r="O339" s="44"/>
      <c r="P339" s="44"/>
      <c r="Q339" s="44"/>
      <c r="R339" s="44"/>
      <c r="S339" s="44"/>
      <c r="T339" s="44"/>
    </row>
    <row r="340" ht="15.75" customHeight="1">
      <c r="A340" s="44"/>
      <c r="B340" s="44"/>
      <c r="C340" s="44"/>
      <c r="D340" s="44"/>
      <c r="E340" s="44"/>
      <c r="F340" s="44"/>
      <c r="G340" s="44"/>
      <c r="H340" s="44"/>
      <c r="I340" s="44"/>
      <c r="J340" s="44"/>
      <c r="K340" s="44"/>
      <c r="L340" s="44"/>
      <c r="M340" s="44"/>
      <c r="N340" s="44"/>
      <c r="O340" s="44"/>
      <c r="P340" s="44"/>
      <c r="Q340" s="44"/>
      <c r="R340" s="44"/>
      <c r="S340" s="44"/>
      <c r="T340" s="44"/>
    </row>
    <row r="341" ht="15.75" customHeight="1">
      <c r="A341" s="44"/>
      <c r="B341" s="44"/>
      <c r="C341" s="44"/>
      <c r="D341" s="44"/>
      <c r="E341" s="44"/>
      <c r="F341" s="44"/>
      <c r="G341" s="44"/>
      <c r="H341" s="44"/>
      <c r="I341" s="44"/>
      <c r="J341" s="44"/>
      <c r="K341" s="44"/>
      <c r="L341" s="44"/>
      <c r="M341" s="44"/>
      <c r="N341" s="44"/>
      <c r="O341" s="44"/>
      <c r="P341" s="44"/>
      <c r="Q341" s="44"/>
      <c r="R341" s="44"/>
      <c r="S341" s="44"/>
      <c r="T341" s="44"/>
    </row>
    <row r="342" ht="15.75" customHeight="1">
      <c r="A342" s="44"/>
      <c r="B342" s="44"/>
      <c r="C342" s="44"/>
      <c r="D342" s="44"/>
      <c r="E342" s="44"/>
      <c r="F342" s="44"/>
      <c r="G342" s="44"/>
      <c r="H342" s="44"/>
      <c r="I342" s="44"/>
      <c r="J342" s="44"/>
      <c r="K342" s="44"/>
      <c r="L342" s="44"/>
      <c r="M342" s="44"/>
      <c r="N342" s="44"/>
      <c r="O342" s="44"/>
      <c r="P342" s="44"/>
      <c r="Q342" s="44"/>
      <c r="R342" s="44"/>
      <c r="S342" s="44"/>
      <c r="T342" s="44"/>
    </row>
    <row r="343" ht="15.75" customHeight="1">
      <c r="A343" s="44"/>
      <c r="B343" s="44"/>
      <c r="C343" s="44"/>
      <c r="D343" s="44"/>
      <c r="E343" s="44"/>
      <c r="F343" s="44"/>
      <c r="G343" s="44"/>
      <c r="H343" s="44"/>
      <c r="I343" s="44"/>
      <c r="J343" s="44"/>
      <c r="K343" s="44"/>
      <c r="L343" s="44"/>
      <c r="M343" s="44"/>
      <c r="N343" s="44"/>
      <c r="O343" s="44"/>
      <c r="P343" s="44"/>
      <c r="Q343" s="44"/>
      <c r="R343" s="44"/>
      <c r="S343" s="44"/>
      <c r="T343" s="44"/>
    </row>
    <row r="344" ht="15.75" customHeight="1">
      <c r="A344" s="44"/>
      <c r="B344" s="44"/>
      <c r="C344" s="44"/>
      <c r="D344" s="44"/>
      <c r="E344" s="44"/>
      <c r="F344" s="44"/>
      <c r="G344" s="44"/>
      <c r="H344" s="44"/>
      <c r="I344" s="44"/>
      <c r="J344" s="44"/>
      <c r="K344" s="44"/>
      <c r="L344" s="44"/>
      <c r="M344" s="44"/>
      <c r="N344" s="44"/>
      <c r="O344" s="44"/>
      <c r="P344" s="44"/>
      <c r="Q344" s="44"/>
      <c r="R344" s="44"/>
      <c r="S344" s="44"/>
      <c r="T344" s="44"/>
    </row>
    <row r="345" ht="15.75" customHeight="1">
      <c r="A345" s="44"/>
      <c r="B345" s="44"/>
      <c r="C345" s="44"/>
      <c r="D345" s="44"/>
      <c r="E345" s="44"/>
      <c r="F345" s="44"/>
      <c r="G345" s="44"/>
      <c r="H345" s="44"/>
      <c r="I345" s="44"/>
      <c r="J345" s="44"/>
      <c r="K345" s="44"/>
      <c r="L345" s="44"/>
      <c r="M345" s="44"/>
      <c r="N345" s="44"/>
      <c r="O345" s="44"/>
      <c r="P345" s="44"/>
      <c r="Q345" s="44"/>
      <c r="R345" s="44"/>
      <c r="S345" s="44"/>
      <c r="T345" s="44"/>
    </row>
    <row r="346" ht="15.75" customHeight="1">
      <c r="A346" s="44"/>
      <c r="B346" s="44"/>
      <c r="C346" s="44"/>
      <c r="D346" s="44"/>
      <c r="E346" s="44"/>
      <c r="F346" s="44"/>
      <c r="G346" s="44"/>
      <c r="H346" s="44"/>
      <c r="I346" s="44"/>
      <c r="J346" s="44"/>
      <c r="K346" s="44"/>
      <c r="L346" s="44"/>
      <c r="M346" s="44"/>
      <c r="N346" s="44"/>
      <c r="O346" s="44"/>
      <c r="P346" s="44"/>
      <c r="Q346" s="44"/>
      <c r="R346" s="44"/>
      <c r="S346" s="44"/>
      <c r="T346" s="44"/>
    </row>
    <row r="347" ht="15.75" customHeight="1">
      <c r="A347" s="44"/>
      <c r="B347" s="44"/>
      <c r="C347" s="44"/>
      <c r="D347" s="44"/>
      <c r="E347" s="44"/>
      <c r="F347" s="44"/>
      <c r="G347" s="44"/>
      <c r="H347" s="44"/>
      <c r="I347" s="44"/>
      <c r="J347" s="44"/>
      <c r="K347" s="44"/>
      <c r="L347" s="44"/>
      <c r="M347" s="44"/>
      <c r="N347" s="44"/>
      <c r="O347" s="44"/>
      <c r="P347" s="44"/>
      <c r="Q347" s="44"/>
      <c r="R347" s="44"/>
      <c r="S347" s="44"/>
      <c r="T347" s="44"/>
    </row>
    <row r="348" ht="15.75" customHeight="1">
      <c r="A348" s="44"/>
      <c r="B348" s="44"/>
      <c r="C348" s="44"/>
      <c r="D348" s="44"/>
      <c r="E348" s="44"/>
      <c r="F348" s="44"/>
      <c r="G348" s="44"/>
      <c r="H348" s="44"/>
      <c r="I348" s="44"/>
      <c r="J348" s="44"/>
      <c r="K348" s="44"/>
      <c r="L348" s="44"/>
      <c r="M348" s="44"/>
      <c r="N348" s="44"/>
      <c r="O348" s="44"/>
      <c r="P348" s="44"/>
      <c r="Q348" s="44"/>
      <c r="R348" s="44"/>
      <c r="S348" s="44"/>
      <c r="T348" s="44"/>
    </row>
    <row r="349" ht="15.75" customHeight="1">
      <c r="A349" s="44"/>
      <c r="B349" s="44"/>
      <c r="C349" s="44"/>
      <c r="D349" s="44"/>
      <c r="E349" s="44"/>
      <c r="F349" s="44"/>
      <c r="G349" s="44"/>
      <c r="H349" s="44"/>
      <c r="I349" s="44"/>
      <c r="J349" s="44"/>
      <c r="K349" s="44"/>
      <c r="L349" s="44"/>
      <c r="M349" s="44"/>
      <c r="N349" s="44"/>
      <c r="O349" s="44"/>
      <c r="P349" s="44"/>
      <c r="Q349" s="44"/>
      <c r="R349" s="44"/>
      <c r="S349" s="44"/>
      <c r="T349" s="44"/>
    </row>
    <row r="350" ht="15.75" customHeight="1">
      <c r="A350" s="44"/>
      <c r="B350" s="44"/>
      <c r="C350" s="44"/>
      <c r="D350" s="44"/>
      <c r="E350" s="44"/>
      <c r="F350" s="44"/>
      <c r="G350" s="44"/>
      <c r="H350" s="44"/>
      <c r="I350" s="44"/>
      <c r="J350" s="44"/>
      <c r="K350" s="44"/>
      <c r="L350" s="44"/>
      <c r="M350" s="44"/>
      <c r="N350" s="44"/>
      <c r="O350" s="44"/>
      <c r="P350" s="44"/>
      <c r="Q350" s="44"/>
      <c r="R350" s="44"/>
      <c r="S350" s="44"/>
      <c r="T350" s="44"/>
    </row>
    <row r="351" ht="15.75" customHeight="1">
      <c r="A351" s="44"/>
      <c r="B351" s="44"/>
      <c r="C351" s="44"/>
      <c r="D351" s="44"/>
      <c r="E351" s="44"/>
      <c r="F351" s="44"/>
      <c r="G351" s="44"/>
      <c r="H351" s="44"/>
      <c r="I351" s="44"/>
      <c r="J351" s="44"/>
      <c r="K351" s="44"/>
      <c r="L351" s="44"/>
      <c r="M351" s="44"/>
      <c r="N351" s="44"/>
      <c r="O351" s="44"/>
      <c r="P351" s="44"/>
      <c r="Q351" s="44"/>
      <c r="R351" s="44"/>
      <c r="S351" s="44"/>
      <c r="T351" s="44"/>
    </row>
    <row r="352" ht="15.75" customHeight="1">
      <c r="A352" s="44"/>
      <c r="B352" s="44"/>
      <c r="C352" s="44"/>
      <c r="D352" s="44"/>
      <c r="E352" s="44"/>
      <c r="F352" s="44"/>
      <c r="G352" s="44"/>
      <c r="H352" s="44"/>
      <c r="I352" s="44"/>
      <c r="J352" s="44"/>
      <c r="K352" s="44"/>
      <c r="L352" s="44"/>
      <c r="M352" s="44"/>
      <c r="N352" s="44"/>
      <c r="O352" s="44"/>
      <c r="P352" s="44"/>
      <c r="Q352" s="44"/>
      <c r="R352" s="44"/>
      <c r="S352" s="44"/>
      <c r="T352" s="44"/>
    </row>
    <row r="353" ht="15.75" customHeight="1">
      <c r="A353" s="44"/>
      <c r="B353" s="44"/>
      <c r="C353" s="44"/>
      <c r="D353" s="44"/>
      <c r="E353" s="44"/>
      <c r="F353" s="44"/>
      <c r="G353" s="44"/>
      <c r="H353" s="44"/>
      <c r="I353" s="44"/>
      <c r="J353" s="44"/>
      <c r="K353" s="44"/>
      <c r="L353" s="44"/>
      <c r="M353" s="44"/>
      <c r="N353" s="44"/>
      <c r="O353" s="44"/>
      <c r="P353" s="44"/>
      <c r="Q353" s="44"/>
      <c r="R353" s="44"/>
      <c r="S353" s="44"/>
      <c r="T353" s="44"/>
    </row>
    <row r="354" ht="15.75" customHeight="1">
      <c r="A354" s="44"/>
      <c r="B354" s="44"/>
      <c r="C354" s="44"/>
      <c r="D354" s="44"/>
      <c r="E354" s="44"/>
      <c r="F354" s="44"/>
      <c r="G354" s="44"/>
      <c r="H354" s="44"/>
      <c r="I354" s="44"/>
      <c r="J354" s="44"/>
      <c r="K354" s="44"/>
      <c r="L354" s="44"/>
      <c r="M354" s="44"/>
      <c r="N354" s="44"/>
      <c r="O354" s="44"/>
      <c r="P354" s="44"/>
      <c r="Q354" s="44"/>
      <c r="R354" s="44"/>
      <c r="S354" s="44"/>
      <c r="T354" s="44"/>
    </row>
    <row r="355" ht="15.75" customHeight="1">
      <c r="A355" s="44"/>
      <c r="B355" s="44"/>
      <c r="C355" s="44"/>
      <c r="D355" s="44"/>
      <c r="E355" s="44"/>
      <c r="F355" s="44"/>
      <c r="G355" s="44"/>
      <c r="H355" s="44"/>
      <c r="I355" s="44"/>
      <c r="J355" s="44"/>
      <c r="K355" s="44"/>
      <c r="L355" s="44"/>
      <c r="M355" s="44"/>
      <c r="N355" s="44"/>
      <c r="O355" s="44"/>
      <c r="P355" s="44"/>
      <c r="Q355" s="44"/>
      <c r="R355" s="44"/>
      <c r="S355" s="44"/>
      <c r="T355" s="44"/>
    </row>
    <row r="356" ht="15.75" customHeight="1">
      <c r="A356" s="44"/>
      <c r="B356" s="44"/>
      <c r="C356" s="44"/>
      <c r="D356" s="44"/>
      <c r="E356" s="44"/>
      <c r="F356" s="44"/>
      <c r="G356" s="44"/>
      <c r="H356" s="44"/>
      <c r="I356" s="44"/>
      <c r="J356" s="44"/>
      <c r="K356" s="44"/>
      <c r="L356" s="44"/>
      <c r="M356" s="44"/>
      <c r="N356" s="44"/>
      <c r="O356" s="44"/>
      <c r="P356" s="44"/>
      <c r="Q356" s="44"/>
      <c r="R356" s="44"/>
      <c r="S356" s="44"/>
      <c r="T356" s="44"/>
    </row>
    <row r="357" ht="15.75" customHeight="1">
      <c r="A357" s="44"/>
      <c r="B357" s="44"/>
      <c r="C357" s="44"/>
      <c r="D357" s="44"/>
      <c r="E357" s="44"/>
      <c r="F357" s="44"/>
      <c r="G357" s="44"/>
      <c r="H357" s="44"/>
      <c r="I357" s="44"/>
      <c r="J357" s="44"/>
      <c r="K357" s="44"/>
      <c r="L357" s="44"/>
      <c r="M357" s="44"/>
      <c r="N357" s="44"/>
      <c r="O357" s="44"/>
      <c r="P357" s="44"/>
      <c r="Q357" s="44"/>
      <c r="R357" s="44"/>
      <c r="S357" s="44"/>
      <c r="T357" s="44"/>
    </row>
    <row r="358" ht="15.75" customHeight="1">
      <c r="A358" s="44"/>
      <c r="B358" s="44"/>
      <c r="C358" s="44"/>
      <c r="D358" s="44"/>
      <c r="E358" s="44"/>
      <c r="F358" s="44"/>
      <c r="G358" s="44"/>
      <c r="H358" s="44"/>
      <c r="I358" s="44"/>
      <c r="J358" s="44"/>
      <c r="K358" s="44"/>
      <c r="L358" s="44"/>
      <c r="M358" s="44"/>
      <c r="N358" s="44"/>
      <c r="O358" s="44"/>
      <c r="P358" s="44"/>
      <c r="Q358" s="44"/>
      <c r="R358" s="44"/>
      <c r="S358" s="44"/>
      <c r="T358" s="44"/>
    </row>
    <row r="359" ht="15.75" customHeight="1">
      <c r="A359" s="44"/>
      <c r="B359" s="44"/>
      <c r="C359" s="44"/>
      <c r="D359" s="44"/>
      <c r="E359" s="44"/>
      <c r="F359" s="44"/>
      <c r="G359" s="44"/>
      <c r="H359" s="44"/>
      <c r="I359" s="44"/>
      <c r="J359" s="44"/>
      <c r="K359" s="44"/>
      <c r="L359" s="44"/>
      <c r="M359" s="44"/>
      <c r="N359" s="44"/>
      <c r="O359" s="44"/>
      <c r="P359" s="44"/>
      <c r="Q359" s="44"/>
      <c r="R359" s="44"/>
      <c r="S359" s="44"/>
      <c r="T359" s="44"/>
    </row>
    <row r="360" ht="15.75" customHeight="1">
      <c r="A360" s="44"/>
      <c r="B360" s="44"/>
      <c r="C360" s="44"/>
      <c r="D360" s="44"/>
      <c r="E360" s="44"/>
      <c r="F360" s="44"/>
      <c r="G360" s="44"/>
      <c r="H360" s="44"/>
      <c r="I360" s="44"/>
      <c r="J360" s="44"/>
      <c r="K360" s="44"/>
      <c r="L360" s="44"/>
      <c r="M360" s="44"/>
      <c r="N360" s="44"/>
      <c r="O360" s="44"/>
      <c r="P360" s="44"/>
      <c r="Q360" s="44"/>
      <c r="R360" s="44"/>
      <c r="S360" s="44"/>
      <c r="T360" s="44"/>
    </row>
    <row r="361" ht="15.75" customHeight="1">
      <c r="A361" s="44"/>
      <c r="B361" s="44"/>
      <c r="C361" s="44"/>
      <c r="D361" s="44"/>
      <c r="E361" s="44"/>
      <c r="F361" s="44"/>
      <c r="G361" s="44"/>
      <c r="H361" s="44"/>
      <c r="I361" s="44"/>
      <c r="J361" s="44"/>
      <c r="K361" s="44"/>
      <c r="L361" s="44"/>
      <c r="M361" s="44"/>
      <c r="N361" s="44"/>
      <c r="O361" s="44"/>
      <c r="P361" s="44"/>
      <c r="Q361" s="44"/>
      <c r="R361" s="44"/>
      <c r="S361" s="44"/>
      <c r="T361" s="44"/>
    </row>
    <row r="362" ht="15.75" customHeight="1">
      <c r="A362" s="44"/>
      <c r="B362" s="44"/>
      <c r="C362" s="44"/>
      <c r="D362" s="44"/>
      <c r="E362" s="44"/>
      <c r="F362" s="44"/>
      <c r="G362" s="44"/>
      <c r="H362" s="44"/>
      <c r="I362" s="44"/>
      <c r="J362" s="44"/>
      <c r="K362" s="44"/>
      <c r="L362" s="44"/>
      <c r="M362" s="44"/>
      <c r="N362" s="44"/>
      <c r="O362" s="44"/>
      <c r="P362" s="44"/>
      <c r="Q362" s="44"/>
      <c r="R362" s="44"/>
      <c r="S362" s="44"/>
      <c r="T362" s="44"/>
    </row>
    <row r="363" ht="15.75" customHeight="1">
      <c r="A363" s="44"/>
      <c r="B363" s="44"/>
      <c r="C363" s="44"/>
      <c r="D363" s="44"/>
      <c r="E363" s="44"/>
      <c r="F363" s="44"/>
      <c r="G363" s="44"/>
      <c r="H363" s="44"/>
      <c r="I363" s="44"/>
      <c r="J363" s="44"/>
      <c r="K363" s="44"/>
      <c r="L363" s="44"/>
      <c r="M363" s="44"/>
      <c r="N363" s="44"/>
      <c r="O363" s="44"/>
      <c r="P363" s="44"/>
      <c r="Q363" s="44"/>
      <c r="R363" s="44"/>
      <c r="S363" s="44"/>
      <c r="T363" s="44"/>
    </row>
    <row r="364" ht="15.75" customHeight="1">
      <c r="A364" s="44"/>
      <c r="B364" s="44"/>
      <c r="C364" s="44"/>
      <c r="D364" s="44"/>
      <c r="E364" s="44"/>
      <c r="F364" s="44"/>
      <c r="G364" s="44"/>
      <c r="H364" s="44"/>
      <c r="I364" s="44"/>
      <c r="J364" s="44"/>
      <c r="K364" s="44"/>
      <c r="L364" s="44"/>
      <c r="M364" s="44"/>
      <c r="N364" s="44"/>
      <c r="O364" s="44"/>
      <c r="P364" s="44"/>
      <c r="Q364" s="44"/>
      <c r="R364" s="44"/>
      <c r="S364" s="44"/>
      <c r="T364" s="44"/>
    </row>
    <row r="365" ht="15.75" customHeight="1">
      <c r="A365" s="44"/>
      <c r="B365" s="44"/>
      <c r="C365" s="44"/>
      <c r="D365" s="44"/>
      <c r="E365" s="44"/>
      <c r="F365" s="44"/>
      <c r="G365" s="44"/>
      <c r="H365" s="44"/>
      <c r="I365" s="44"/>
      <c r="J365" s="44"/>
      <c r="K365" s="44"/>
      <c r="L365" s="44"/>
      <c r="M365" s="44"/>
      <c r="N365" s="44"/>
      <c r="O365" s="44"/>
      <c r="P365" s="44"/>
      <c r="Q365" s="44"/>
      <c r="R365" s="44"/>
      <c r="S365" s="44"/>
      <c r="T365" s="44"/>
    </row>
    <row r="366" ht="15.75" customHeight="1">
      <c r="A366" s="44"/>
      <c r="B366" s="44"/>
      <c r="C366" s="44"/>
      <c r="D366" s="44"/>
      <c r="E366" s="44"/>
      <c r="F366" s="44"/>
      <c r="G366" s="44"/>
      <c r="H366" s="44"/>
      <c r="I366" s="44"/>
      <c r="J366" s="44"/>
      <c r="K366" s="44"/>
      <c r="L366" s="44"/>
      <c r="M366" s="44"/>
      <c r="N366" s="44"/>
      <c r="O366" s="44"/>
      <c r="P366" s="44"/>
      <c r="Q366" s="44"/>
      <c r="R366" s="44"/>
      <c r="S366" s="44"/>
      <c r="T366" s="44"/>
    </row>
    <row r="367" ht="15.75" customHeight="1">
      <c r="A367" s="44"/>
      <c r="B367" s="44"/>
      <c r="C367" s="44"/>
      <c r="D367" s="44"/>
      <c r="E367" s="44"/>
      <c r="F367" s="44"/>
      <c r="G367" s="44"/>
      <c r="H367" s="44"/>
      <c r="I367" s="44"/>
      <c r="J367" s="44"/>
      <c r="K367" s="44"/>
      <c r="L367" s="44"/>
      <c r="M367" s="44"/>
      <c r="N367" s="44"/>
      <c r="O367" s="44"/>
      <c r="P367" s="44"/>
      <c r="Q367" s="44"/>
      <c r="R367" s="44"/>
      <c r="S367" s="44"/>
      <c r="T367" s="44"/>
    </row>
    <row r="368" ht="15.75" customHeight="1">
      <c r="A368" s="44"/>
      <c r="B368" s="44"/>
      <c r="C368" s="44"/>
      <c r="D368" s="44"/>
      <c r="E368" s="44"/>
      <c r="F368" s="44"/>
      <c r="G368" s="44"/>
      <c r="H368" s="44"/>
      <c r="I368" s="44"/>
      <c r="J368" s="44"/>
      <c r="K368" s="44"/>
      <c r="L368" s="44"/>
      <c r="M368" s="44"/>
      <c r="N368" s="44"/>
      <c r="O368" s="44"/>
      <c r="P368" s="44"/>
      <c r="Q368" s="44"/>
      <c r="R368" s="44"/>
      <c r="S368" s="44"/>
      <c r="T368" s="44"/>
    </row>
    <row r="369" ht="15.75" customHeight="1">
      <c r="A369" s="44"/>
      <c r="B369" s="44"/>
      <c r="C369" s="44"/>
      <c r="D369" s="44"/>
      <c r="E369" s="44"/>
      <c r="F369" s="44"/>
      <c r="G369" s="44"/>
      <c r="H369" s="44"/>
      <c r="I369" s="44"/>
      <c r="J369" s="44"/>
      <c r="K369" s="44"/>
      <c r="L369" s="44"/>
      <c r="M369" s="44"/>
      <c r="N369" s="44"/>
      <c r="O369" s="44"/>
      <c r="P369" s="44"/>
      <c r="Q369" s="44"/>
      <c r="R369" s="44"/>
      <c r="S369" s="44"/>
      <c r="T369" s="44"/>
    </row>
    <row r="370" ht="15.75" customHeight="1">
      <c r="A370" s="44"/>
      <c r="B370" s="44"/>
      <c r="C370" s="44"/>
      <c r="D370" s="44"/>
      <c r="E370" s="44"/>
      <c r="F370" s="44"/>
      <c r="G370" s="44"/>
      <c r="H370" s="44"/>
      <c r="I370" s="44"/>
      <c r="J370" s="44"/>
      <c r="K370" s="44"/>
      <c r="L370" s="44"/>
      <c r="M370" s="44"/>
      <c r="N370" s="44"/>
      <c r="O370" s="44"/>
      <c r="P370" s="44"/>
      <c r="Q370" s="44"/>
      <c r="R370" s="44"/>
      <c r="S370" s="44"/>
      <c r="T370" s="44"/>
    </row>
    <row r="371" ht="15.75" customHeight="1">
      <c r="A371" s="44"/>
      <c r="B371" s="44"/>
      <c r="C371" s="44"/>
      <c r="D371" s="44"/>
      <c r="E371" s="44"/>
      <c r="F371" s="44"/>
      <c r="G371" s="44"/>
      <c r="H371" s="44"/>
      <c r="I371" s="44"/>
      <c r="J371" s="44"/>
      <c r="K371" s="44"/>
      <c r="L371" s="44"/>
      <c r="M371" s="44"/>
      <c r="N371" s="44"/>
      <c r="O371" s="44"/>
      <c r="P371" s="44"/>
      <c r="Q371" s="44"/>
      <c r="R371" s="44"/>
      <c r="S371" s="44"/>
      <c r="T371" s="44"/>
    </row>
    <row r="372" ht="15.75" customHeight="1">
      <c r="A372" s="44"/>
      <c r="B372" s="44"/>
      <c r="C372" s="44"/>
      <c r="D372" s="44"/>
      <c r="E372" s="44"/>
      <c r="F372" s="44"/>
      <c r="G372" s="44"/>
      <c r="H372" s="44"/>
      <c r="I372" s="44"/>
      <c r="J372" s="44"/>
      <c r="K372" s="44"/>
      <c r="L372" s="44"/>
      <c r="M372" s="44"/>
      <c r="N372" s="44"/>
      <c r="O372" s="44"/>
      <c r="P372" s="44"/>
      <c r="Q372" s="44"/>
      <c r="R372" s="44"/>
      <c r="S372" s="44"/>
      <c r="T372" s="44"/>
    </row>
    <row r="373" ht="15.75" customHeight="1">
      <c r="A373" s="44"/>
      <c r="B373" s="44"/>
      <c r="C373" s="44"/>
      <c r="D373" s="44"/>
      <c r="E373" s="44"/>
      <c r="F373" s="44"/>
      <c r="G373" s="44"/>
      <c r="H373" s="44"/>
      <c r="I373" s="44"/>
      <c r="J373" s="44"/>
      <c r="K373" s="44"/>
      <c r="L373" s="44"/>
      <c r="M373" s="44"/>
      <c r="N373" s="44"/>
      <c r="O373" s="44"/>
      <c r="P373" s="44"/>
      <c r="Q373" s="44"/>
      <c r="R373" s="44"/>
      <c r="S373" s="44"/>
      <c r="T373" s="44"/>
    </row>
    <row r="374" ht="15.75" customHeight="1">
      <c r="A374" s="44"/>
      <c r="B374" s="44"/>
      <c r="C374" s="44"/>
      <c r="D374" s="44"/>
      <c r="E374" s="44"/>
      <c r="F374" s="44"/>
      <c r="G374" s="44"/>
      <c r="H374" s="44"/>
      <c r="I374" s="44"/>
      <c r="J374" s="44"/>
      <c r="K374" s="44"/>
      <c r="L374" s="44"/>
      <c r="M374" s="44"/>
      <c r="N374" s="44"/>
      <c r="O374" s="44"/>
      <c r="P374" s="44"/>
      <c r="Q374" s="44"/>
      <c r="R374" s="44"/>
      <c r="S374" s="44"/>
      <c r="T374" s="44"/>
    </row>
    <row r="375" ht="15.75" customHeight="1">
      <c r="A375" s="44"/>
      <c r="B375" s="44"/>
      <c r="C375" s="44"/>
      <c r="D375" s="44"/>
      <c r="E375" s="44"/>
      <c r="F375" s="44"/>
      <c r="G375" s="44"/>
      <c r="H375" s="44"/>
      <c r="I375" s="44"/>
      <c r="J375" s="44"/>
      <c r="K375" s="44"/>
      <c r="L375" s="44"/>
      <c r="M375" s="44"/>
      <c r="N375" s="44"/>
      <c r="O375" s="44"/>
      <c r="P375" s="44"/>
      <c r="Q375" s="44"/>
      <c r="R375" s="44"/>
      <c r="S375" s="44"/>
      <c r="T375" s="44"/>
    </row>
    <row r="376" ht="15.75" customHeight="1">
      <c r="A376" s="44"/>
      <c r="B376" s="44"/>
      <c r="C376" s="44"/>
      <c r="D376" s="44"/>
      <c r="E376" s="44"/>
      <c r="F376" s="44"/>
      <c r="G376" s="44"/>
      <c r="H376" s="44"/>
      <c r="I376" s="44"/>
      <c r="J376" s="44"/>
      <c r="K376" s="44"/>
      <c r="L376" s="44"/>
      <c r="M376" s="44"/>
      <c r="N376" s="44"/>
      <c r="O376" s="44"/>
      <c r="P376" s="44"/>
      <c r="Q376" s="44"/>
      <c r="R376" s="44"/>
      <c r="S376" s="44"/>
      <c r="T376" s="44"/>
    </row>
    <row r="377" ht="15.75" customHeight="1">
      <c r="A377" s="44"/>
      <c r="B377" s="44"/>
      <c r="C377" s="44"/>
      <c r="D377" s="44"/>
      <c r="E377" s="44"/>
      <c r="F377" s="44"/>
      <c r="G377" s="44"/>
      <c r="H377" s="44"/>
      <c r="I377" s="44"/>
      <c r="J377" s="44"/>
      <c r="K377" s="44"/>
      <c r="L377" s="44"/>
      <c r="M377" s="44"/>
      <c r="N377" s="44"/>
      <c r="O377" s="44"/>
      <c r="P377" s="44"/>
      <c r="Q377" s="44"/>
      <c r="R377" s="44"/>
      <c r="S377" s="44"/>
      <c r="T377" s="44"/>
    </row>
    <row r="378" ht="15.75" customHeight="1">
      <c r="A378" s="44"/>
      <c r="B378" s="44"/>
      <c r="C378" s="44"/>
      <c r="D378" s="44"/>
      <c r="E378" s="44"/>
      <c r="F378" s="44"/>
      <c r="G378" s="44"/>
      <c r="H378" s="44"/>
      <c r="I378" s="44"/>
      <c r="J378" s="44"/>
      <c r="K378" s="44"/>
      <c r="L378" s="44"/>
      <c r="M378" s="44"/>
      <c r="N378" s="44"/>
      <c r="O378" s="44"/>
      <c r="P378" s="44"/>
      <c r="Q378" s="44"/>
      <c r="R378" s="44"/>
      <c r="S378" s="44"/>
      <c r="T378" s="44"/>
    </row>
    <row r="379" ht="15.75" customHeight="1">
      <c r="A379" s="44"/>
      <c r="B379" s="44"/>
      <c r="C379" s="44"/>
      <c r="D379" s="44"/>
      <c r="E379" s="44"/>
      <c r="F379" s="44"/>
      <c r="G379" s="44"/>
      <c r="H379" s="44"/>
      <c r="I379" s="44"/>
      <c r="J379" s="44"/>
      <c r="K379" s="44"/>
      <c r="L379" s="44"/>
      <c r="M379" s="44"/>
      <c r="N379" s="44"/>
      <c r="O379" s="44"/>
      <c r="P379" s="44"/>
      <c r="Q379" s="44"/>
      <c r="R379" s="44"/>
      <c r="S379" s="44"/>
      <c r="T379" s="44"/>
    </row>
    <row r="380" ht="15.75" customHeight="1">
      <c r="A380" s="44"/>
      <c r="B380" s="44"/>
      <c r="C380" s="44"/>
      <c r="D380" s="44"/>
      <c r="E380" s="44"/>
      <c r="F380" s="44"/>
      <c r="G380" s="44"/>
      <c r="H380" s="44"/>
      <c r="I380" s="44"/>
      <c r="J380" s="44"/>
      <c r="K380" s="44"/>
      <c r="L380" s="44"/>
      <c r="M380" s="44"/>
      <c r="N380" s="44"/>
      <c r="O380" s="44"/>
      <c r="P380" s="44"/>
      <c r="Q380" s="44"/>
      <c r="R380" s="44"/>
      <c r="S380" s="44"/>
      <c r="T380" s="44"/>
    </row>
    <row r="381" ht="15.75" customHeight="1">
      <c r="A381" s="44"/>
      <c r="B381" s="44"/>
      <c r="C381" s="44"/>
      <c r="D381" s="44"/>
      <c r="E381" s="44"/>
      <c r="F381" s="44"/>
      <c r="G381" s="44"/>
      <c r="H381" s="44"/>
      <c r="I381" s="44"/>
      <c r="J381" s="44"/>
      <c r="K381" s="44"/>
      <c r="L381" s="44"/>
      <c r="M381" s="44"/>
      <c r="N381" s="44"/>
      <c r="O381" s="44"/>
      <c r="P381" s="44"/>
      <c r="Q381" s="44"/>
      <c r="R381" s="44"/>
      <c r="S381" s="44"/>
      <c r="T381" s="44"/>
    </row>
    <row r="382" ht="15.75" customHeight="1">
      <c r="A382" s="44"/>
      <c r="B382" s="44"/>
      <c r="C382" s="44"/>
      <c r="D382" s="44"/>
      <c r="E382" s="44"/>
      <c r="F382" s="44"/>
      <c r="G382" s="44"/>
      <c r="H382" s="44"/>
      <c r="I382" s="44"/>
      <c r="J382" s="44"/>
      <c r="K382" s="44"/>
      <c r="L382" s="44"/>
      <c r="M382" s="44"/>
      <c r="N382" s="44"/>
      <c r="O382" s="44"/>
      <c r="P382" s="44"/>
      <c r="Q382" s="44"/>
      <c r="R382" s="44"/>
      <c r="S382" s="44"/>
      <c r="T382" s="44"/>
    </row>
    <row r="383" ht="15.75" customHeight="1">
      <c r="A383" s="44"/>
      <c r="B383" s="44"/>
      <c r="C383" s="44"/>
      <c r="D383" s="44"/>
      <c r="E383" s="44"/>
      <c r="F383" s="44"/>
      <c r="G383" s="44"/>
      <c r="H383" s="44"/>
      <c r="I383" s="44"/>
      <c r="J383" s="44"/>
      <c r="K383" s="44"/>
      <c r="L383" s="44"/>
      <c r="M383" s="44"/>
      <c r="N383" s="44"/>
      <c r="O383" s="44"/>
      <c r="P383" s="44"/>
      <c r="Q383" s="44"/>
      <c r="R383" s="44"/>
      <c r="S383" s="44"/>
      <c r="T383" s="44"/>
    </row>
    <row r="384" ht="15.75" customHeight="1">
      <c r="A384" s="44"/>
      <c r="B384" s="44"/>
      <c r="C384" s="44"/>
      <c r="D384" s="44"/>
      <c r="E384" s="44"/>
      <c r="F384" s="44"/>
      <c r="G384" s="44"/>
      <c r="H384" s="44"/>
      <c r="I384" s="44"/>
      <c r="J384" s="44"/>
      <c r="K384" s="44"/>
      <c r="L384" s="44"/>
      <c r="M384" s="44"/>
      <c r="N384" s="44"/>
      <c r="O384" s="44"/>
      <c r="P384" s="44"/>
      <c r="Q384" s="44"/>
      <c r="R384" s="44"/>
      <c r="S384" s="44"/>
      <c r="T384" s="44"/>
    </row>
    <row r="385" ht="15.75" customHeight="1">
      <c r="A385" s="44"/>
      <c r="B385" s="44"/>
      <c r="C385" s="44"/>
      <c r="D385" s="44"/>
      <c r="E385" s="44"/>
      <c r="F385" s="44"/>
      <c r="G385" s="44"/>
      <c r="H385" s="44"/>
      <c r="I385" s="44"/>
      <c r="J385" s="44"/>
      <c r="K385" s="44"/>
      <c r="L385" s="44"/>
      <c r="M385" s="44"/>
      <c r="N385" s="44"/>
      <c r="O385" s="44"/>
      <c r="P385" s="44"/>
      <c r="Q385" s="44"/>
      <c r="R385" s="44"/>
      <c r="S385" s="44"/>
      <c r="T385" s="44"/>
    </row>
    <row r="386" ht="15.75" customHeight="1">
      <c r="A386" s="44"/>
      <c r="B386" s="44"/>
      <c r="C386" s="44"/>
      <c r="D386" s="44"/>
      <c r="E386" s="44"/>
      <c r="F386" s="44"/>
      <c r="G386" s="44"/>
      <c r="H386" s="44"/>
      <c r="I386" s="44"/>
      <c r="J386" s="44"/>
      <c r="K386" s="44"/>
      <c r="L386" s="44"/>
      <c r="M386" s="44"/>
      <c r="N386" s="44"/>
      <c r="O386" s="44"/>
      <c r="P386" s="44"/>
      <c r="Q386" s="44"/>
      <c r="R386" s="44"/>
      <c r="S386" s="44"/>
      <c r="T386" s="44"/>
    </row>
    <row r="387" ht="15.75" customHeight="1">
      <c r="A387" s="44"/>
      <c r="B387" s="44"/>
      <c r="C387" s="44"/>
      <c r="D387" s="44"/>
      <c r="E387" s="44"/>
      <c r="F387" s="44"/>
      <c r="G387" s="44"/>
      <c r="H387" s="44"/>
      <c r="I387" s="44"/>
      <c r="J387" s="44"/>
      <c r="K387" s="44"/>
      <c r="L387" s="44"/>
      <c r="M387" s="44"/>
      <c r="N387" s="44"/>
      <c r="O387" s="44"/>
      <c r="P387" s="44"/>
      <c r="Q387" s="44"/>
      <c r="R387" s="44"/>
      <c r="S387" s="44"/>
      <c r="T387" s="44"/>
    </row>
    <row r="388" ht="15.75" customHeight="1">
      <c r="A388" s="44"/>
      <c r="B388" s="44"/>
      <c r="C388" s="44"/>
      <c r="D388" s="44"/>
      <c r="E388" s="44"/>
      <c r="F388" s="44"/>
      <c r="G388" s="44"/>
      <c r="H388" s="44"/>
      <c r="I388" s="44"/>
      <c r="J388" s="44"/>
      <c r="K388" s="44"/>
      <c r="L388" s="44"/>
      <c r="M388" s="44"/>
      <c r="N388" s="44"/>
      <c r="O388" s="44"/>
      <c r="P388" s="44"/>
      <c r="Q388" s="44"/>
      <c r="R388" s="44"/>
      <c r="S388" s="44"/>
      <c r="T388" s="44"/>
    </row>
    <row r="389" ht="15.75" customHeight="1">
      <c r="A389" s="44"/>
      <c r="B389" s="44"/>
      <c r="C389" s="44"/>
      <c r="D389" s="44"/>
      <c r="E389" s="44"/>
      <c r="F389" s="44"/>
      <c r="G389" s="44"/>
      <c r="H389" s="44"/>
      <c r="I389" s="44"/>
      <c r="J389" s="44"/>
      <c r="K389" s="44"/>
      <c r="L389" s="44"/>
      <c r="M389" s="44"/>
      <c r="N389" s="44"/>
      <c r="O389" s="44"/>
      <c r="P389" s="44"/>
      <c r="Q389" s="44"/>
      <c r="R389" s="44"/>
      <c r="S389" s="44"/>
      <c r="T389" s="44"/>
    </row>
    <row r="390" ht="15.75" customHeight="1">
      <c r="A390" s="44"/>
      <c r="B390" s="44"/>
      <c r="C390" s="44"/>
      <c r="D390" s="44"/>
      <c r="E390" s="44"/>
      <c r="F390" s="44"/>
      <c r="G390" s="44"/>
      <c r="H390" s="44"/>
      <c r="I390" s="44"/>
      <c r="J390" s="44"/>
      <c r="K390" s="44"/>
      <c r="L390" s="44"/>
      <c r="M390" s="44"/>
      <c r="N390" s="44"/>
      <c r="O390" s="44"/>
      <c r="P390" s="44"/>
      <c r="Q390" s="44"/>
      <c r="R390" s="44"/>
      <c r="S390" s="44"/>
      <c r="T390" s="44"/>
    </row>
    <row r="391" ht="15.75" customHeight="1">
      <c r="A391" s="44"/>
      <c r="B391" s="44"/>
      <c r="C391" s="44"/>
      <c r="D391" s="44"/>
      <c r="E391" s="44"/>
      <c r="F391" s="44"/>
      <c r="G391" s="44"/>
      <c r="H391" s="44"/>
      <c r="I391" s="44"/>
      <c r="J391" s="44"/>
      <c r="K391" s="44"/>
      <c r="L391" s="44"/>
      <c r="M391" s="44"/>
      <c r="N391" s="44"/>
      <c r="O391" s="44"/>
      <c r="P391" s="44"/>
      <c r="Q391" s="44"/>
      <c r="R391" s="44"/>
      <c r="S391" s="44"/>
      <c r="T391" s="44"/>
    </row>
    <row r="392" ht="15.75" customHeight="1">
      <c r="A392" s="44"/>
      <c r="B392" s="44"/>
      <c r="C392" s="44"/>
      <c r="D392" s="44"/>
      <c r="E392" s="44"/>
      <c r="F392" s="44"/>
      <c r="G392" s="44"/>
      <c r="H392" s="44"/>
      <c r="I392" s="44"/>
      <c r="J392" s="44"/>
      <c r="K392" s="44"/>
      <c r="L392" s="44"/>
      <c r="M392" s="44"/>
      <c r="N392" s="44"/>
      <c r="O392" s="44"/>
      <c r="P392" s="44"/>
      <c r="Q392" s="44"/>
      <c r="R392" s="44"/>
      <c r="S392" s="44"/>
      <c r="T392" s="44"/>
    </row>
    <row r="393" ht="15.75" customHeight="1">
      <c r="A393" s="44"/>
      <c r="B393" s="44"/>
      <c r="C393" s="44"/>
      <c r="D393" s="44"/>
      <c r="E393" s="44"/>
      <c r="F393" s="44"/>
      <c r="G393" s="44"/>
      <c r="H393" s="44"/>
      <c r="I393" s="44"/>
      <c r="J393" s="44"/>
      <c r="K393" s="44"/>
      <c r="L393" s="44"/>
      <c r="M393" s="44"/>
      <c r="N393" s="44"/>
      <c r="O393" s="44"/>
      <c r="P393" s="44"/>
      <c r="Q393" s="44"/>
      <c r="R393" s="44"/>
      <c r="S393" s="44"/>
      <c r="T393" s="44"/>
    </row>
    <row r="394" ht="15.75" customHeight="1">
      <c r="A394" s="44"/>
      <c r="B394" s="44"/>
      <c r="C394" s="44"/>
      <c r="D394" s="44"/>
      <c r="E394" s="44"/>
      <c r="F394" s="44"/>
      <c r="G394" s="44"/>
      <c r="H394" s="44"/>
      <c r="I394" s="44"/>
      <c r="J394" s="44"/>
      <c r="K394" s="44"/>
      <c r="L394" s="44"/>
      <c r="M394" s="44"/>
      <c r="N394" s="44"/>
      <c r="O394" s="44"/>
      <c r="P394" s="44"/>
      <c r="Q394" s="44"/>
      <c r="R394" s="44"/>
      <c r="S394" s="44"/>
      <c r="T394" s="44"/>
    </row>
    <row r="395" ht="15.75" customHeight="1">
      <c r="A395" s="44"/>
      <c r="B395" s="44"/>
      <c r="C395" s="44"/>
      <c r="D395" s="44"/>
      <c r="E395" s="44"/>
      <c r="F395" s="44"/>
      <c r="G395" s="44"/>
      <c r="H395" s="44"/>
      <c r="I395" s="44"/>
      <c r="J395" s="44"/>
      <c r="K395" s="44"/>
      <c r="L395" s="44"/>
      <c r="M395" s="44"/>
      <c r="N395" s="44"/>
      <c r="O395" s="44"/>
      <c r="P395" s="44"/>
      <c r="Q395" s="44"/>
      <c r="R395" s="44"/>
      <c r="S395" s="44"/>
      <c r="T395" s="44"/>
    </row>
    <row r="396" ht="15.75" customHeight="1">
      <c r="A396" s="44"/>
      <c r="B396" s="44"/>
      <c r="C396" s="44"/>
      <c r="D396" s="44"/>
      <c r="E396" s="44"/>
      <c r="F396" s="44"/>
      <c r="G396" s="44"/>
      <c r="H396" s="44"/>
      <c r="I396" s="44"/>
      <c r="J396" s="44"/>
      <c r="K396" s="44"/>
      <c r="L396" s="44"/>
      <c r="M396" s="44"/>
      <c r="N396" s="44"/>
      <c r="O396" s="44"/>
      <c r="P396" s="44"/>
      <c r="Q396" s="44"/>
      <c r="R396" s="44"/>
      <c r="S396" s="44"/>
      <c r="T396" s="44"/>
    </row>
    <row r="397" ht="15.75" customHeight="1">
      <c r="A397" s="44"/>
      <c r="B397" s="44"/>
      <c r="C397" s="44"/>
      <c r="D397" s="44"/>
      <c r="E397" s="44"/>
      <c r="F397" s="44"/>
      <c r="G397" s="44"/>
      <c r="H397" s="44"/>
      <c r="I397" s="44"/>
      <c r="J397" s="44"/>
      <c r="K397" s="44"/>
      <c r="L397" s="44"/>
      <c r="M397" s="44"/>
      <c r="N397" s="44"/>
      <c r="O397" s="44"/>
      <c r="P397" s="44"/>
      <c r="Q397" s="44"/>
      <c r="R397" s="44"/>
      <c r="S397" s="44"/>
      <c r="T397" s="44"/>
    </row>
    <row r="398" ht="15.75" customHeight="1">
      <c r="A398" s="44"/>
      <c r="B398" s="44"/>
      <c r="C398" s="44"/>
      <c r="D398" s="44"/>
      <c r="E398" s="44"/>
      <c r="F398" s="44"/>
      <c r="G398" s="44"/>
      <c r="H398" s="44"/>
      <c r="I398" s="44"/>
      <c r="J398" s="44"/>
      <c r="K398" s="44"/>
      <c r="L398" s="44"/>
      <c r="M398" s="44"/>
      <c r="N398" s="44"/>
      <c r="O398" s="44"/>
      <c r="P398" s="44"/>
      <c r="Q398" s="44"/>
      <c r="R398" s="44"/>
      <c r="S398" s="44"/>
      <c r="T398" s="44"/>
    </row>
    <row r="399" ht="15.75" customHeight="1">
      <c r="A399" s="44"/>
      <c r="B399" s="44"/>
      <c r="C399" s="44"/>
      <c r="D399" s="44"/>
      <c r="E399" s="44"/>
      <c r="F399" s="44"/>
      <c r="G399" s="44"/>
      <c r="H399" s="44"/>
      <c r="I399" s="44"/>
      <c r="J399" s="44"/>
      <c r="K399" s="44"/>
      <c r="L399" s="44"/>
      <c r="M399" s="44"/>
      <c r="N399" s="44"/>
      <c r="O399" s="44"/>
      <c r="P399" s="44"/>
      <c r="Q399" s="44"/>
      <c r="R399" s="44"/>
      <c r="S399" s="44"/>
      <c r="T399" s="44"/>
    </row>
    <row r="400" ht="15.75" customHeight="1">
      <c r="A400" s="44"/>
      <c r="B400" s="44"/>
      <c r="C400" s="44"/>
      <c r="D400" s="44"/>
      <c r="E400" s="44"/>
      <c r="F400" s="44"/>
      <c r="G400" s="44"/>
      <c r="H400" s="44"/>
      <c r="I400" s="44"/>
      <c r="J400" s="44"/>
      <c r="K400" s="44"/>
      <c r="L400" s="44"/>
      <c r="M400" s="44"/>
      <c r="N400" s="44"/>
      <c r="O400" s="44"/>
      <c r="P400" s="44"/>
      <c r="Q400" s="44"/>
      <c r="R400" s="44"/>
      <c r="S400" s="44"/>
      <c r="T400" s="44"/>
    </row>
    <row r="401" ht="15.75" customHeight="1">
      <c r="A401" s="44"/>
      <c r="B401" s="44"/>
      <c r="C401" s="44"/>
      <c r="D401" s="44"/>
      <c r="E401" s="44"/>
      <c r="F401" s="44"/>
      <c r="G401" s="44"/>
      <c r="H401" s="44"/>
      <c r="I401" s="44"/>
      <c r="J401" s="44"/>
      <c r="K401" s="44"/>
      <c r="L401" s="44"/>
      <c r="M401" s="44"/>
      <c r="N401" s="44"/>
      <c r="O401" s="44"/>
      <c r="P401" s="44"/>
      <c r="Q401" s="44"/>
      <c r="R401" s="44"/>
      <c r="S401" s="44"/>
      <c r="T401" s="44"/>
    </row>
    <row r="402" ht="15.75" customHeight="1">
      <c r="A402" s="44"/>
      <c r="B402" s="44"/>
      <c r="C402" s="44"/>
      <c r="D402" s="44"/>
      <c r="E402" s="44"/>
      <c r="F402" s="44"/>
      <c r="G402" s="44"/>
      <c r="H402" s="44"/>
      <c r="I402" s="44"/>
      <c r="J402" s="44"/>
      <c r="K402" s="44"/>
      <c r="L402" s="44"/>
      <c r="M402" s="44"/>
      <c r="N402" s="44"/>
      <c r="O402" s="44"/>
      <c r="P402" s="44"/>
      <c r="Q402" s="44"/>
      <c r="R402" s="44"/>
      <c r="S402" s="44"/>
      <c r="T402" s="44"/>
    </row>
    <row r="403" ht="15.75" customHeight="1">
      <c r="A403" s="44"/>
      <c r="B403" s="44"/>
      <c r="C403" s="44"/>
      <c r="D403" s="44"/>
      <c r="E403" s="44"/>
      <c r="F403" s="44"/>
      <c r="G403" s="44"/>
      <c r="H403" s="44"/>
      <c r="I403" s="44"/>
      <c r="J403" s="44"/>
      <c r="K403" s="44"/>
      <c r="L403" s="44"/>
      <c r="M403" s="44"/>
      <c r="N403" s="44"/>
      <c r="O403" s="44"/>
      <c r="P403" s="44"/>
      <c r="Q403" s="44"/>
      <c r="R403" s="44"/>
      <c r="S403" s="44"/>
      <c r="T403" s="44"/>
    </row>
    <row r="404" ht="15.75" customHeight="1">
      <c r="A404" s="44"/>
      <c r="B404" s="44"/>
      <c r="C404" s="44"/>
      <c r="D404" s="44"/>
      <c r="E404" s="44"/>
      <c r="F404" s="44"/>
      <c r="G404" s="44"/>
      <c r="H404" s="44"/>
      <c r="I404" s="44"/>
      <c r="J404" s="44"/>
      <c r="K404" s="44"/>
      <c r="L404" s="44"/>
      <c r="M404" s="44"/>
      <c r="N404" s="44"/>
      <c r="O404" s="44"/>
      <c r="P404" s="44"/>
      <c r="Q404" s="44"/>
      <c r="R404" s="44"/>
      <c r="S404" s="44"/>
      <c r="T404" s="44"/>
    </row>
    <row r="405" ht="15.75" customHeight="1">
      <c r="A405" s="44"/>
      <c r="B405" s="44"/>
      <c r="C405" s="44"/>
      <c r="D405" s="44"/>
      <c r="E405" s="44"/>
      <c r="F405" s="44"/>
      <c r="G405" s="44"/>
      <c r="H405" s="44"/>
      <c r="I405" s="44"/>
      <c r="J405" s="44"/>
      <c r="K405" s="44"/>
      <c r="L405" s="44"/>
      <c r="M405" s="44"/>
      <c r="N405" s="44"/>
      <c r="O405" s="44"/>
      <c r="P405" s="44"/>
      <c r="Q405" s="44"/>
      <c r="R405" s="44"/>
      <c r="S405" s="44"/>
      <c r="T405" s="44"/>
    </row>
    <row r="406" ht="15.75" customHeight="1">
      <c r="A406" s="44"/>
      <c r="B406" s="44"/>
      <c r="C406" s="44"/>
      <c r="D406" s="44"/>
      <c r="E406" s="44"/>
      <c r="F406" s="44"/>
      <c r="G406" s="44"/>
      <c r="H406" s="44"/>
      <c r="I406" s="44"/>
      <c r="J406" s="44"/>
      <c r="K406" s="44"/>
      <c r="L406" s="44"/>
      <c r="M406" s="44"/>
      <c r="N406" s="44"/>
      <c r="O406" s="44"/>
      <c r="P406" s="44"/>
      <c r="Q406" s="44"/>
      <c r="R406" s="44"/>
      <c r="S406" s="44"/>
      <c r="T406" s="44"/>
    </row>
    <row r="407" ht="15.75" customHeight="1">
      <c r="A407" s="44"/>
      <c r="B407" s="44"/>
      <c r="C407" s="44"/>
      <c r="D407" s="44"/>
      <c r="E407" s="44"/>
      <c r="F407" s="44"/>
      <c r="G407" s="44"/>
      <c r="H407" s="44"/>
      <c r="I407" s="44"/>
      <c r="J407" s="44"/>
      <c r="K407" s="44"/>
      <c r="L407" s="44"/>
      <c r="M407" s="44"/>
      <c r="N407" s="44"/>
      <c r="O407" s="44"/>
      <c r="P407" s="44"/>
      <c r="Q407" s="44"/>
      <c r="R407" s="44"/>
      <c r="S407" s="44"/>
      <c r="T407" s="44"/>
    </row>
    <row r="408" ht="15.75" customHeight="1">
      <c r="A408" s="44"/>
      <c r="B408" s="44"/>
      <c r="C408" s="44"/>
      <c r="D408" s="44"/>
      <c r="E408" s="44"/>
      <c r="F408" s="44"/>
      <c r="G408" s="44"/>
      <c r="H408" s="44"/>
      <c r="I408" s="44"/>
      <c r="J408" s="44"/>
      <c r="K408" s="44"/>
      <c r="L408" s="44"/>
      <c r="M408" s="44"/>
      <c r="N408" s="44"/>
      <c r="O408" s="44"/>
      <c r="P408" s="44"/>
      <c r="Q408" s="44"/>
      <c r="R408" s="44"/>
      <c r="S408" s="44"/>
      <c r="T408" s="44"/>
    </row>
    <row r="409" ht="15.75" customHeight="1">
      <c r="A409" s="44"/>
      <c r="B409" s="44"/>
      <c r="C409" s="44"/>
      <c r="D409" s="44"/>
      <c r="E409" s="44"/>
      <c r="F409" s="44"/>
      <c r="G409" s="44"/>
      <c r="H409" s="44"/>
      <c r="I409" s="44"/>
      <c r="J409" s="44"/>
      <c r="K409" s="44"/>
      <c r="L409" s="44"/>
      <c r="M409" s="44"/>
      <c r="N409" s="44"/>
      <c r="O409" s="44"/>
      <c r="P409" s="44"/>
      <c r="Q409" s="44"/>
      <c r="R409" s="44"/>
      <c r="S409" s="44"/>
      <c r="T409" s="44"/>
    </row>
    <row r="410" ht="15.75" customHeight="1">
      <c r="A410" s="44"/>
      <c r="B410" s="44"/>
      <c r="C410" s="44"/>
      <c r="D410" s="44"/>
      <c r="E410" s="44"/>
      <c r="F410" s="44"/>
      <c r="G410" s="44"/>
      <c r="H410" s="44"/>
      <c r="I410" s="44"/>
      <c r="J410" s="44"/>
      <c r="K410" s="44"/>
      <c r="L410" s="44"/>
      <c r="M410" s="44"/>
      <c r="N410" s="44"/>
      <c r="O410" s="44"/>
      <c r="P410" s="44"/>
      <c r="Q410" s="44"/>
      <c r="R410" s="44"/>
      <c r="S410" s="44"/>
      <c r="T410" s="44"/>
    </row>
    <row r="411" ht="15.75" customHeight="1">
      <c r="A411" s="44"/>
      <c r="B411" s="44"/>
      <c r="C411" s="44"/>
      <c r="D411" s="44"/>
      <c r="E411" s="44"/>
      <c r="F411" s="44"/>
      <c r="G411" s="44"/>
      <c r="H411" s="44"/>
      <c r="I411" s="44"/>
      <c r="J411" s="44"/>
      <c r="K411" s="44"/>
      <c r="L411" s="44"/>
      <c r="M411" s="44"/>
      <c r="N411" s="44"/>
      <c r="O411" s="44"/>
      <c r="P411" s="44"/>
      <c r="Q411" s="44"/>
      <c r="R411" s="44"/>
      <c r="S411" s="44"/>
      <c r="T411" s="44"/>
    </row>
    <row r="412" ht="15.75" customHeight="1">
      <c r="A412" s="44"/>
      <c r="B412" s="44"/>
      <c r="C412" s="44"/>
      <c r="D412" s="44"/>
      <c r="E412" s="44"/>
      <c r="F412" s="44"/>
      <c r="G412" s="44"/>
      <c r="H412" s="44"/>
      <c r="I412" s="44"/>
      <c r="J412" s="44"/>
      <c r="K412" s="44"/>
      <c r="L412" s="44"/>
      <c r="M412" s="44"/>
      <c r="N412" s="44"/>
      <c r="O412" s="44"/>
      <c r="P412" s="44"/>
      <c r="Q412" s="44"/>
      <c r="R412" s="44"/>
      <c r="S412" s="44"/>
      <c r="T412" s="44"/>
    </row>
    <row r="413" ht="15.75" customHeight="1">
      <c r="A413" s="44"/>
      <c r="B413" s="44"/>
      <c r="C413" s="44"/>
      <c r="D413" s="44"/>
      <c r="E413" s="44"/>
      <c r="F413" s="44"/>
      <c r="G413" s="44"/>
      <c r="H413" s="44"/>
      <c r="I413" s="44"/>
      <c r="J413" s="44"/>
      <c r="K413" s="44"/>
      <c r="L413" s="44"/>
      <c r="M413" s="44"/>
      <c r="N413" s="44"/>
      <c r="O413" s="44"/>
      <c r="P413" s="44"/>
      <c r="Q413" s="44"/>
      <c r="R413" s="44"/>
      <c r="S413" s="44"/>
      <c r="T413" s="44"/>
    </row>
    <row r="414" ht="15.75" customHeight="1">
      <c r="A414" s="44"/>
      <c r="B414" s="44"/>
      <c r="C414" s="44"/>
      <c r="D414" s="44"/>
      <c r="E414" s="44"/>
      <c r="F414" s="44"/>
      <c r="G414" s="44"/>
      <c r="H414" s="44"/>
      <c r="I414" s="44"/>
      <c r="J414" s="44"/>
      <c r="K414" s="44"/>
      <c r="L414" s="44"/>
      <c r="M414" s="44"/>
      <c r="N414" s="44"/>
      <c r="O414" s="44"/>
      <c r="P414" s="44"/>
      <c r="Q414" s="44"/>
      <c r="R414" s="44"/>
      <c r="S414" s="44"/>
      <c r="T414" s="44"/>
    </row>
    <row r="415" ht="15.75" customHeight="1">
      <c r="A415" s="44"/>
      <c r="B415" s="44"/>
      <c r="C415" s="44"/>
      <c r="D415" s="44"/>
      <c r="E415" s="44"/>
      <c r="F415" s="44"/>
      <c r="G415" s="44"/>
      <c r="H415" s="44"/>
      <c r="I415" s="44"/>
      <c r="J415" s="44"/>
      <c r="K415" s="44"/>
      <c r="L415" s="44"/>
      <c r="M415" s="44"/>
      <c r="N415" s="44"/>
      <c r="O415" s="44"/>
      <c r="P415" s="44"/>
      <c r="Q415" s="44"/>
      <c r="R415" s="44"/>
      <c r="S415" s="44"/>
      <c r="T415" s="44"/>
    </row>
    <row r="416" ht="15.75" customHeight="1">
      <c r="A416" s="44"/>
      <c r="B416" s="44"/>
      <c r="C416" s="44"/>
      <c r="D416" s="44"/>
      <c r="E416" s="44"/>
      <c r="F416" s="44"/>
      <c r="G416" s="44"/>
      <c r="H416" s="44"/>
      <c r="I416" s="44"/>
      <c r="J416" s="44"/>
      <c r="K416" s="44"/>
      <c r="L416" s="44"/>
      <c r="M416" s="44"/>
      <c r="N416" s="44"/>
      <c r="O416" s="44"/>
      <c r="P416" s="44"/>
      <c r="Q416" s="44"/>
      <c r="R416" s="44"/>
      <c r="S416" s="44"/>
      <c r="T416" s="44"/>
    </row>
    <row r="417" ht="15.75" customHeight="1">
      <c r="A417" s="44"/>
      <c r="B417" s="44"/>
      <c r="C417" s="44"/>
      <c r="D417" s="44"/>
      <c r="E417" s="44"/>
      <c r="F417" s="44"/>
      <c r="G417" s="44"/>
      <c r="H417" s="44"/>
      <c r="I417" s="44"/>
      <c r="J417" s="44"/>
      <c r="K417" s="44"/>
      <c r="L417" s="44"/>
      <c r="M417" s="44"/>
      <c r="N417" s="44"/>
      <c r="O417" s="44"/>
      <c r="P417" s="44"/>
      <c r="Q417" s="44"/>
      <c r="R417" s="44"/>
      <c r="S417" s="44"/>
      <c r="T417" s="44"/>
    </row>
    <row r="418" ht="15.75" customHeight="1">
      <c r="A418" s="44"/>
      <c r="B418" s="44"/>
      <c r="C418" s="44"/>
      <c r="D418" s="44"/>
      <c r="E418" s="44"/>
      <c r="F418" s="44"/>
      <c r="G418" s="44"/>
      <c r="H418" s="44"/>
      <c r="I418" s="44"/>
      <c r="J418" s="44"/>
      <c r="K418" s="44"/>
      <c r="L418" s="44"/>
      <c r="M418" s="44"/>
      <c r="N418" s="44"/>
      <c r="O418" s="44"/>
      <c r="P418" s="44"/>
      <c r="Q418" s="44"/>
      <c r="R418" s="44"/>
      <c r="S418" s="44"/>
      <c r="T418" s="44"/>
    </row>
    <row r="419" ht="15.75" customHeight="1">
      <c r="A419" s="44"/>
      <c r="B419" s="44"/>
      <c r="C419" s="44"/>
      <c r="D419" s="44"/>
      <c r="E419" s="44"/>
      <c r="F419" s="44"/>
      <c r="G419" s="44"/>
      <c r="H419" s="44"/>
      <c r="I419" s="44"/>
      <c r="J419" s="44"/>
      <c r="K419" s="44"/>
      <c r="L419" s="44"/>
      <c r="M419" s="44"/>
      <c r="N419" s="44"/>
      <c r="O419" s="44"/>
      <c r="P419" s="44"/>
      <c r="Q419" s="44"/>
      <c r="R419" s="44"/>
      <c r="S419" s="44"/>
      <c r="T419" s="44"/>
    </row>
    <row r="420" ht="15.75" customHeight="1">
      <c r="A420" s="44"/>
      <c r="B420" s="44"/>
      <c r="C420" s="44"/>
      <c r="D420" s="44"/>
      <c r="E420" s="44"/>
      <c r="F420" s="44"/>
      <c r="G420" s="44"/>
      <c r="H420" s="44"/>
      <c r="I420" s="44"/>
      <c r="J420" s="44"/>
      <c r="K420" s="44"/>
      <c r="L420" s="44"/>
      <c r="M420" s="44"/>
      <c r="N420" s="44"/>
      <c r="O420" s="44"/>
      <c r="P420" s="44"/>
      <c r="Q420" s="44"/>
      <c r="R420" s="44"/>
      <c r="S420" s="44"/>
      <c r="T420" s="44"/>
    </row>
    <row r="421" ht="15.75" customHeight="1">
      <c r="A421" s="44"/>
      <c r="B421" s="44"/>
      <c r="C421" s="44"/>
      <c r="D421" s="44"/>
      <c r="E421" s="44"/>
      <c r="F421" s="44"/>
      <c r="G421" s="44"/>
      <c r="H421" s="44"/>
      <c r="I421" s="44"/>
      <c r="J421" s="44"/>
      <c r="K421" s="44"/>
      <c r="L421" s="44"/>
      <c r="M421" s="44"/>
      <c r="N421" s="44"/>
      <c r="O421" s="44"/>
      <c r="P421" s="44"/>
      <c r="Q421" s="44"/>
      <c r="R421" s="44"/>
      <c r="S421" s="44"/>
      <c r="T421" s="44"/>
    </row>
    <row r="422" ht="15.75" customHeight="1">
      <c r="A422" s="44"/>
      <c r="B422" s="44"/>
      <c r="C422" s="44"/>
      <c r="D422" s="44"/>
      <c r="E422" s="44"/>
      <c r="F422" s="44"/>
      <c r="G422" s="44"/>
      <c r="H422" s="44"/>
      <c r="I422" s="44"/>
      <c r="J422" s="44"/>
      <c r="K422" s="44"/>
      <c r="L422" s="44"/>
      <c r="M422" s="44"/>
      <c r="N422" s="44"/>
      <c r="O422" s="44"/>
      <c r="P422" s="44"/>
      <c r="Q422" s="44"/>
      <c r="R422" s="44"/>
      <c r="S422" s="44"/>
      <c r="T422" s="44"/>
    </row>
    <row r="423" ht="15.75" customHeight="1">
      <c r="A423" s="44"/>
      <c r="B423" s="44"/>
      <c r="C423" s="44"/>
      <c r="D423" s="44"/>
      <c r="E423" s="44"/>
      <c r="F423" s="44"/>
      <c r="G423" s="44"/>
      <c r="H423" s="44"/>
      <c r="I423" s="44"/>
      <c r="J423" s="44"/>
      <c r="K423" s="44"/>
      <c r="L423" s="44"/>
      <c r="M423" s="44"/>
      <c r="N423" s="44"/>
      <c r="O423" s="44"/>
      <c r="P423" s="44"/>
      <c r="Q423" s="44"/>
      <c r="R423" s="44"/>
      <c r="S423" s="44"/>
      <c r="T423" s="44"/>
    </row>
    <row r="424" ht="15.75" customHeight="1">
      <c r="A424" s="44"/>
      <c r="B424" s="44"/>
      <c r="C424" s="44"/>
      <c r="D424" s="44"/>
      <c r="E424" s="44"/>
      <c r="F424" s="44"/>
      <c r="G424" s="44"/>
      <c r="H424" s="44"/>
      <c r="I424" s="44"/>
      <c r="J424" s="44"/>
      <c r="K424" s="44"/>
      <c r="L424" s="44"/>
      <c r="M424" s="44"/>
      <c r="N424" s="44"/>
      <c r="O424" s="44"/>
      <c r="P424" s="44"/>
      <c r="Q424" s="44"/>
      <c r="R424" s="44"/>
      <c r="S424" s="44"/>
      <c r="T424" s="44"/>
    </row>
    <row r="425" ht="15.75" customHeight="1">
      <c r="A425" s="44"/>
      <c r="B425" s="44"/>
      <c r="C425" s="44"/>
      <c r="D425" s="44"/>
      <c r="E425" s="44"/>
      <c r="F425" s="44"/>
      <c r="G425" s="44"/>
      <c r="H425" s="44"/>
      <c r="I425" s="44"/>
      <c r="J425" s="44"/>
      <c r="K425" s="44"/>
      <c r="L425" s="44"/>
      <c r="M425" s="44"/>
      <c r="N425" s="44"/>
      <c r="O425" s="44"/>
      <c r="P425" s="44"/>
      <c r="Q425" s="44"/>
      <c r="R425" s="44"/>
      <c r="S425" s="44"/>
      <c r="T425" s="44"/>
    </row>
    <row r="426" ht="15.75" customHeight="1">
      <c r="A426" s="44"/>
      <c r="B426" s="44"/>
      <c r="C426" s="44"/>
      <c r="D426" s="44"/>
      <c r="E426" s="44"/>
      <c r="F426" s="44"/>
      <c r="G426" s="44"/>
      <c r="H426" s="44"/>
      <c r="I426" s="44"/>
      <c r="J426" s="44"/>
      <c r="K426" s="44"/>
      <c r="L426" s="44"/>
      <c r="M426" s="44"/>
      <c r="N426" s="44"/>
      <c r="O426" s="44"/>
      <c r="P426" s="44"/>
      <c r="Q426" s="44"/>
      <c r="R426" s="44"/>
      <c r="S426" s="44"/>
      <c r="T426" s="44"/>
    </row>
    <row r="427" ht="15.75" customHeight="1">
      <c r="A427" s="44"/>
      <c r="B427" s="44"/>
      <c r="C427" s="44"/>
      <c r="D427" s="44"/>
      <c r="E427" s="44"/>
      <c r="F427" s="44"/>
      <c r="G427" s="44"/>
      <c r="H427" s="44"/>
      <c r="I427" s="44"/>
      <c r="J427" s="44"/>
      <c r="K427" s="44"/>
      <c r="L427" s="44"/>
      <c r="M427" s="44"/>
      <c r="N427" s="44"/>
      <c r="O427" s="44"/>
      <c r="P427" s="44"/>
      <c r="Q427" s="44"/>
      <c r="R427" s="44"/>
      <c r="S427" s="44"/>
      <c r="T427" s="44"/>
    </row>
    <row r="428" ht="15.75" customHeight="1">
      <c r="A428" s="44"/>
      <c r="B428" s="44"/>
      <c r="C428" s="44"/>
      <c r="D428" s="44"/>
      <c r="E428" s="44"/>
      <c r="F428" s="44"/>
      <c r="G428" s="44"/>
      <c r="H428" s="44"/>
      <c r="I428" s="44"/>
      <c r="J428" s="44"/>
      <c r="K428" s="44"/>
      <c r="L428" s="44"/>
      <c r="M428" s="44"/>
      <c r="N428" s="44"/>
      <c r="O428" s="44"/>
      <c r="P428" s="44"/>
      <c r="Q428" s="44"/>
      <c r="R428" s="44"/>
      <c r="S428" s="44"/>
      <c r="T428" s="44"/>
    </row>
    <row r="429" ht="15.75" customHeight="1">
      <c r="A429" s="44"/>
      <c r="B429" s="44"/>
      <c r="C429" s="44"/>
      <c r="D429" s="44"/>
      <c r="E429" s="44"/>
      <c r="F429" s="44"/>
      <c r="G429" s="44"/>
      <c r="H429" s="44"/>
      <c r="I429" s="44"/>
      <c r="J429" s="44"/>
      <c r="K429" s="44"/>
      <c r="L429" s="44"/>
      <c r="M429" s="44"/>
      <c r="N429" s="44"/>
      <c r="O429" s="44"/>
      <c r="P429" s="44"/>
      <c r="Q429" s="44"/>
      <c r="R429" s="44"/>
      <c r="S429" s="44"/>
      <c r="T429" s="44"/>
    </row>
    <row r="430" ht="15.75" customHeight="1">
      <c r="A430" s="44"/>
      <c r="B430" s="44"/>
      <c r="C430" s="44"/>
      <c r="D430" s="44"/>
      <c r="E430" s="44"/>
      <c r="F430" s="44"/>
      <c r="G430" s="44"/>
      <c r="H430" s="44"/>
      <c r="I430" s="44"/>
      <c r="J430" s="44"/>
      <c r="K430" s="44"/>
      <c r="L430" s="44"/>
      <c r="M430" s="44"/>
      <c r="N430" s="44"/>
      <c r="O430" s="44"/>
      <c r="P430" s="44"/>
      <c r="Q430" s="44"/>
      <c r="R430" s="44"/>
      <c r="S430" s="44"/>
      <c r="T430" s="44"/>
    </row>
    <row r="431" ht="15.75" customHeight="1">
      <c r="A431" s="44"/>
      <c r="B431" s="44"/>
      <c r="C431" s="44"/>
      <c r="D431" s="44"/>
      <c r="E431" s="44"/>
      <c r="F431" s="44"/>
      <c r="G431" s="44"/>
      <c r="H431" s="44"/>
      <c r="I431" s="44"/>
      <c r="J431" s="44"/>
      <c r="K431" s="44"/>
      <c r="L431" s="44"/>
      <c r="M431" s="44"/>
      <c r="N431" s="44"/>
      <c r="O431" s="44"/>
      <c r="P431" s="44"/>
      <c r="Q431" s="44"/>
      <c r="R431" s="44"/>
      <c r="S431" s="44"/>
      <c r="T431" s="44"/>
    </row>
    <row r="432" ht="15.75" customHeight="1">
      <c r="A432" s="44"/>
      <c r="B432" s="44"/>
      <c r="C432" s="44"/>
      <c r="D432" s="44"/>
      <c r="E432" s="44"/>
      <c r="F432" s="44"/>
      <c r="G432" s="44"/>
      <c r="H432" s="44"/>
      <c r="I432" s="44"/>
      <c r="J432" s="44"/>
      <c r="K432" s="44"/>
      <c r="L432" s="44"/>
      <c r="M432" s="44"/>
      <c r="N432" s="44"/>
      <c r="O432" s="44"/>
      <c r="P432" s="44"/>
      <c r="Q432" s="44"/>
      <c r="R432" s="44"/>
      <c r="S432" s="44"/>
      <c r="T432" s="44"/>
    </row>
    <row r="433" ht="15.75" customHeight="1">
      <c r="A433" s="44"/>
      <c r="B433" s="44"/>
      <c r="C433" s="44"/>
      <c r="D433" s="44"/>
      <c r="E433" s="44"/>
      <c r="F433" s="44"/>
      <c r="G433" s="44"/>
      <c r="H433" s="44"/>
      <c r="I433" s="44"/>
      <c r="J433" s="44"/>
      <c r="K433" s="44"/>
      <c r="L433" s="44"/>
      <c r="M433" s="44"/>
      <c r="N433" s="44"/>
      <c r="O433" s="44"/>
      <c r="P433" s="44"/>
      <c r="Q433" s="44"/>
      <c r="R433" s="44"/>
      <c r="S433" s="44"/>
      <c r="T433" s="44"/>
    </row>
    <row r="434" ht="15.75" customHeight="1">
      <c r="A434" s="44"/>
      <c r="B434" s="44"/>
      <c r="C434" s="44"/>
      <c r="D434" s="44"/>
      <c r="E434" s="44"/>
      <c r="F434" s="44"/>
      <c r="G434" s="44"/>
      <c r="H434" s="44"/>
      <c r="I434" s="44"/>
      <c r="J434" s="44"/>
      <c r="K434" s="44"/>
      <c r="L434" s="44"/>
      <c r="M434" s="44"/>
      <c r="N434" s="44"/>
      <c r="O434" s="44"/>
      <c r="P434" s="44"/>
      <c r="Q434" s="44"/>
      <c r="R434" s="44"/>
      <c r="S434" s="44"/>
      <c r="T434" s="44"/>
    </row>
    <row r="435" ht="15.75" customHeight="1">
      <c r="A435" s="44"/>
      <c r="B435" s="44"/>
      <c r="C435" s="44"/>
      <c r="D435" s="44"/>
      <c r="E435" s="44"/>
      <c r="F435" s="44"/>
      <c r="G435" s="44"/>
      <c r="H435" s="44"/>
      <c r="I435" s="44"/>
      <c r="J435" s="44"/>
      <c r="K435" s="44"/>
      <c r="L435" s="44"/>
      <c r="M435" s="44"/>
      <c r="N435" s="44"/>
      <c r="O435" s="44"/>
      <c r="P435" s="44"/>
      <c r="Q435" s="44"/>
      <c r="R435" s="44"/>
      <c r="S435" s="44"/>
      <c r="T435" s="44"/>
    </row>
    <row r="436" ht="15.75" customHeight="1">
      <c r="A436" s="44"/>
      <c r="B436" s="44"/>
      <c r="C436" s="44"/>
      <c r="D436" s="44"/>
      <c r="E436" s="44"/>
      <c r="F436" s="44"/>
      <c r="G436" s="44"/>
      <c r="H436" s="44"/>
      <c r="I436" s="44"/>
      <c r="J436" s="44"/>
      <c r="K436" s="44"/>
      <c r="L436" s="44"/>
      <c r="M436" s="44"/>
      <c r="N436" s="44"/>
      <c r="O436" s="44"/>
      <c r="P436" s="44"/>
      <c r="Q436" s="44"/>
      <c r="R436" s="44"/>
      <c r="S436" s="44"/>
      <c r="T436" s="44"/>
    </row>
    <row r="437" ht="15.75" customHeight="1">
      <c r="A437" s="44"/>
      <c r="B437" s="44"/>
      <c r="C437" s="44"/>
      <c r="D437" s="44"/>
      <c r="E437" s="44"/>
      <c r="F437" s="44"/>
      <c r="G437" s="44"/>
      <c r="H437" s="44"/>
      <c r="I437" s="44"/>
      <c r="J437" s="44"/>
      <c r="K437" s="44"/>
      <c r="L437" s="44"/>
      <c r="M437" s="44"/>
      <c r="N437" s="44"/>
      <c r="O437" s="44"/>
      <c r="P437" s="44"/>
      <c r="Q437" s="44"/>
      <c r="R437" s="44"/>
      <c r="S437" s="44"/>
      <c r="T437" s="44"/>
    </row>
    <row r="438" ht="15.75" customHeight="1">
      <c r="A438" s="44"/>
      <c r="B438" s="44"/>
      <c r="C438" s="44"/>
      <c r="D438" s="44"/>
      <c r="E438" s="44"/>
      <c r="F438" s="44"/>
      <c r="G438" s="44"/>
      <c r="H438" s="44"/>
      <c r="I438" s="44"/>
      <c r="J438" s="44"/>
      <c r="K438" s="44"/>
      <c r="L438" s="44"/>
      <c r="M438" s="44"/>
      <c r="N438" s="44"/>
      <c r="O438" s="44"/>
      <c r="P438" s="44"/>
      <c r="Q438" s="44"/>
      <c r="R438" s="44"/>
      <c r="S438" s="44"/>
      <c r="T438" s="44"/>
    </row>
    <row r="439" ht="15.75" customHeight="1">
      <c r="A439" s="44"/>
      <c r="B439" s="44"/>
      <c r="C439" s="44"/>
      <c r="D439" s="44"/>
      <c r="E439" s="44"/>
      <c r="F439" s="44"/>
      <c r="G439" s="44"/>
      <c r="H439" s="44"/>
      <c r="I439" s="44"/>
      <c r="J439" s="44"/>
      <c r="K439" s="44"/>
      <c r="L439" s="44"/>
      <c r="M439" s="44"/>
      <c r="N439" s="44"/>
      <c r="O439" s="44"/>
      <c r="P439" s="44"/>
      <c r="Q439" s="44"/>
      <c r="R439" s="44"/>
      <c r="S439" s="44"/>
      <c r="T439" s="44"/>
    </row>
    <row r="440" ht="15.75" customHeight="1">
      <c r="A440" s="44"/>
      <c r="B440" s="44"/>
      <c r="C440" s="44"/>
      <c r="D440" s="44"/>
      <c r="E440" s="44"/>
      <c r="F440" s="44"/>
      <c r="G440" s="44"/>
      <c r="H440" s="44"/>
      <c r="I440" s="44"/>
      <c r="J440" s="44"/>
      <c r="K440" s="44"/>
      <c r="L440" s="44"/>
      <c r="M440" s="44"/>
      <c r="N440" s="44"/>
      <c r="O440" s="44"/>
      <c r="P440" s="44"/>
      <c r="Q440" s="44"/>
      <c r="R440" s="44"/>
      <c r="S440" s="44"/>
      <c r="T440" s="44"/>
    </row>
    <row r="441" ht="15.75" customHeight="1">
      <c r="A441" s="44"/>
      <c r="B441" s="44"/>
      <c r="C441" s="44"/>
      <c r="D441" s="44"/>
      <c r="E441" s="44"/>
      <c r="F441" s="44"/>
      <c r="G441" s="44"/>
      <c r="H441" s="44"/>
      <c r="I441" s="44"/>
      <c r="J441" s="44"/>
      <c r="K441" s="44"/>
      <c r="L441" s="44"/>
      <c r="M441" s="44"/>
      <c r="N441" s="44"/>
      <c r="O441" s="44"/>
      <c r="P441" s="44"/>
      <c r="Q441" s="44"/>
      <c r="R441" s="44"/>
      <c r="S441" s="44"/>
      <c r="T441" s="44"/>
    </row>
    <row r="442" ht="15.75" customHeight="1">
      <c r="A442" s="44"/>
      <c r="B442" s="44"/>
      <c r="C442" s="44"/>
      <c r="D442" s="44"/>
      <c r="E442" s="44"/>
      <c r="F442" s="44"/>
      <c r="G442" s="44"/>
      <c r="H442" s="44"/>
      <c r="I442" s="44"/>
      <c r="J442" s="44"/>
      <c r="K442" s="44"/>
      <c r="L442" s="44"/>
      <c r="M442" s="44"/>
      <c r="N442" s="44"/>
      <c r="O442" s="44"/>
      <c r="P442" s="44"/>
      <c r="Q442" s="44"/>
      <c r="R442" s="44"/>
      <c r="S442" s="44"/>
      <c r="T442" s="44"/>
    </row>
    <row r="443" ht="15.75" customHeight="1">
      <c r="A443" s="44"/>
      <c r="B443" s="44"/>
      <c r="C443" s="44"/>
      <c r="D443" s="44"/>
      <c r="E443" s="44"/>
      <c r="F443" s="44"/>
      <c r="G443" s="44"/>
      <c r="H443" s="44"/>
      <c r="I443" s="44"/>
      <c r="J443" s="44"/>
      <c r="K443" s="44"/>
      <c r="L443" s="44"/>
      <c r="M443" s="44"/>
      <c r="N443" s="44"/>
      <c r="O443" s="44"/>
      <c r="P443" s="44"/>
      <c r="Q443" s="44"/>
      <c r="R443" s="44"/>
      <c r="S443" s="44"/>
      <c r="T443" s="44"/>
    </row>
    <row r="444" ht="15.75" customHeight="1">
      <c r="A444" s="44"/>
      <c r="B444" s="44"/>
      <c r="C444" s="44"/>
      <c r="D444" s="44"/>
      <c r="E444" s="44"/>
      <c r="F444" s="44"/>
      <c r="G444" s="44"/>
      <c r="H444" s="44"/>
      <c r="I444" s="44"/>
      <c r="J444" s="44"/>
      <c r="K444" s="44"/>
      <c r="L444" s="44"/>
      <c r="M444" s="44"/>
      <c r="N444" s="44"/>
      <c r="O444" s="44"/>
      <c r="P444" s="44"/>
      <c r="Q444" s="44"/>
      <c r="R444" s="44"/>
      <c r="S444" s="44"/>
      <c r="T444" s="44"/>
    </row>
    <row r="445" ht="15.75" customHeight="1">
      <c r="A445" s="44"/>
      <c r="B445" s="44"/>
      <c r="C445" s="44"/>
      <c r="D445" s="44"/>
      <c r="E445" s="44"/>
      <c r="F445" s="44"/>
      <c r="G445" s="44"/>
      <c r="H445" s="44"/>
      <c r="I445" s="44"/>
      <c r="J445" s="44"/>
      <c r="K445" s="44"/>
      <c r="L445" s="44"/>
      <c r="M445" s="44"/>
      <c r="N445" s="44"/>
      <c r="O445" s="44"/>
      <c r="P445" s="44"/>
      <c r="Q445" s="44"/>
      <c r="R445" s="44"/>
      <c r="S445" s="44"/>
      <c r="T445" s="44"/>
    </row>
    <row r="446" ht="15.75" customHeight="1">
      <c r="A446" s="44"/>
      <c r="B446" s="44"/>
      <c r="C446" s="44"/>
      <c r="D446" s="44"/>
      <c r="E446" s="44"/>
      <c r="F446" s="44"/>
      <c r="G446" s="44"/>
      <c r="H446" s="44"/>
      <c r="I446" s="44"/>
      <c r="J446" s="44"/>
      <c r="K446" s="44"/>
      <c r="L446" s="44"/>
      <c r="M446" s="44"/>
      <c r="N446" s="44"/>
      <c r="O446" s="44"/>
      <c r="P446" s="44"/>
      <c r="Q446" s="44"/>
      <c r="R446" s="44"/>
      <c r="S446" s="44"/>
      <c r="T446" s="44"/>
    </row>
    <row r="447" ht="15.75" customHeight="1">
      <c r="A447" s="44"/>
      <c r="B447" s="44"/>
      <c r="C447" s="44"/>
      <c r="D447" s="44"/>
      <c r="E447" s="44"/>
      <c r="F447" s="44"/>
      <c r="G447" s="44"/>
      <c r="H447" s="44"/>
      <c r="I447" s="44"/>
      <c r="J447" s="44"/>
      <c r="K447" s="44"/>
      <c r="L447" s="44"/>
      <c r="M447" s="44"/>
      <c r="N447" s="44"/>
      <c r="O447" s="44"/>
      <c r="P447" s="44"/>
      <c r="Q447" s="44"/>
      <c r="R447" s="44"/>
      <c r="S447" s="44"/>
      <c r="T447" s="44"/>
    </row>
    <row r="448" ht="15.75" customHeight="1">
      <c r="A448" s="44"/>
      <c r="B448" s="44"/>
      <c r="C448" s="44"/>
      <c r="D448" s="44"/>
      <c r="E448" s="44"/>
      <c r="F448" s="44"/>
      <c r="G448" s="44"/>
      <c r="H448" s="44"/>
      <c r="I448" s="44"/>
      <c r="J448" s="44"/>
      <c r="K448" s="44"/>
      <c r="L448" s="44"/>
      <c r="M448" s="44"/>
      <c r="N448" s="44"/>
      <c r="O448" s="44"/>
      <c r="P448" s="44"/>
      <c r="Q448" s="44"/>
      <c r="R448" s="44"/>
      <c r="S448" s="44"/>
      <c r="T448" s="44"/>
    </row>
    <row r="449" ht="15.75" customHeight="1">
      <c r="A449" s="44"/>
      <c r="B449" s="44"/>
      <c r="C449" s="44"/>
      <c r="D449" s="44"/>
      <c r="E449" s="44"/>
      <c r="F449" s="44"/>
      <c r="G449" s="44"/>
      <c r="H449" s="44"/>
      <c r="I449" s="44"/>
      <c r="J449" s="44"/>
      <c r="K449" s="44"/>
      <c r="L449" s="44"/>
      <c r="M449" s="44"/>
      <c r="N449" s="44"/>
      <c r="O449" s="44"/>
      <c r="P449" s="44"/>
      <c r="Q449" s="44"/>
      <c r="R449" s="44"/>
      <c r="S449" s="44"/>
      <c r="T449" s="44"/>
    </row>
    <row r="450" ht="15.75" customHeight="1">
      <c r="A450" s="44"/>
      <c r="B450" s="44"/>
      <c r="C450" s="44"/>
      <c r="D450" s="44"/>
      <c r="E450" s="44"/>
      <c r="F450" s="44"/>
      <c r="G450" s="44"/>
      <c r="H450" s="44"/>
      <c r="I450" s="44"/>
      <c r="J450" s="44"/>
      <c r="K450" s="44"/>
      <c r="L450" s="44"/>
      <c r="M450" s="44"/>
      <c r="N450" s="44"/>
      <c r="O450" s="44"/>
      <c r="P450" s="44"/>
      <c r="Q450" s="44"/>
      <c r="R450" s="44"/>
      <c r="S450" s="44"/>
      <c r="T450" s="44"/>
    </row>
    <row r="451" ht="15.75" customHeight="1">
      <c r="A451" s="44"/>
      <c r="B451" s="44"/>
      <c r="C451" s="44"/>
      <c r="D451" s="44"/>
      <c r="E451" s="44"/>
      <c r="F451" s="44"/>
      <c r="G451" s="44"/>
      <c r="H451" s="44"/>
      <c r="I451" s="44"/>
      <c r="J451" s="44"/>
      <c r="K451" s="44"/>
      <c r="L451" s="44"/>
      <c r="M451" s="44"/>
      <c r="N451" s="44"/>
      <c r="O451" s="44"/>
      <c r="P451" s="44"/>
      <c r="Q451" s="44"/>
      <c r="R451" s="44"/>
      <c r="S451" s="44"/>
      <c r="T451" s="44"/>
    </row>
    <row r="452" ht="15.75" customHeight="1">
      <c r="A452" s="44"/>
      <c r="B452" s="44"/>
      <c r="C452" s="44"/>
      <c r="D452" s="44"/>
      <c r="E452" s="44"/>
      <c r="F452" s="44"/>
      <c r="G452" s="44"/>
      <c r="H452" s="44"/>
      <c r="I452" s="44"/>
      <c r="J452" s="44"/>
      <c r="K452" s="44"/>
      <c r="L452" s="44"/>
      <c r="M452" s="44"/>
      <c r="N452" s="44"/>
      <c r="O452" s="44"/>
      <c r="P452" s="44"/>
      <c r="Q452" s="44"/>
      <c r="R452" s="44"/>
      <c r="S452" s="44"/>
      <c r="T452" s="44"/>
    </row>
    <row r="453" ht="15.75" customHeight="1">
      <c r="A453" s="44"/>
      <c r="B453" s="44"/>
      <c r="C453" s="44"/>
      <c r="D453" s="44"/>
      <c r="E453" s="44"/>
      <c r="F453" s="44"/>
      <c r="G453" s="44"/>
      <c r="H453" s="44"/>
      <c r="I453" s="44"/>
      <c r="J453" s="44"/>
      <c r="K453" s="44"/>
      <c r="L453" s="44"/>
      <c r="M453" s="44"/>
      <c r="N453" s="44"/>
      <c r="O453" s="44"/>
      <c r="P453" s="44"/>
      <c r="Q453" s="44"/>
      <c r="R453" s="44"/>
      <c r="S453" s="44"/>
      <c r="T453" s="44"/>
    </row>
    <row r="454" ht="15.75" customHeight="1">
      <c r="A454" s="44"/>
      <c r="B454" s="44"/>
      <c r="C454" s="44"/>
      <c r="D454" s="44"/>
      <c r="E454" s="44"/>
      <c r="F454" s="44"/>
      <c r="G454" s="44"/>
      <c r="H454" s="44"/>
      <c r="I454" s="44"/>
      <c r="J454" s="44"/>
      <c r="K454" s="44"/>
      <c r="L454" s="44"/>
      <c r="M454" s="44"/>
      <c r="N454" s="44"/>
      <c r="O454" s="44"/>
      <c r="P454" s="44"/>
      <c r="Q454" s="44"/>
      <c r="R454" s="44"/>
      <c r="S454" s="44"/>
      <c r="T454" s="44"/>
    </row>
    <row r="455" ht="15.75" customHeight="1">
      <c r="A455" s="44"/>
      <c r="B455" s="44"/>
      <c r="C455" s="44"/>
      <c r="D455" s="44"/>
      <c r="E455" s="44"/>
      <c r="F455" s="44"/>
      <c r="G455" s="44"/>
      <c r="H455" s="44"/>
      <c r="I455" s="44"/>
      <c r="J455" s="44"/>
      <c r="K455" s="44"/>
      <c r="L455" s="44"/>
      <c r="M455" s="44"/>
      <c r="N455" s="44"/>
      <c r="O455" s="44"/>
      <c r="P455" s="44"/>
      <c r="Q455" s="44"/>
      <c r="R455" s="44"/>
      <c r="S455" s="44"/>
      <c r="T455" s="44"/>
    </row>
    <row r="456" ht="15.75" customHeight="1">
      <c r="A456" s="44"/>
      <c r="B456" s="44"/>
      <c r="C456" s="44"/>
      <c r="D456" s="44"/>
      <c r="E456" s="44"/>
      <c r="F456" s="44"/>
      <c r="G456" s="44"/>
      <c r="H456" s="44"/>
      <c r="I456" s="44"/>
      <c r="J456" s="44"/>
      <c r="K456" s="44"/>
      <c r="L456" s="44"/>
      <c r="M456" s="44"/>
      <c r="N456" s="44"/>
      <c r="O456" s="44"/>
      <c r="P456" s="44"/>
      <c r="Q456" s="44"/>
      <c r="R456" s="44"/>
      <c r="S456" s="44"/>
      <c r="T456" s="44"/>
    </row>
    <row r="457" ht="15.75" customHeight="1">
      <c r="A457" s="44"/>
      <c r="B457" s="44"/>
      <c r="C457" s="44"/>
      <c r="D457" s="44"/>
      <c r="E457" s="44"/>
      <c r="F457" s="44"/>
      <c r="G457" s="44"/>
      <c r="H457" s="44"/>
      <c r="I457" s="44"/>
      <c r="J457" s="44"/>
      <c r="K457" s="44"/>
      <c r="L457" s="44"/>
      <c r="M457" s="44"/>
      <c r="N457" s="44"/>
      <c r="O457" s="44"/>
      <c r="P457" s="44"/>
      <c r="Q457" s="44"/>
      <c r="R457" s="44"/>
      <c r="S457" s="44"/>
      <c r="T457" s="44"/>
    </row>
    <row r="458" ht="15.75" customHeight="1">
      <c r="A458" s="44"/>
      <c r="B458" s="44"/>
      <c r="C458" s="44"/>
      <c r="D458" s="44"/>
      <c r="E458" s="44"/>
      <c r="F458" s="44"/>
      <c r="G458" s="44"/>
      <c r="H458" s="44"/>
      <c r="I458" s="44"/>
      <c r="J458" s="44"/>
      <c r="K458" s="44"/>
      <c r="L458" s="44"/>
      <c r="M458" s="44"/>
      <c r="N458" s="44"/>
      <c r="O458" s="44"/>
      <c r="P458" s="44"/>
      <c r="Q458" s="44"/>
      <c r="R458" s="44"/>
      <c r="S458" s="44"/>
      <c r="T458" s="44"/>
    </row>
    <row r="459" ht="15.75" customHeight="1">
      <c r="A459" s="44"/>
      <c r="B459" s="44"/>
      <c r="C459" s="44"/>
      <c r="D459" s="44"/>
      <c r="E459" s="44"/>
      <c r="F459" s="44"/>
      <c r="G459" s="44"/>
      <c r="H459" s="44"/>
      <c r="I459" s="44"/>
      <c r="J459" s="44"/>
      <c r="K459" s="44"/>
      <c r="L459" s="44"/>
      <c r="M459" s="44"/>
      <c r="N459" s="44"/>
      <c r="O459" s="44"/>
      <c r="P459" s="44"/>
      <c r="Q459" s="44"/>
      <c r="R459" s="44"/>
      <c r="S459" s="44"/>
      <c r="T459" s="44"/>
    </row>
    <row r="460" ht="15.75" customHeight="1">
      <c r="A460" s="44"/>
      <c r="B460" s="44"/>
      <c r="C460" s="44"/>
      <c r="D460" s="44"/>
      <c r="E460" s="44"/>
      <c r="F460" s="44"/>
      <c r="G460" s="44"/>
      <c r="H460" s="44"/>
      <c r="I460" s="44"/>
      <c r="J460" s="44"/>
      <c r="K460" s="44"/>
      <c r="L460" s="44"/>
      <c r="M460" s="44"/>
      <c r="N460" s="44"/>
      <c r="O460" s="44"/>
      <c r="P460" s="44"/>
      <c r="Q460" s="44"/>
      <c r="R460" s="44"/>
      <c r="S460" s="44"/>
      <c r="T460" s="44"/>
    </row>
    <row r="461" ht="15.75" customHeight="1">
      <c r="A461" s="44"/>
      <c r="B461" s="44"/>
      <c r="C461" s="44"/>
      <c r="D461" s="44"/>
      <c r="E461" s="44"/>
      <c r="F461" s="44"/>
      <c r="G461" s="44"/>
      <c r="H461" s="44"/>
      <c r="I461" s="44"/>
      <c r="J461" s="44"/>
      <c r="K461" s="44"/>
      <c r="L461" s="44"/>
      <c r="M461" s="44"/>
      <c r="N461" s="44"/>
      <c r="O461" s="44"/>
      <c r="P461" s="44"/>
      <c r="Q461" s="44"/>
      <c r="R461" s="44"/>
      <c r="S461" s="44"/>
      <c r="T461" s="44"/>
    </row>
    <row r="462" ht="15.75" customHeight="1">
      <c r="A462" s="44"/>
      <c r="B462" s="44"/>
      <c r="C462" s="44"/>
      <c r="D462" s="44"/>
      <c r="E462" s="44"/>
      <c r="F462" s="44"/>
      <c r="G462" s="44"/>
      <c r="H462" s="44"/>
      <c r="I462" s="44"/>
      <c r="J462" s="44"/>
      <c r="K462" s="44"/>
      <c r="L462" s="44"/>
      <c r="M462" s="44"/>
      <c r="N462" s="44"/>
      <c r="O462" s="44"/>
      <c r="P462" s="44"/>
      <c r="Q462" s="44"/>
      <c r="R462" s="44"/>
      <c r="S462" s="44"/>
      <c r="T462" s="44"/>
    </row>
    <row r="463" ht="15.75" customHeight="1">
      <c r="A463" s="44"/>
      <c r="B463" s="44"/>
      <c r="C463" s="44"/>
      <c r="D463" s="44"/>
      <c r="E463" s="44"/>
      <c r="F463" s="44"/>
      <c r="G463" s="44"/>
      <c r="H463" s="44"/>
      <c r="I463" s="44"/>
      <c r="J463" s="44"/>
      <c r="K463" s="44"/>
      <c r="L463" s="44"/>
      <c r="M463" s="44"/>
      <c r="N463" s="44"/>
      <c r="O463" s="44"/>
      <c r="P463" s="44"/>
      <c r="Q463" s="44"/>
      <c r="R463" s="44"/>
      <c r="S463" s="44"/>
      <c r="T463" s="44"/>
    </row>
    <row r="464" ht="15.75" customHeight="1">
      <c r="A464" s="44"/>
      <c r="B464" s="44"/>
      <c r="C464" s="44"/>
      <c r="D464" s="44"/>
      <c r="E464" s="44"/>
      <c r="F464" s="44"/>
      <c r="G464" s="44"/>
      <c r="H464" s="44"/>
      <c r="I464" s="44"/>
      <c r="J464" s="44"/>
      <c r="K464" s="44"/>
      <c r="L464" s="44"/>
      <c r="M464" s="44"/>
      <c r="N464" s="44"/>
      <c r="O464" s="44"/>
      <c r="P464" s="44"/>
      <c r="Q464" s="44"/>
      <c r="R464" s="44"/>
      <c r="S464" s="44"/>
      <c r="T464" s="44"/>
    </row>
    <row r="465" ht="15.75" customHeight="1">
      <c r="A465" s="44"/>
      <c r="B465" s="44"/>
      <c r="C465" s="44"/>
      <c r="D465" s="44"/>
      <c r="E465" s="44"/>
      <c r="F465" s="44"/>
      <c r="G465" s="44"/>
      <c r="H465" s="44"/>
      <c r="I465" s="44"/>
      <c r="J465" s="44"/>
      <c r="K465" s="44"/>
      <c r="L465" s="44"/>
      <c r="M465" s="44"/>
      <c r="N465" s="44"/>
      <c r="O465" s="44"/>
      <c r="P465" s="44"/>
      <c r="Q465" s="44"/>
      <c r="R465" s="44"/>
      <c r="S465" s="44"/>
      <c r="T465" s="44"/>
    </row>
    <row r="466" ht="15.75" customHeight="1">
      <c r="A466" s="44"/>
      <c r="B466" s="44"/>
      <c r="C466" s="44"/>
      <c r="D466" s="44"/>
      <c r="E466" s="44"/>
      <c r="F466" s="44"/>
      <c r="G466" s="44"/>
      <c r="H466" s="44"/>
      <c r="I466" s="44"/>
      <c r="J466" s="44"/>
      <c r="K466" s="44"/>
      <c r="L466" s="44"/>
      <c r="M466" s="44"/>
      <c r="N466" s="44"/>
      <c r="O466" s="44"/>
      <c r="P466" s="44"/>
      <c r="Q466" s="44"/>
      <c r="R466" s="44"/>
      <c r="S466" s="44"/>
      <c r="T466" s="44"/>
    </row>
    <row r="467" ht="15.75" customHeight="1">
      <c r="A467" s="44"/>
      <c r="B467" s="44"/>
      <c r="C467" s="44"/>
      <c r="D467" s="44"/>
      <c r="E467" s="44"/>
      <c r="F467" s="44"/>
      <c r="G467" s="44"/>
      <c r="H467" s="44"/>
      <c r="I467" s="44"/>
      <c r="J467" s="44"/>
      <c r="K467" s="44"/>
      <c r="L467" s="44"/>
      <c r="M467" s="44"/>
      <c r="N467" s="44"/>
      <c r="O467" s="44"/>
      <c r="P467" s="44"/>
      <c r="Q467" s="44"/>
      <c r="R467" s="44"/>
      <c r="S467" s="44"/>
      <c r="T467" s="44"/>
    </row>
    <row r="468" ht="15.75" customHeight="1">
      <c r="A468" s="44"/>
      <c r="B468" s="44"/>
      <c r="C468" s="44"/>
      <c r="D468" s="44"/>
      <c r="E468" s="44"/>
      <c r="F468" s="44"/>
      <c r="G468" s="44"/>
      <c r="H468" s="44"/>
      <c r="I468" s="44"/>
      <c r="J468" s="44"/>
      <c r="K468" s="44"/>
      <c r="L468" s="44"/>
      <c r="M468" s="44"/>
      <c r="N468" s="44"/>
      <c r="O468" s="44"/>
      <c r="P468" s="44"/>
      <c r="Q468" s="44"/>
      <c r="R468" s="44"/>
      <c r="S468" s="44"/>
      <c r="T468" s="44"/>
    </row>
    <row r="469" ht="15.75" customHeight="1">
      <c r="A469" s="44"/>
      <c r="B469" s="44"/>
      <c r="C469" s="44"/>
      <c r="D469" s="44"/>
      <c r="E469" s="44"/>
      <c r="F469" s="44"/>
      <c r="G469" s="44"/>
      <c r="H469" s="44"/>
      <c r="I469" s="44"/>
      <c r="J469" s="44"/>
      <c r="K469" s="44"/>
      <c r="L469" s="44"/>
      <c r="M469" s="44"/>
      <c r="N469" s="44"/>
      <c r="O469" s="44"/>
      <c r="P469" s="44"/>
      <c r="Q469" s="44"/>
      <c r="R469" s="44"/>
      <c r="S469" s="44"/>
      <c r="T469" s="44"/>
    </row>
    <row r="470" ht="15.75" customHeight="1">
      <c r="A470" s="44"/>
      <c r="B470" s="44"/>
      <c r="C470" s="44"/>
      <c r="D470" s="44"/>
      <c r="E470" s="44"/>
      <c r="F470" s="44"/>
      <c r="G470" s="44"/>
      <c r="H470" s="44"/>
      <c r="I470" s="44"/>
      <c r="J470" s="44"/>
      <c r="K470" s="44"/>
      <c r="L470" s="44"/>
      <c r="M470" s="44"/>
      <c r="N470" s="44"/>
      <c r="O470" s="44"/>
      <c r="P470" s="44"/>
      <c r="Q470" s="44"/>
      <c r="R470" s="44"/>
      <c r="S470" s="44"/>
      <c r="T470" s="44"/>
    </row>
    <row r="471" ht="15.75" customHeight="1">
      <c r="A471" s="44"/>
      <c r="B471" s="44"/>
      <c r="C471" s="44"/>
      <c r="D471" s="44"/>
      <c r="E471" s="44"/>
      <c r="F471" s="44"/>
      <c r="G471" s="44"/>
      <c r="H471" s="44"/>
      <c r="I471" s="44"/>
      <c r="J471" s="44"/>
      <c r="K471" s="44"/>
      <c r="L471" s="44"/>
      <c r="M471" s="44"/>
      <c r="N471" s="44"/>
      <c r="O471" s="44"/>
      <c r="P471" s="44"/>
      <c r="Q471" s="44"/>
      <c r="R471" s="44"/>
      <c r="S471" s="44"/>
      <c r="T471" s="44"/>
    </row>
    <row r="472" ht="15.75" customHeight="1">
      <c r="A472" s="44"/>
      <c r="B472" s="44"/>
      <c r="C472" s="44"/>
      <c r="D472" s="44"/>
      <c r="E472" s="44"/>
      <c r="F472" s="44"/>
      <c r="G472" s="44"/>
      <c r="H472" s="44"/>
      <c r="I472" s="44"/>
      <c r="J472" s="44"/>
      <c r="K472" s="44"/>
      <c r="L472" s="44"/>
      <c r="M472" s="44"/>
      <c r="N472" s="44"/>
      <c r="O472" s="44"/>
      <c r="P472" s="44"/>
      <c r="Q472" s="44"/>
      <c r="R472" s="44"/>
      <c r="S472" s="44"/>
      <c r="T472" s="44"/>
    </row>
    <row r="473" ht="15.75" customHeight="1">
      <c r="A473" s="44"/>
      <c r="B473" s="44"/>
      <c r="C473" s="44"/>
      <c r="D473" s="44"/>
      <c r="E473" s="44"/>
      <c r="F473" s="44"/>
      <c r="G473" s="44"/>
      <c r="H473" s="44"/>
      <c r="I473" s="44"/>
      <c r="J473" s="44"/>
      <c r="K473" s="44"/>
      <c r="L473" s="44"/>
      <c r="M473" s="44"/>
      <c r="N473" s="44"/>
      <c r="O473" s="44"/>
      <c r="P473" s="44"/>
      <c r="Q473" s="44"/>
      <c r="R473" s="44"/>
      <c r="S473" s="44"/>
      <c r="T473" s="44"/>
    </row>
    <row r="474" ht="15.75" customHeight="1">
      <c r="A474" s="44"/>
      <c r="B474" s="44"/>
      <c r="C474" s="44"/>
      <c r="D474" s="44"/>
      <c r="E474" s="44"/>
      <c r="F474" s="44"/>
      <c r="G474" s="44"/>
      <c r="H474" s="44"/>
      <c r="I474" s="44"/>
      <c r="J474" s="44"/>
      <c r="K474" s="44"/>
      <c r="L474" s="44"/>
      <c r="M474" s="44"/>
      <c r="N474" s="44"/>
      <c r="O474" s="44"/>
      <c r="P474" s="44"/>
      <c r="Q474" s="44"/>
      <c r="R474" s="44"/>
      <c r="S474" s="44"/>
      <c r="T474" s="44"/>
    </row>
    <row r="475" ht="15.75" customHeight="1">
      <c r="A475" s="44"/>
      <c r="B475" s="44"/>
      <c r="C475" s="44"/>
      <c r="D475" s="44"/>
      <c r="E475" s="44"/>
      <c r="F475" s="44"/>
      <c r="G475" s="44"/>
      <c r="H475" s="44"/>
      <c r="I475" s="44"/>
      <c r="J475" s="44"/>
      <c r="K475" s="44"/>
      <c r="L475" s="44"/>
      <c r="M475" s="44"/>
      <c r="N475" s="44"/>
      <c r="O475" s="44"/>
      <c r="P475" s="44"/>
      <c r="Q475" s="44"/>
      <c r="R475" s="44"/>
      <c r="S475" s="44"/>
      <c r="T475" s="44"/>
    </row>
    <row r="476" ht="15.75" customHeight="1">
      <c r="A476" s="44"/>
      <c r="B476" s="44"/>
      <c r="C476" s="44"/>
      <c r="D476" s="44"/>
      <c r="E476" s="44"/>
      <c r="F476" s="44"/>
      <c r="G476" s="44"/>
      <c r="H476" s="44"/>
      <c r="I476" s="44"/>
      <c r="J476" s="44"/>
      <c r="K476" s="44"/>
      <c r="L476" s="44"/>
      <c r="M476" s="44"/>
      <c r="N476" s="44"/>
      <c r="O476" s="44"/>
      <c r="P476" s="44"/>
      <c r="Q476" s="44"/>
      <c r="R476" s="44"/>
      <c r="S476" s="44"/>
      <c r="T476" s="44"/>
    </row>
    <row r="477" ht="15.75" customHeight="1">
      <c r="A477" s="44"/>
      <c r="B477" s="44"/>
      <c r="C477" s="44"/>
      <c r="D477" s="44"/>
      <c r="E477" s="44"/>
      <c r="F477" s="44"/>
      <c r="G477" s="44"/>
      <c r="H477" s="44"/>
      <c r="I477" s="44"/>
      <c r="J477" s="44"/>
      <c r="K477" s="44"/>
      <c r="L477" s="44"/>
      <c r="M477" s="44"/>
      <c r="N477" s="44"/>
      <c r="O477" s="44"/>
      <c r="P477" s="44"/>
      <c r="Q477" s="44"/>
      <c r="R477" s="44"/>
      <c r="S477" s="44"/>
      <c r="T477" s="44"/>
    </row>
    <row r="478" ht="15.75" customHeight="1">
      <c r="A478" s="44"/>
      <c r="B478" s="44"/>
      <c r="C478" s="44"/>
      <c r="D478" s="44"/>
      <c r="E478" s="44"/>
      <c r="F478" s="44"/>
      <c r="G478" s="44"/>
      <c r="H478" s="44"/>
      <c r="I478" s="44"/>
      <c r="J478" s="44"/>
      <c r="K478" s="44"/>
      <c r="L478" s="44"/>
      <c r="M478" s="44"/>
      <c r="N478" s="44"/>
      <c r="O478" s="44"/>
      <c r="P478" s="44"/>
      <c r="Q478" s="44"/>
      <c r="R478" s="44"/>
      <c r="S478" s="44"/>
      <c r="T478" s="44"/>
    </row>
    <row r="479" ht="15.75" customHeight="1">
      <c r="A479" s="44"/>
      <c r="B479" s="44"/>
      <c r="C479" s="44"/>
      <c r="D479" s="44"/>
      <c r="E479" s="44"/>
      <c r="F479" s="44"/>
      <c r="G479" s="44"/>
      <c r="H479" s="44"/>
      <c r="I479" s="44"/>
      <c r="J479" s="44"/>
      <c r="K479" s="44"/>
      <c r="L479" s="44"/>
      <c r="M479" s="44"/>
      <c r="N479" s="44"/>
      <c r="O479" s="44"/>
      <c r="P479" s="44"/>
      <c r="Q479" s="44"/>
      <c r="R479" s="44"/>
      <c r="S479" s="44"/>
      <c r="T479" s="44"/>
    </row>
    <row r="480" ht="15.75" customHeight="1">
      <c r="A480" s="44"/>
      <c r="B480" s="44"/>
      <c r="C480" s="44"/>
      <c r="D480" s="44"/>
      <c r="E480" s="44"/>
      <c r="F480" s="44"/>
      <c r="G480" s="44"/>
      <c r="H480" s="44"/>
      <c r="I480" s="44"/>
      <c r="J480" s="44"/>
      <c r="K480" s="44"/>
      <c r="L480" s="44"/>
      <c r="M480" s="44"/>
      <c r="N480" s="44"/>
      <c r="O480" s="44"/>
      <c r="P480" s="44"/>
      <c r="Q480" s="44"/>
      <c r="R480" s="44"/>
      <c r="S480" s="44"/>
      <c r="T480" s="44"/>
    </row>
    <row r="481" ht="15.75" customHeight="1">
      <c r="A481" s="44"/>
      <c r="B481" s="44"/>
      <c r="C481" s="44"/>
      <c r="D481" s="44"/>
      <c r="E481" s="44"/>
      <c r="F481" s="44"/>
      <c r="G481" s="44"/>
      <c r="H481" s="44"/>
      <c r="I481" s="44"/>
      <c r="J481" s="44"/>
      <c r="K481" s="44"/>
      <c r="L481" s="44"/>
      <c r="M481" s="44"/>
      <c r="N481" s="44"/>
      <c r="O481" s="44"/>
      <c r="P481" s="44"/>
      <c r="Q481" s="44"/>
      <c r="R481" s="44"/>
      <c r="S481" s="44"/>
      <c r="T481" s="44"/>
    </row>
    <row r="482" ht="15.75" customHeight="1">
      <c r="A482" s="44"/>
      <c r="B482" s="44"/>
      <c r="C482" s="44"/>
      <c r="D482" s="44"/>
      <c r="E482" s="44"/>
      <c r="F482" s="44"/>
      <c r="G482" s="44"/>
      <c r="H482" s="44"/>
      <c r="I482" s="44"/>
      <c r="J482" s="44"/>
      <c r="K482" s="44"/>
      <c r="L482" s="44"/>
      <c r="M482" s="44"/>
      <c r="N482" s="44"/>
      <c r="O482" s="44"/>
      <c r="P482" s="44"/>
      <c r="Q482" s="44"/>
      <c r="R482" s="44"/>
      <c r="S482" s="44"/>
      <c r="T482" s="44"/>
    </row>
    <row r="483" ht="15.75" customHeight="1">
      <c r="A483" s="44"/>
      <c r="B483" s="44"/>
      <c r="C483" s="44"/>
      <c r="D483" s="44"/>
      <c r="E483" s="44"/>
      <c r="F483" s="44"/>
      <c r="G483" s="44"/>
      <c r="H483" s="44"/>
      <c r="I483" s="44"/>
      <c r="J483" s="44"/>
      <c r="K483" s="44"/>
      <c r="L483" s="44"/>
      <c r="M483" s="44"/>
      <c r="N483" s="44"/>
      <c r="O483" s="44"/>
      <c r="P483" s="44"/>
      <c r="Q483" s="44"/>
      <c r="R483" s="44"/>
      <c r="S483" s="44"/>
      <c r="T483" s="44"/>
    </row>
    <row r="484" ht="15.75" customHeight="1">
      <c r="A484" s="44"/>
      <c r="B484" s="44"/>
      <c r="C484" s="44"/>
      <c r="D484" s="44"/>
      <c r="E484" s="44"/>
      <c r="F484" s="44"/>
      <c r="G484" s="44"/>
      <c r="H484" s="44"/>
      <c r="I484" s="44"/>
      <c r="J484" s="44"/>
      <c r="K484" s="44"/>
      <c r="L484" s="44"/>
      <c r="M484" s="44"/>
      <c r="N484" s="44"/>
      <c r="O484" s="44"/>
      <c r="P484" s="44"/>
      <c r="Q484" s="44"/>
      <c r="R484" s="44"/>
      <c r="S484" s="44"/>
      <c r="T484" s="44"/>
    </row>
    <row r="485" ht="15.75" customHeight="1">
      <c r="A485" s="44"/>
      <c r="B485" s="44"/>
      <c r="C485" s="44"/>
      <c r="D485" s="44"/>
      <c r="E485" s="44"/>
      <c r="F485" s="44"/>
      <c r="G485" s="44"/>
      <c r="H485" s="44"/>
      <c r="I485" s="44"/>
      <c r="J485" s="44"/>
      <c r="K485" s="44"/>
      <c r="L485" s="44"/>
      <c r="M485" s="44"/>
      <c r="N485" s="44"/>
      <c r="O485" s="44"/>
      <c r="P485" s="44"/>
      <c r="Q485" s="44"/>
      <c r="R485" s="44"/>
      <c r="S485" s="44"/>
      <c r="T485" s="44"/>
    </row>
    <row r="486" ht="15.75" customHeight="1">
      <c r="A486" s="44"/>
      <c r="B486" s="44"/>
      <c r="C486" s="44"/>
      <c r="D486" s="44"/>
      <c r="E486" s="44"/>
      <c r="F486" s="44"/>
      <c r="G486" s="44"/>
      <c r="H486" s="44"/>
      <c r="I486" s="44"/>
      <c r="J486" s="44"/>
      <c r="K486" s="44"/>
      <c r="L486" s="44"/>
      <c r="M486" s="44"/>
      <c r="N486" s="44"/>
      <c r="O486" s="44"/>
      <c r="P486" s="44"/>
      <c r="Q486" s="44"/>
      <c r="R486" s="44"/>
      <c r="S486" s="44"/>
      <c r="T486" s="44"/>
    </row>
    <row r="487" ht="15.75" customHeight="1">
      <c r="A487" s="44"/>
      <c r="B487" s="44"/>
      <c r="C487" s="44"/>
      <c r="D487" s="44"/>
      <c r="E487" s="44"/>
      <c r="F487" s="44"/>
      <c r="G487" s="44"/>
      <c r="H487" s="44"/>
      <c r="I487" s="44"/>
      <c r="J487" s="44"/>
      <c r="K487" s="44"/>
      <c r="L487" s="44"/>
      <c r="M487" s="44"/>
      <c r="N487" s="44"/>
      <c r="O487" s="44"/>
      <c r="P487" s="44"/>
      <c r="Q487" s="44"/>
      <c r="R487" s="44"/>
      <c r="S487" s="44"/>
      <c r="T487" s="44"/>
    </row>
    <row r="488" ht="15.75" customHeight="1">
      <c r="A488" s="44"/>
      <c r="B488" s="44"/>
      <c r="C488" s="44"/>
      <c r="D488" s="44"/>
      <c r="E488" s="44"/>
      <c r="F488" s="44"/>
      <c r="G488" s="44"/>
      <c r="H488" s="44"/>
      <c r="I488" s="44"/>
      <c r="J488" s="44"/>
      <c r="K488" s="44"/>
      <c r="L488" s="44"/>
      <c r="M488" s="44"/>
      <c r="N488" s="44"/>
      <c r="O488" s="44"/>
      <c r="P488" s="44"/>
      <c r="Q488" s="44"/>
      <c r="R488" s="44"/>
      <c r="S488" s="44"/>
      <c r="T488" s="44"/>
    </row>
    <row r="489" ht="15.75" customHeight="1">
      <c r="A489" s="44"/>
      <c r="B489" s="44"/>
      <c r="C489" s="44"/>
      <c r="D489" s="44"/>
      <c r="E489" s="44"/>
      <c r="F489" s="44"/>
      <c r="G489" s="44"/>
      <c r="H489" s="44"/>
      <c r="I489" s="44"/>
      <c r="J489" s="44"/>
      <c r="K489" s="44"/>
      <c r="L489" s="44"/>
      <c r="M489" s="44"/>
      <c r="N489" s="44"/>
      <c r="O489" s="44"/>
      <c r="P489" s="44"/>
      <c r="Q489" s="44"/>
      <c r="R489" s="44"/>
      <c r="S489" s="44"/>
      <c r="T489" s="44"/>
    </row>
    <row r="490" ht="15.75" customHeight="1">
      <c r="A490" s="44"/>
      <c r="B490" s="44"/>
      <c r="C490" s="44"/>
      <c r="D490" s="44"/>
      <c r="E490" s="44"/>
      <c r="F490" s="44"/>
      <c r="G490" s="44"/>
      <c r="H490" s="44"/>
      <c r="I490" s="44"/>
      <c r="J490" s="44"/>
      <c r="K490" s="44"/>
      <c r="L490" s="44"/>
      <c r="M490" s="44"/>
      <c r="N490" s="44"/>
      <c r="O490" s="44"/>
      <c r="P490" s="44"/>
      <c r="Q490" s="44"/>
      <c r="R490" s="44"/>
      <c r="S490" s="44"/>
      <c r="T490" s="44"/>
    </row>
    <row r="491" ht="15.75" customHeight="1">
      <c r="A491" s="44"/>
      <c r="B491" s="44"/>
      <c r="C491" s="44"/>
      <c r="D491" s="44"/>
      <c r="E491" s="44"/>
      <c r="F491" s="44"/>
      <c r="G491" s="44"/>
      <c r="H491" s="44"/>
      <c r="I491" s="44"/>
      <c r="J491" s="44"/>
      <c r="K491" s="44"/>
      <c r="L491" s="44"/>
      <c r="M491" s="44"/>
      <c r="N491" s="44"/>
      <c r="O491" s="44"/>
      <c r="P491" s="44"/>
      <c r="Q491" s="44"/>
      <c r="R491" s="44"/>
      <c r="S491" s="44"/>
      <c r="T491" s="44"/>
    </row>
    <row r="492" ht="15.75" customHeight="1">
      <c r="A492" s="44"/>
      <c r="B492" s="44"/>
      <c r="C492" s="44"/>
      <c r="D492" s="44"/>
      <c r="E492" s="44"/>
      <c r="F492" s="44"/>
      <c r="G492" s="44"/>
      <c r="H492" s="44"/>
      <c r="I492" s="44"/>
      <c r="J492" s="44"/>
      <c r="K492" s="44"/>
      <c r="L492" s="44"/>
      <c r="M492" s="44"/>
      <c r="N492" s="44"/>
      <c r="O492" s="44"/>
      <c r="P492" s="44"/>
      <c r="Q492" s="44"/>
      <c r="R492" s="44"/>
      <c r="S492" s="44"/>
      <c r="T492" s="44"/>
    </row>
    <row r="493" ht="15.75" customHeight="1">
      <c r="A493" s="44"/>
      <c r="B493" s="44"/>
      <c r="C493" s="44"/>
      <c r="D493" s="44"/>
      <c r="E493" s="44"/>
      <c r="F493" s="44"/>
      <c r="G493" s="44"/>
      <c r="H493" s="44"/>
      <c r="I493" s="44"/>
      <c r="J493" s="44"/>
      <c r="K493" s="44"/>
      <c r="L493" s="44"/>
      <c r="M493" s="44"/>
      <c r="N493" s="44"/>
      <c r="O493" s="44"/>
      <c r="P493" s="44"/>
      <c r="Q493" s="44"/>
      <c r="R493" s="44"/>
      <c r="S493" s="44"/>
      <c r="T493" s="44"/>
    </row>
    <row r="494" ht="15.75" customHeight="1">
      <c r="A494" s="44"/>
      <c r="B494" s="44"/>
      <c r="C494" s="44"/>
      <c r="D494" s="44"/>
      <c r="E494" s="44"/>
      <c r="F494" s="44"/>
      <c r="G494" s="44"/>
      <c r="H494" s="44"/>
      <c r="I494" s="44"/>
      <c r="J494" s="44"/>
      <c r="K494" s="44"/>
      <c r="L494" s="44"/>
      <c r="M494" s="44"/>
      <c r="N494" s="44"/>
      <c r="O494" s="44"/>
      <c r="P494" s="44"/>
      <c r="Q494" s="44"/>
      <c r="R494" s="44"/>
      <c r="S494" s="44"/>
      <c r="T494" s="44"/>
    </row>
    <row r="495" ht="15.75" customHeight="1">
      <c r="A495" s="44"/>
      <c r="B495" s="44"/>
      <c r="C495" s="44"/>
      <c r="D495" s="44"/>
      <c r="E495" s="44"/>
      <c r="F495" s="44"/>
      <c r="G495" s="44"/>
      <c r="H495" s="44"/>
      <c r="I495" s="44"/>
      <c r="J495" s="44"/>
      <c r="K495" s="44"/>
      <c r="L495" s="44"/>
      <c r="M495" s="44"/>
      <c r="N495" s="44"/>
      <c r="O495" s="44"/>
      <c r="P495" s="44"/>
      <c r="Q495" s="44"/>
      <c r="R495" s="44"/>
      <c r="S495" s="44"/>
      <c r="T495" s="44"/>
    </row>
    <row r="496" ht="15.75" customHeight="1">
      <c r="A496" s="44"/>
      <c r="B496" s="44"/>
      <c r="C496" s="44"/>
      <c r="D496" s="44"/>
      <c r="E496" s="44"/>
      <c r="F496" s="44"/>
      <c r="G496" s="44"/>
      <c r="H496" s="44"/>
      <c r="I496" s="44"/>
      <c r="J496" s="44"/>
      <c r="K496" s="44"/>
      <c r="L496" s="44"/>
      <c r="M496" s="44"/>
      <c r="N496" s="44"/>
      <c r="O496" s="44"/>
      <c r="P496" s="44"/>
      <c r="Q496" s="44"/>
      <c r="R496" s="44"/>
      <c r="S496" s="44"/>
      <c r="T496" s="44"/>
    </row>
    <row r="497" ht="15.75" customHeight="1">
      <c r="A497" s="44"/>
      <c r="B497" s="44"/>
      <c r="C497" s="44"/>
      <c r="D497" s="44"/>
      <c r="E497" s="44"/>
      <c r="F497" s="44"/>
      <c r="G497" s="44"/>
      <c r="H497" s="44"/>
      <c r="I497" s="44"/>
      <c r="J497" s="44"/>
      <c r="K497" s="44"/>
      <c r="L497" s="44"/>
      <c r="M497" s="44"/>
      <c r="N497" s="44"/>
      <c r="O497" s="44"/>
      <c r="P497" s="44"/>
      <c r="Q497" s="44"/>
      <c r="R497" s="44"/>
      <c r="S497" s="44"/>
      <c r="T497" s="44"/>
    </row>
    <row r="498" ht="15.75" customHeight="1">
      <c r="A498" s="44"/>
      <c r="B498" s="44"/>
      <c r="C498" s="44"/>
      <c r="D498" s="44"/>
      <c r="E498" s="44"/>
      <c r="F498" s="44"/>
      <c r="G498" s="44"/>
      <c r="H498" s="44"/>
      <c r="I498" s="44"/>
      <c r="J498" s="44"/>
      <c r="K498" s="44"/>
      <c r="L498" s="44"/>
      <c r="M498" s="44"/>
      <c r="N498" s="44"/>
      <c r="O498" s="44"/>
      <c r="P498" s="44"/>
      <c r="Q498" s="44"/>
      <c r="R498" s="44"/>
      <c r="S498" s="44"/>
      <c r="T498" s="44"/>
    </row>
    <row r="499" ht="15.75" customHeight="1">
      <c r="A499" s="44"/>
      <c r="B499" s="44"/>
      <c r="C499" s="44"/>
      <c r="D499" s="44"/>
      <c r="E499" s="44"/>
      <c r="F499" s="44"/>
      <c r="G499" s="44"/>
      <c r="H499" s="44"/>
      <c r="I499" s="44"/>
      <c r="J499" s="44"/>
      <c r="K499" s="44"/>
      <c r="L499" s="44"/>
      <c r="M499" s="44"/>
      <c r="N499" s="44"/>
      <c r="O499" s="44"/>
      <c r="P499" s="44"/>
      <c r="Q499" s="44"/>
      <c r="R499" s="44"/>
      <c r="S499" s="44"/>
      <c r="T499" s="44"/>
    </row>
    <row r="500" ht="15.75" customHeight="1">
      <c r="A500" s="44"/>
      <c r="B500" s="44"/>
      <c r="C500" s="44"/>
      <c r="D500" s="44"/>
      <c r="E500" s="44"/>
      <c r="F500" s="44"/>
      <c r="G500" s="44"/>
      <c r="H500" s="44"/>
      <c r="I500" s="44"/>
      <c r="J500" s="44"/>
      <c r="K500" s="44"/>
      <c r="L500" s="44"/>
      <c r="M500" s="44"/>
      <c r="N500" s="44"/>
      <c r="O500" s="44"/>
      <c r="P500" s="44"/>
      <c r="Q500" s="44"/>
      <c r="R500" s="44"/>
      <c r="S500" s="44"/>
      <c r="T500" s="44"/>
    </row>
    <row r="501" ht="15.75" customHeight="1">
      <c r="A501" s="44"/>
      <c r="B501" s="44"/>
      <c r="C501" s="44"/>
      <c r="D501" s="44"/>
      <c r="E501" s="44"/>
      <c r="F501" s="44"/>
      <c r="G501" s="44"/>
      <c r="H501" s="44"/>
      <c r="I501" s="44"/>
      <c r="J501" s="44"/>
      <c r="K501" s="44"/>
      <c r="L501" s="44"/>
      <c r="M501" s="44"/>
      <c r="N501" s="44"/>
      <c r="O501" s="44"/>
      <c r="P501" s="44"/>
      <c r="Q501" s="44"/>
      <c r="R501" s="44"/>
      <c r="S501" s="44"/>
      <c r="T501" s="44"/>
    </row>
    <row r="502" ht="15.75" customHeight="1">
      <c r="A502" s="44"/>
      <c r="B502" s="44"/>
      <c r="C502" s="44"/>
      <c r="D502" s="44"/>
      <c r="E502" s="44"/>
      <c r="F502" s="44"/>
      <c r="G502" s="44"/>
      <c r="H502" s="44"/>
      <c r="I502" s="44"/>
      <c r="J502" s="44"/>
      <c r="K502" s="44"/>
      <c r="L502" s="44"/>
      <c r="M502" s="44"/>
      <c r="N502" s="44"/>
      <c r="O502" s="44"/>
      <c r="P502" s="44"/>
      <c r="Q502" s="44"/>
      <c r="R502" s="44"/>
      <c r="S502" s="44"/>
      <c r="T502" s="44"/>
    </row>
    <row r="503" ht="15.75" customHeight="1">
      <c r="A503" s="44"/>
      <c r="B503" s="44"/>
      <c r="C503" s="44"/>
      <c r="D503" s="44"/>
      <c r="E503" s="44"/>
      <c r="F503" s="44"/>
      <c r="G503" s="44"/>
      <c r="H503" s="44"/>
      <c r="I503" s="44"/>
      <c r="J503" s="44"/>
      <c r="K503" s="44"/>
      <c r="L503" s="44"/>
      <c r="M503" s="44"/>
      <c r="N503" s="44"/>
      <c r="O503" s="44"/>
      <c r="P503" s="44"/>
      <c r="Q503" s="44"/>
      <c r="R503" s="44"/>
      <c r="S503" s="44"/>
      <c r="T503" s="44"/>
    </row>
    <row r="504" ht="15.75" customHeight="1">
      <c r="A504" s="44"/>
      <c r="B504" s="44"/>
      <c r="C504" s="44"/>
      <c r="D504" s="44"/>
      <c r="E504" s="44"/>
      <c r="F504" s="44"/>
      <c r="G504" s="44"/>
      <c r="H504" s="44"/>
      <c r="I504" s="44"/>
      <c r="J504" s="44"/>
      <c r="K504" s="44"/>
      <c r="L504" s="44"/>
      <c r="M504" s="44"/>
      <c r="N504" s="44"/>
      <c r="O504" s="44"/>
      <c r="P504" s="44"/>
      <c r="Q504" s="44"/>
      <c r="R504" s="44"/>
      <c r="S504" s="44"/>
      <c r="T504" s="44"/>
    </row>
    <row r="505" ht="15.75" customHeight="1">
      <c r="A505" s="44"/>
      <c r="B505" s="44"/>
      <c r="C505" s="44"/>
      <c r="D505" s="44"/>
      <c r="E505" s="44"/>
      <c r="F505" s="44"/>
      <c r="G505" s="44"/>
      <c r="H505" s="44"/>
      <c r="I505" s="44"/>
      <c r="J505" s="44"/>
      <c r="K505" s="44"/>
      <c r="L505" s="44"/>
      <c r="M505" s="44"/>
      <c r="N505" s="44"/>
      <c r="O505" s="44"/>
      <c r="P505" s="44"/>
      <c r="Q505" s="44"/>
      <c r="R505" s="44"/>
      <c r="S505" s="44"/>
      <c r="T505" s="44"/>
    </row>
    <row r="506" ht="15.75" customHeight="1">
      <c r="A506" s="44"/>
      <c r="B506" s="44"/>
      <c r="C506" s="44"/>
      <c r="D506" s="44"/>
      <c r="E506" s="44"/>
      <c r="F506" s="44"/>
      <c r="G506" s="44"/>
      <c r="H506" s="44"/>
      <c r="I506" s="44"/>
      <c r="J506" s="44"/>
      <c r="K506" s="44"/>
      <c r="L506" s="44"/>
      <c r="M506" s="44"/>
      <c r="N506" s="44"/>
      <c r="O506" s="44"/>
      <c r="P506" s="44"/>
      <c r="Q506" s="44"/>
      <c r="R506" s="44"/>
      <c r="S506" s="44"/>
      <c r="T506" s="44"/>
    </row>
    <row r="507" ht="15.75" customHeight="1">
      <c r="A507" s="44"/>
      <c r="B507" s="44"/>
      <c r="C507" s="44"/>
      <c r="D507" s="44"/>
      <c r="E507" s="44"/>
      <c r="F507" s="44"/>
      <c r="G507" s="44"/>
      <c r="H507" s="44"/>
      <c r="I507" s="44"/>
      <c r="J507" s="44"/>
      <c r="K507" s="44"/>
      <c r="L507" s="44"/>
      <c r="M507" s="44"/>
      <c r="N507" s="44"/>
      <c r="O507" s="44"/>
      <c r="P507" s="44"/>
      <c r="Q507" s="44"/>
      <c r="R507" s="44"/>
      <c r="S507" s="44"/>
      <c r="T507" s="44"/>
    </row>
    <row r="508" ht="15.75" customHeight="1">
      <c r="A508" s="44"/>
      <c r="B508" s="44"/>
      <c r="C508" s="44"/>
      <c r="D508" s="44"/>
      <c r="E508" s="44"/>
      <c r="F508" s="44"/>
      <c r="G508" s="44"/>
      <c r="H508" s="44"/>
      <c r="I508" s="44"/>
      <c r="J508" s="44"/>
      <c r="K508" s="44"/>
      <c r="L508" s="44"/>
      <c r="M508" s="44"/>
      <c r="N508" s="44"/>
      <c r="O508" s="44"/>
      <c r="P508" s="44"/>
      <c r="Q508" s="44"/>
      <c r="R508" s="44"/>
      <c r="S508" s="44"/>
      <c r="T508" s="44"/>
    </row>
    <row r="509" ht="15.75" customHeight="1">
      <c r="A509" s="44"/>
      <c r="B509" s="44"/>
      <c r="C509" s="44"/>
      <c r="D509" s="44"/>
      <c r="E509" s="44"/>
      <c r="F509" s="44"/>
      <c r="G509" s="44"/>
      <c r="H509" s="44"/>
      <c r="I509" s="44"/>
      <c r="J509" s="44"/>
      <c r="K509" s="44"/>
      <c r="L509" s="44"/>
      <c r="M509" s="44"/>
      <c r="N509" s="44"/>
      <c r="O509" s="44"/>
      <c r="P509" s="44"/>
      <c r="Q509" s="44"/>
      <c r="R509" s="44"/>
      <c r="S509" s="44"/>
      <c r="T509" s="44"/>
    </row>
    <row r="510" ht="15.75" customHeight="1">
      <c r="A510" s="44"/>
      <c r="B510" s="44"/>
      <c r="C510" s="44"/>
      <c r="D510" s="44"/>
      <c r="E510" s="44"/>
      <c r="F510" s="44"/>
      <c r="G510" s="44"/>
      <c r="H510" s="44"/>
      <c r="I510" s="44"/>
      <c r="J510" s="44"/>
      <c r="K510" s="44"/>
      <c r="L510" s="44"/>
      <c r="M510" s="44"/>
      <c r="N510" s="44"/>
      <c r="O510" s="44"/>
      <c r="P510" s="44"/>
      <c r="Q510" s="44"/>
      <c r="R510" s="44"/>
      <c r="S510" s="44"/>
      <c r="T510" s="44"/>
    </row>
    <row r="511" ht="15.75" customHeight="1">
      <c r="A511" s="44"/>
      <c r="B511" s="44"/>
      <c r="C511" s="44"/>
      <c r="D511" s="44"/>
      <c r="E511" s="44"/>
      <c r="F511" s="44"/>
      <c r="G511" s="44"/>
      <c r="H511" s="44"/>
      <c r="I511" s="44"/>
      <c r="J511" s="44"/>
      <c r="K511" s="44"/>
      <c r="L511" s="44"/>
      <c r="M511" s="44"/>
      <c r="N511" s="44"/>
      <c r="O511" s="44"/>
      <c r="P511" s="44"/>
      <c r="Q511" s="44"/>
      <c r="R511" s="44"/>
      <c r="S511" s="44"/>
      <c r="T511" s="44"/>
    </row>
    <row r="512" ht="15.75" customHeight="1">
      <c r="A512" s="44"/>
      <c r="B512" s="44"/>
      <c r="C512" s="44"/>
      <c r="D512" s="44"/>
      <c r="E512" s="44"/>
      <c r="F512" s="44"/>
      <c r="G512" s="44"/>
      <c r="H512" s="44"/>
      <c r="I512" s="44"/>
      <c r="J512" s="44"/>
      <c r="K512" s="44"/>
      <c r="L512" s="44"/>
      <c r="M512" s="44"/>
      <c r="N512" s="44"/>
      <c r="O512" s="44"/>
      <c r="P512" s="44"/>
      <c r="Q512" s="44"/>
      <c r="R512" s="44"/>
      <c r="S512" s="44"/>
      <c r="T512" s="44"/>
    </row>
    <row r="513" ht="15.75" customHeight="1">
      <c r="A513" s="44"/>
      <c r="B513" s="44"/>
      <c r="C513" s="44"/>
      <c r="D513" s="44"/>
      <c r="E513" s="44"/>
      <c r="F513" s="44"/>
      <c r="G513" s="44"/>
      <c r="H513" s="44"/>
      <c r="I513" s="44"/>
      <c r="J513" s="44"/>
      <c r="K513" s="44"/>
      <c r="L513" s="44"/>
      <c r="M513" s="44"/>
      <c r="N513" s="44"/>
      <c r="O513" s="44"/>
      <c r="P513" s="44"/>
      <c r="Q513" s="44"/>
      <c r="R513" s="44"/>
      <c r="S513" s="44"/>
      <c r="T513" s="44"/>
    </row>
    <row r="514" ht="15.75" customHeight="1">
      <c r="A514" s="44"/>
      <c r="B514" s="44"/>
      <c r="C514" s="44"/>
      <c r="D514" s="44"/>
      <c r="E514" s="44"/>
      <c r="F514" s="44"/>
      <c r="G514" s="44"/>
      <c r="H514" s="44"/>
      <c r="I514" s="44"/>
      <c r="J514" s="44"/>
      <c r="K514" s="44"/>
      <c r="L514" s="44"/>
      <c r="M514" s="44"/>
      <c r="N514" s="44"/>
      <c r="O514" s="44"/>
      <c r="P514" s="44"/>
      <c r="Q514" s="44"/>
      <c r="R514" s="44"/>
      <c r="S514" s="44"/>
      <c r="T514" s="44"/>
    </row>
    <row r="515" ht="15.75" customHeight="1">
      <c r="A515" s="44"/>
      <c r="B515" s="44"/>
      <c r="C515" s="44"/>
      <c r="D515" s="44"/>
      <c r="E515" s="44"/>
      <c r="F515" s="44"/>
      <c r="G515" s="44"/>
      <c r="H515" s="44"/>
      <c r="I515" s="44"/>
      <c r="J515" s="44"/>
      <c r="K515" s="44"/>
      <c r="L515" s="44"/>
      <c r="M515" s="44"/>
      <c r="N515" s="44"/>
      <c r="O515" s="44"/>
      <c r="P515" s="44"/>
      <c r="Q515" s="44"/>
      <c r="R515" s="44"/>
      <c r="S515" s="44"/>
      <c r="T515" s="44"/>
    </row>
    <row r="516" ht="15.75" customHeight="1">
      <c r="A516" s="44"/>
      <c r="B516" s="44"/>
      <c r="C516" s="44"/>
      <c r="D516" s="44"/>
      <c r="E516" s="44"/>
      <c r="F516" s="44"/>
      <c r="G516" s="44"/>
      <c r="H516" s="44"/>
      <c r="I516" s="44"/>
      <c r="J516" s="44"/>
      <c r="K516" s="44"/>
      <c r="L516" s="44"/>
      <c r="M516" s="44"/>
      <c r="N516" s="44"/>
      <c r="O516" s="44"/>
      <c r="P516" s="44"/>
      <c r="Q516" s="44"/>
      <c r="R516" s="44"/>
      <c r="S516" s="44"/>
      <c r="T516" s="44"/>
    </row>
    <row r="517" ht="15.75" customHeight="1">
      <c r="A517" s="44"/>
      <c r="B517" s="44"/>
      <c r="C517" s="44"/>
      <c r="D517" s="44"/>
      <c r="E517" s="44"/>
      <c r="F517" s="44"/>
      <c r="G517" s="44"/>
      <c r="H517" s="44"/>
      <c r="I517" s="44"/>
      <c r="J517" s="44"/>
      <c r="K517" s="44"/>
      <c r="L517" s="44"/>
      <c r="M517" s="44"/>
      <c r="N517" s="44"/>
      <c r="O517" s="44"/>
      <c r="P517" s="44"/>
      <c r="Q517" s="44"/>
      <c r="R517" s="44"/>
      <c r="S517" s="44"/>
      <c r="T517" s="44"/>
    </row>
    <row r="518" ht="15.75" customHeight="1">
      <c r="A518" s="44"/>
      <c r="B518" s="44"/>
      <c r="C518" s="44"/>
      <c r="D518" s="44"/>
      <c r="E518" s="44"/>
      <c r="F518" s="44"/>
      <c r="G518" s="44"/>
      <c r="H518" s="44"/>
      <c r="I518" s="44"/>
      <c r="J518" s="44"/>
      <c r="K518" s="44"/>
      <c r="L518" s="44"/>
      <c r="M518" s="44"/>
      <c r="N518" s="44"/>
      <c r="O518" s="44"/>
      <c r="P518" s="44"/>
      <c r="Q518" s="44"/>
      <c r="R518" s="44"/>
      <c r="S518" s="44"/>
      <c r="T518" s="44"/>
    </row>
    <row r="519" ht="15.75" customHeight="1">
      <c r="A519" s="44"/>
      <c r="B519" s="44"/>
      <c r="C519" s="44"/>
      <c r="D519" s="44"/>
      <c r="E519" s="44"/>
      <c r="F519" s="44"/>
      <c r="G519" s="44"/>
      <c r="H519" s="44"/>
      <c r="I519" s="44"/>
      <c r="J519" s="44"/>
      <c r="K519" s="44"/>
      <c r="L519" s="44"/>
      <c r="M519" s="44"/>
      <c r="N519" s="44"/>
      <c r="O519" s="44"/>
      <c r="P519" s="44"/>
      <c r="Q519" s="44"/>
      <c r="R519" s="44"/>
      <c r="S519" s="44"/>
      <c r="T519" s="44"/>
    </row>
    <row r="520" ht="15.75" customHeight="1">
      <c r="A520" s="44"/>
      <c r="B520" s="44"/>
      <c r="C520" s="44"/>
      <c r="D520" s="44"/>
      <c r="E520" s="44"/>
      <c r="F520" s="44"/>
      <c r="G520" s="44"/>
      <c r="H520" s="44"/>
      <c r="I520" s="44"/>
      <c r="J520" s="44"/>
      <c r="K520" s="44"/>
      <c r="L520" s="44"/>
      <c r="M520" s="44"/>
      <c r="N520" s="44"/>
      <c r="O520" s="44"/>
      <c r="P520" s="44"/>
      <c r="Q520" s="44"/>
      <c r="R520" s="44"/>
      <c r="S520" s="44"/>
      <c r="T520" s="44"/>
    </row>
    <row r="521" ht="15.75" customHeight="1">
      <c r="A521" s="44"/>
      <c r="B521" s="44"/>
      <c r="C521" s="44"/>
      <c r="D521" s="44"/>
      <c r="E521" s="44"/>
      <c r="F521" s="44"/>
      <c r="G521" s="44"/>
      <c r="H521" s="44"/>
      <c r="I521" s="44"/>
      <c r="J521" s="44"/>
      <c r="K521" s="44"/>
      <c r="L521" s="44"/>
      <c r="M521" s="44"/>
      <c r="N521" s="44"/>
      <c r="O521" s="44"/>
      <c r="P521" s="44"/>
      <c r="Q521" s="44"/>
      <c r="R521" s="44"/>
      <c r="S521" s="44"/>
      <c r="T521" s="44"/>
    </row>
    <row r="522" ht="15.75" customHeight="1">
      <c r="A522" s="44"/>
      <c r="B522" s="44"/>
      <c r="C522" s="44"/>
      <c r="D522" s="44"/>
      <c r="E522" s="44"/>
      <c r="F522" s="44"/>
      <c r="G522" s="44"/>
      <c r="H522" s="44"/>
      <c r="I522" s="44"/>
      <c r="J522" s="44"/>
      <c r="K522" s="44"/>
      <c r="L522" s="44"/>
      <c r="M522" s="44"/>
      <c r="N522" s="44"/>
      <c r="O522" s="44"/>
      <c r="P522" s="44"/>
      <c r="Q522" s="44"/>
      <c r="R522" s="44"/>
      <c r="S522" s="44"/>
      <c r="T522" s="44"/>
    </row>
    <row r="523" ht="15.75" customHeight="1">
      <c r="A523" s="44"/>
      <c r="B523" s="44"/>
      <c r="C523" s="44"/>
      <c r="D523" s="44"/>
      <c r="E523" s="44"/>
      <c r="F523" s="44"/>
      <c r="G523" s="44"/>
      <c r="H523" s="44"/>
      <c r="I523" s="44"/>
      <c r="J523" s="44"/>
      <c r="K523" s="44"/>
      <c r="L523" s="44"/>
      <c r="M523" s="44"/>
      <c r="N523" s="44"/>
      <c r="O523" s="44"/>
      <c r="P523" s="44"/>
      <c r="Q523" s="44"/>
      <c r="R523" s="44"/>
      <c r="S523" s="44"/>
      <c r="T523" s="44"/>
    </row>
    <row r="524" ht="15.75" customHeight="1">
      <c r="A524" s="44"/>
      <c r="B524" s="44"/>
      <c r="C524" s="44"/>
      <c r="D524" s="44"/>
      <c r="E524" s="44"/>
      <c r="F524" s="44"/>
      <c r="G524" s="44"/>
      <c r="H524" s="44"/>
      <c r="I524" s="44"/>
      <c r="J524" s="44"/>
      <c r="K524" s="44"/>
      <c r="L524" s="44"/>
      <c r="M524" s="44"/>
      <c r="N524" s="44"/>
      <c r="O524" s="44"/>
      <c r="P524" s="44"/>
      <c r="Q524" s="44"/>
      <c r="R524" s="44"/>
      <c r="S524" s="44"/>
      <c r="T524" s="44"/>
    </row>
    <row r="525" ht="15.75" customHeight="1">
      <c r="A525" s="44"/>
      <c r="B525" s="44"/>
      <c r="C525" s="44"/>
      <c r="D525" s="44"/>
      <c r="E525" s="44"/>
      <c r="F525" s="44"/>
      <c r="G525" s="44"/>
      <c r="H525" s="44"/>
      <c r="I525" s="44"/>
      <c r="J525" s="44"/>
      <c r="K525" s="44"/>
      <c r="L525" s="44"/>
      <c r="M525" s="44"/>
      <c r="N525" s="44"/>
      <c r="O525" s="44"/>
      <c r="P525" s="44"/>
      <c r="Q525" s="44"/>
      <c r="R525" s="44"/>
      <c r="S525" s="44"/>
      <c r="T525" s="44"/>
    </row>
    <row r="526" ht="15.75" customHeight="1">
      <c r="A526" s="44"/>
      <c r="B526" s="44"/>
      <c r="C526" s="44"/>
      <c r="D526" s="44"/>
      <c r="E526" s="44"/>
      <c r="F526" s="44"/>
      <c r="G526" s="44"/>
      <c r="H526" s="44"/>
      <c r="I526" s="44"/>
      <c r="J526" s="44"/>
      <c r="K526" s="44"/>
      <c r="L526" s="44"/>
      <c r="M526" s="44"/>
      <c r="N526" s="44"/>
      <c r="O526" s="44"/>
      <c r="P526" s="44"/>
      <c r="Q526" s="44"/>
      <c r="R526" s="44"/>
      <c r="S526" s="44"/>
      <c r="T526" s="44"/>
    </row>
    <row r="527" ht="15.75" customHeight="1">
      <c r="A527" s="44"/>
      <c r="B527" s="44"/>
      <c r="C527" s="44"/>
      <c r="D527" s="44"/>
      <c r="E527" s="44"/>
      <c r="F527" s="44"/>
      <c r="G527" s="44"/>
      <c r="H527" s="44"/>
      <c r="I527" s="44"/>
      <c r="J527" s="44"/>
      <c r="K527" s="44"/>
      <c r="L527" s="44"/>
      <c r="M527" s="44"/>
      <c r="N527" s="44"/>
      <c r="O527" s="44"/>
      <c r="P527" s="44"/>
      <c r="Q527" s="44"/>
      <c r="R527" s="44"/>
      <c r="S527" s="44"/>
      <c r="T527" s="44"/>
    </row>
    <row r="528" ht="15.75" customHeight="1">
      <c r="A528" s="44"/>
      <c r="B528" s="44"/>
      <c r="C528" s="44"/>
      <c r="D528" s="44"/>
      <c r="E528" s="44"/>
      <c r="F528" s="44"/>
      <c r="G528" s="44"/>
      <c r="H528" s="44"/>
      <c r="I528" s="44"/>
      <c r="J528" s="44"/>
      <c r="K528" s="44"/>
      <c r="L528" s="44"/>
      <c r="M528" s="44"/>
      <c r="N528" s="44"/>
      <c r="O528" s="44"/>
      <c r="P528" s="44"/>
      <c r="Q528" s="44"/>
      <c r="R528" s="44"/>
      <c r="S528" s="44"/>
      <c r="T528" s="44"/>
    </row>
    <row r="529" ht="15.75" customHeight="1">
      <c r="A529" s="44"/>
      <c r="B529" s="44"/>
      <c r="C529" s="44"/>
      <c r="D529" s="44"/>
      <c r="E529" s="44"/>
      <c r="F529" s="44"/>
      <c r="G529" s="44"/>
      <c r="H529" s="44"/>
      <c r="I529" s="44"/>
      <c r="J529" s="44"/>
      <c r="K529" s="44"/>
      <c r="L529" s="44"/>
      <c r="M529" s="44"/>
      <c r="N529" s="44"/>
      <c r="O529" s="44"/>
      <c r="P529" s="44"/>
      <c r="Q529" s="44"/>
      <c r="R529" s="44"/>
      <c r="S529" s="44"/>
      <c r="T529" s="44"/>
    </row>
    <row r="530" ht="15.75" customHeight="1">
      <c r="A530" s="44"/>
      <c r="B530" s="44"/>
      <c r="C530" s="44"/>
      <c r="D530" s="44"/>
      <c r="E530" s="44"/>
      <c r="F530" s="44"/>
      <c r="G530" s="44"/>
      <c r="H530" s="44"/>
      <c r="I530" s="44"/>
      <c r="J530" s="44"/>
      <c r="K530" s="44"/>
      <c r="L530" s="44"/>
      <c r="M530" s="44"/>
      <c r="N530" s="44"/>
      <c r="O530" s="44"/>
      <c r="P530" s="44"/>
      <c r="Q530" s="44"/>
      <c r="R530" s="44"/>
      <c r="S530" s="44"/>
      <c r="T530" s="44"/>
    </row>
    <row r="531" ht="15.75" customHeight="1">
      <c r="A531" s="44"/>
      <c r="B531" s="44"/>
      <c r="C531" s="44"/>
      <c r="D531" s="44"/>
      <c r="E531" s="44"/>
      <c r="F531" s="44"/>
      <c r="G531" s="44"/>
      <c r="H531" s="44"/>
      <c r="I531" s="44"/>
      <c r="J531" s="44"/>
      <c r="K531" s="44"/>
      <c r="L531" s="44"/>
      <c r="M531" s="44"/>
      <c r="N531" s="44"/>
      <c r="O531" s="44"/>
      <c r="P531" s="44"/>
      <c r="Q531" s="44"/>
      <c r="R531" s="44"/>
      <c r="S531" s="44"/>
      <c r="T531" s="44"/>
    </row>
    <row r="532" ht="15.75" customHeight="1">
      <c r="A532" s="44"/>
      <c r="B532" s="44"/>
      <c r="C532" s="44"/>
      <c r="D532" s="44"/>
      <c r="E532" s="44"/>
      <c r="F532" s="44"/>
      <c r="G532" s="44"/>
      <c r="H532" s="44"/>
      <c r="I532" s="44"/>
      <c r="J532" s="44"/>
      <c r="K532" s="44"/>
      <c r="L532" s="44"/>
      <c r="M532" s="44"/>
      <c r="N532" s="44"/>
      <c r="O532" s="44"/>
      <c r="P532" s="44"/>
      <c r="Q532" s="44"/>
      <c r="R532" s="44"/>
      <c r="S532" s="44"/>
      <c r="T532" s="44"/>
    </row>
    <row r="533" ht="15.75" customHeight="1">
      <c r="A533" s="44"/>
      <c r="B533" s="44"/>
      <c r="C533" s="44"/>
      <c r="D533" s="44"/>
      <c r="E533" s="44"/>
      <c r="F533" s="44"/>
      <c r="G533" s="44"/>
      <c r="H533" s="44"/>
      <c r="I533" s="44"/>
      <c r="J533" s="44"/>
      <c r="K533" s="44"/>
      <c r="L533" s="44"/>
      <c r="M533" s="44"/>
      <c r="N533" s="44"/>
      <c r="O533" s="44"/>
      <c r="P533" s="44"/>
      <c r="Q533" s="44"/>
      <c r="R533" s="44"/>
      <c r="S533" s="44"/>
      <c r="T533" s="44"/>
    </row>
    <row r="534" ht="15.75" customHeight="1">
      <c r="A534" s="44"/>
      <c r="B534" s="44"/>
      <c r="C534" s="44"/>
      <c r="D534" s="44"/>
      <c r="E534" s="44"/>
      <c r="F534" s="44"/>
      <c r="G534" s="44"/>
      <c r="H534" s="44"/>
      <c r="I534" s="44"/>
      <c r="J534" s="44"/>
      <c r="K534" s="44"/>
      <c r="L534" s="44"/>
      <c r="M534" s="44"/>
      <c r="N534" s="44"/>
      <c r="O534" s="44"/>
      <c r="P534" s="44"/>
      <c r="Q534" s="44"/>
      <c r="R534" s="44"/>
      <c r="S534" s="44"/>
      <c r="T534" s="44"/>
    </row>
    <row r="535" ht="15.75" customHeight="1">
      <c r="A535" s="44"/>
      <c r="B535" s="44"/>
      <c r="C535" s="44"/>
      <c r="D535" s="44"/>
      <c r="E535" s="44"/>
      <c r="F535" s="44"/>
      <c r="G535" s="44"/>
      <c r="H535" s="44"/>
      <c r="I535" s="44"/>
      <c r="J535" s="44"/>
      <c r="K535" s="44"/>
      <c r="L535" s="44"/>
      <c r="M535" s="44"/>
      <c r="N535" s="44"/>
      <c r="O535" s="44"/>
      <c r="P535" s="44"/>
      <c r="Q535" s="44"/>
      <c r="R535" s="44"/>
      <c r="S535" s="44"/>
      <c r="T535" s="44"/>
    </row>
    <row r="536" ht="15.75" customHeight="1">
      <c r="A536" s="44"/>
      <c r="B536" s="44"/>
      <c r="C536" s="44"/>
      <c r="D536" s="44"/>
      <c r="E536" s="44"/>
      <c r="F536" s="44"/>
      <c r="G536" s="44"/>
      <c r="H536" s="44"/>
      <c r="I536" s="44"/>
      <c r="J536" s="44"/>
      <c r="K536" s="44"/>
      <c r="L536" s="44"/>
      <c r="M536" s="44"/>
      <c r="N536" s="44"/>
      <c r="O536" s="44"/>
      <c r="P536" s="44"/>
      <c r="Q536" s="44"/>
      <c r="R536" s="44"/>
      <c r="S536" s="44"/>
      <c r="T536" s="44"/>
    </row>
    <row r="537" ht="15.75" customHeight="1">
      <c r="A537" s="44"/>
      <c r="B537" s="44"/>
      <c r="C537" s="44"/>
      <c r="D537" s="44"/>
      <c r="E537" s="44"/>
      <c r="F537" s="44"/>
      <c r="G537" s="44"/>
      <c r="H537" s="44"/>
      <c r="I537" s="44"/>
      <c r="J537" s="44"/>
      <c r="K537" s="44"/>
      <c r="L537" s="44"/>
      <c r="M537" s="44"/>
      <c r="N537" s="44"/>
      <c r="O537" s="44"/>
      <c r="P537" s="44"/>
      <c r="Q537" s="44"/>
      <c r="R537" s="44"/>
      <c r="S537" s="44"/>
      <c r="T537" s="44"/>
    </row>
    <row r="538" ht="15.75" customHeight="1">
      <c r="A538" s="44"/>
      <c r="B538" s="44"/>
      <c r="C538" s="44"/>
      <c r="D538" s="44"/>
      <c r="E538" s="44"/>
      <c r="F538" s="44"/>
      <c r="G538" s="44"/>
      <c r="H538" s="44"/>
      <c r="I538" s="44"/>
      <c r="J538" s="44"/>
      <c r="K538" s="44"/>
      <c r="L538" s="44"/>
      <c r="M538" s="44"/>
      <c r="N538" s="44"/>
      <c r="O538" s="44"/>
      <c r="P538" s="44"/>
      <c r="Q538" s="44"/>
      <c r="R538" s="44"/>
      <c r="S538" s="44"/>
      <c r="T538" s="44"/>
    </row>
    <row r="539" ht="15.75" customHeight="1">
      <c r="A539" s="44"/>
      <c r="B539" s="44"/>
      <c r="C539" s="44"/>
      <c r="D539" s="44"/>
      <c r="E539" s="44"/>
      <c r="F539" s="44"/>
      <c r="G539" s="44"/>
      <c r="H539" s="44"/>
      <c r="I539" s="44"/>
      <c r="J539" s="44"/>
      <c r="K539" s="44"/>
      <c r="L539" s="44"/>
      <c r="M539" s="44"/>
      <c r="N539" s="44"/>
      <c r="O539" s="44"/>
      <c r="P539" s="44"/>
      <c r="Q539" s="44"/>
      <c r="R539" s="44"/>
      <c r="S539" s="44"/>
      <c r="T539" s="44"/>
    </row>
    <row r="540" ht="15.75" customHeight="1">
      <c r="A540" s="44"/>
      <c r="B540" s="44"/>
      <c r="C540" s="44"/>
      <c r="D540" s="44"/>
      <c r="E540" s="44"/>
      <c r="F540" s="44"/>
      <c r="G540" s="44"/>
      <c r="H540" s="44"/>
      <c r="I540" s="44"/>
      <c r="J540" s="44"/>
      <c r="K540" s="44"/>
      <c r="L540" s="44"/>
      <c r="M540" s="44"/>
      <c r="N540" s="44"/>
      <c r="O540" s="44"/>
      <c r="P540" s="44"/>
      <c r="Q540" s="44"/>
      <c r="R540" s="44"/>
      <c r="S540" s="44"/>
      <c r="T540" s="44"/>
    </row>
    <row r="541" ht="15.75" customHeight="1">
      <c r="A541" s="44"/>
      <c r="B541" s="44"/>
      <c r="C541" s="44"/>
      <c r="D541" s="44"/>
      <c r="E541" s="44"/>
      <c r="F541" s="44"/>
      <c r="G541" s="44"/>
      <c r="H541" s="44"/>
      <c r="I541" s="44"/>
      <c r="J541" s="44"/>
      <c r="K541" s="44"/>
      <c r="L541" s="44"/>
      <c r="M541" s="44"/>
      <c r="N541" s="44"/>
      <c r="O541" s="44"/>
      <c r="P541" s="44"/>
      <c r="Q541" s="44"/>
      <c r="R541" s="44"/>
      <c r="S541" s="44"/>
      <c r="T541" s="44"/>
    </row>
    <row r="542" ht="15.75" customHeight="1">
      <c r="A542" s="44"/>
      <c r="B542" s="44"/>
      <c r="C542" s="44"/>
      <c r="D542" s="44"/>
      <c r="E542" s="44"/>
      <c r="F542" s="44"/>
      <c r="G542" s="44"/>
      <c r="H542" s="44"/>
      <c r="I542" s="44"/>
      <c r="J542" s="44"/>
      <c r="K542" s="44"/>
      <c r="L542" s="44"/>
      <c r="M542" s="44"/>
      <c r="N542" s="44"/>
      <c r="O542" s="44"/>
      <c r="P542" s="44"/>
      <c r="Q542" s="44"/>
      <c r="R542" s="44"/>
      <c r="S542" s="44"/>
      <c r="T542" s="44"/>
    </row>
    <row r="543" ht="15.75" customHeight="1">
      <c r="A543" s="44"/>
      <c r="B543" s="44"/>
      <c r="C543" s="44"/>
      <c r="D543" s="44"/>
      <c r="E543" s="44"/>
      <c r="F543" s="44"/>
      <c r="G543" s="44"/>
      <c r="H543" s="44"/>
      <c r="I543" s="44"/>
      <c r="J543" s="44"/>
      <c r="K543" s="44"/>
      <c r="L543" s="44"/>
      <c r="M543" s="44"/>
      <c r="N543" s="44"/>
      <c r="O543" s="44"/>
      <c r="P543" s="44"/>
      <c r="Q543" s="44"/>
      <c r="R543" s="44"/>
      <c r="S543" s="44"/>
      <c r="T543" s="44"/>
    </row>
    <row r="544" ht="15.75" customHeight="1">
      <c r="A544" s="44"/>
      <c r="B544" s="44"/>
      <c r="C544" s="44"/>
      <c r="D544" s="44"/>
      <c r="E544" s="44"/>
      <c r="F544" s="44"/>
      <c r="G544" s="44"/>
      <c r="H544" s="44"/>
      <c r="I544" s="44"/>
      <c r="J544" s="44"/>
      <c r="K544" s="44"/>
      <c r="L544" s="44"/>
      <c r="M544" s="44"/>
      <c r="N544" s="44"/>
      <c r="O544" s="44"/>
      <c r="P544" s="44"/>
      <c r="Q544" s="44"/>
      <c r="R544" s="44"/>
      <c r="S544" s="44"/>
      <c r="T544" s="44"/>
    </row>
    <row r="545" ht="15.75" customHeight="1">
      <c r="A545" s="44"/>
      <c r="B545" s="44"/>
      <c r="C545" s="44"/>
      <c r="D545" s="44"/>
      <c r="E545" s="44"/>
      <c r="F545" s="44"/>
      <c r="G545" s="44"/>
      <c r="H545" s="44"/>
      <c r="I545" s="44"/>
      <c r="J545" s="44"/>
      <c r="K545" s="44"/>
      <c r="L545" s="44"/>
      <c r="M545" s="44"/>
      <c r="N545" s="44"/>
      <c r="O545" s="44"/>
      <c r="P545" s="44"/>
      <c r="Q545" s="44"/>
      <c r="R545" s="44"/>
      <c r="S545" s="44"/>
      <c r="T545" s="44"/>
    </row>
    <row r="546" ht="15.75" customHeight="1">
      <c r="A546" s="44"/>
      <c r="B546" s="44"/>
      <c r="C546" s="44"/>
      <c r="D546" s="44"/>
      <c r="E546" s="44"/>
      <c r="F546" s="44"/>
      <c r="G546" s="44"/>
      <c r="H546" s="44"/>
      <c r="I546" s="44"/>
      <c r="J546" s="44"/>
      <c r="K546" s="44"/>
      <c r="L546" s="44"/>
      <c r="M546" s="44"/>
      <c r="N546" s="44"/>
      <c r="O546" s="44"/>
      <c r="P546" s="44"/>
      <c r="Q546" s="44"/>
      <c r="R546" s="44"/>
      <c r="S546" s="44"/>
      <c r="T546" s="44"/>
    </row>
    <row r="547" ht="15.75" customHeight="1">
      <c r="A547" s="44"/>
      <c r="B547" s="44"/>
      <c r="C547" s="44"/>
      <c r="D547" s="44"/>
      <c r="E547" s="44"/>
      <c r="F547" s="44"/>
      <c r="G547" s="44"/>
      <c r="H547" s="44"/>
      <c r="I547" s="44"/>
      <c r="J547" s="44"/>
      <c r="K547" s="44"/>
      <c r="L547" s="44"/>
      <c r="M547" s="44"/>
      <c r="N547" s="44"/>
      <c r="O547" s="44"/>
      <c r="P547" s="44"/>
      <c r="Q547" s="44"/>
      <c r="R547" s="44"/>
      <c r="S547" s="44"/>
      <c r="T547" s="44"/>
    </row>
    <row r="548" ht="15.75" customHeight="1">
      <c r="A548" s="44"/>
      <c r="B548" s="44"/>
      <c r="C548" s="44"/>
      <c r="D548" s="44"/>
      <c r="E548" s="44"/>
      <c r="F548" s="44"/>
      <c r="G548" s="44"/>
      <c r="H548" s="44"/>
      <c r="I548" s="44"/>
      <c r="J548" s="44"/>
      <c r="K548" s="44"/>
      <c r="L548" s="44"/>
      <c r="M548" s="44"/>
      <c r="N548" s="44"/>
      <c r="O548" s="44"/>
      <c r="P548" s="44"/>
      <c r="Q548" s="44"/>
      <c r="R548" s="44"/>
      <c r="S548" s="44"/>
      <c r="T548" s="44"/>
    </row>
    <row r="549" ht="15.75" customHeight="1">
      <c r="A549" s="44"/>
      <c r="B549" s="44"/>
      <c r="C549" s="44"/>
      <c r="D549" s="44"/>
      <c r="E549" s="44"/>
      <c r="F549" s="44"/>
      <c r="G549" s="44"/>
      <c r="H549" s="44"/>
      <c r="I549" s="44"/>
      <c r="J549" s="44"/>
      <c r="K549" s="44"/>
      <c r="L549" s="44"/>
      <c r="M549" s="44"/>
      <c r="N549" s="44"/>
      <c r="O549" s="44"/>
      <c r="P549" s="44"/>
      <c r="Q549" s="44"/>
      <c r="R549" s="44"/>
      <c r="S549" s="44"/>
      <c r="T549" s="44"/>
    </row>
    <row r="550" ht="15.75" customHeight="1">
      <c r="A550" s="44"/>
      <c r="B550" s="44"/>
      <c r="C550" s="44"/>
      <c r="D550" s="44"/>
      <c r="E550" s="44"/>
      <c r="F550" s="44"/>
      <c r="G550" s="44"/>
      <c r="H550" s="44"/>
      <c r="I550" s="44"/>
      <c r="J550" s="44"/>
      <c r="K550" s="44"/>
      <c r="L550" s="44"/>
      <c r="M550" s="44"/>
      <c r="N550" s="44"/>
      <c r="O550" s="44"/>
      <c r="P550" s="44"/>
      <c r="Q550" s="44"/>
      <c r="R550" s="44"/>
      <c r="S550" s="44"/>
      <c r="T550" s="44"/>
    </row>
    <row r="551" ht="15.75" customHeight="1">
      <c r="A551" s="44"/>
      <c r="B551" s="44"/>
      <c r="C551" s="44"/>
      <c r="D551" s="44"/>
      <c r="E551" s="44"/>
      <c r="F551" s="44"/>
      <c r="G551" s="44"/>
      <c r="H551" s="44"/>
      <c r="I551" s="44"/>
      <c r="J551" s="44"/>
      <c r="K551" s="44"/>
      <c r="L551" s="44"/>
      <c r="M551" s="44"/>
      <c r="N551" s="44"/>
      <c r="O551" s="44"/>
      <c r="P551" s="44"/>
      <c r="Q551" s="44"/>
      <c r="R551" s="44"/>
      <c r="S551" s="44"/>
      <c r="T551" s="44"/>
    </row>
    <row r="552" ht="15.75" customHeight="1">
      <c r="A552" s="44"/>
      <c r="B552" s="44"/>
      <c r="C552" s="44"/>
      <c r="D552" s="44"/>
      <c r="E552" s="44"/>
      <c r="F552" s="44"/>
      <c r="G552" s="44"/>
      <c r="H552" s="44"/>
      <c r="I552" s="44"/>
      <c r="J552" s="44"/>
      <c r="K552" s="44"/>
      <c r="L552" s="44"/>
      <c r="M552" s="44"/>
      <c r="N552" s="44"/>
      <c r="O552" s="44"/>
      <c r="P552" s="44"/>
      <c r="Q552" s="44"/>
      <c r="R552" s="44"/>
      <c r="S552" s="44"/>
      <c r="T552" s="44"/>
    </row>
    <row r="553" ht="15.75" customHeight="1">
      <c r="A553" s="44"/>
      <c r="B553" s="44"/>
      <c r="C553" s="44"/>
      <c r="D553" s="44"/>
      <c r="E553" s="44"/>
      <c r="F553" s="44"/>
      <c r="G553" s="44"/>
      <c r="H553" s="44"/>
      <c r="I553" s="44"/>
      <c r="J553" s="44"/>
      <c r="K553" s="44"/>
      <c r="L553" s="44"/>
      <c r="M553" s="44"/>
      <c r="N553" s="44"/>
      <c r="O553" s="44"/>
      <c r="P553" s="44"/>
      <c r="Q553" s="44"/>
      <c r="R553" s="44"/>
      <c r="S553" s="44"/>
      <c r="T553" s="44"/>
    </row>
    <row r="554" ht="15.75" customHeight="1">
      <c r="A554" s="44"/>
      <c r="B554" s="44"/>
      <c r="C554" s="44"/>
      <c r="D554" s="44"/>
      <c r="E554" s="44"/>
      <c r="F554" s="44"/>
      <c r="G554" s="44"/>
      <c r="H554" s="44"/>
      <c r="I554" s="44"/>
      <c r="J554" s="44"/>
      <c r="K554" s="44"/>
      <c r="L554" s="44"/>
      <c r="M554" s="44"/>
      <c r="N554" s="44"/>
      <c r="O554" s="44"/>
      <c r="P554" s="44"/>
      <c r="Q554" s="44"/>
      <c r="R554" s="44"/>
      <c r="S554" s="44"/>
      <c r="T554" s="44"/>
    </row>
    <row r="555" ht="15.75" customHeight="1">
      <c r="A555" s="44"/>
      <c r="B555" s="44"/>
      <c r="C555" s="44"/>
      <c r="D555" s="44"/>
      <c r="E555" s="44"/>
      <c r="F555" s="44"/>
      <c r="G555" s="44"/>
      <c r="H555" s="44"/>
      <c r="I555" s="44"/>
      <c r="J555" s="44"/>
      <c r="K555" s="44"/>
      <c r="L555" s="44"/>
      <c r="M555" s="44"/>
      <c r="N555" s="44"/>
      <c r="O555" s="44"/>
      <c r="P555" s="44"/>
      <c r="Q555" s="44"/>
      <c r="R555" s="44"/>
      <c r="S555" s="44"/>
      <c r="T555" s="44"/>
    </row>
    <row r="556" ht="15.75" customHeight="1">
      <c r="A556" s="44"/>
      <c r="B556" s="44"/>
      <c r="C556" s="44"/>
      <c r="D556" s="44"/>
      <c r="E556" s="44"/>
      <c r="F556" s="44"/>
      <c r="G556" s="44"/>
      <c r="H556" s="44"/>
      <c r="I556" s="44"/>
      <c r="J556" s="44"/>
      <c r="K556" s="44"/>
      <c r="L556" s="44"/>
      <c r="M556" s="44"/>
      <c r="N556" s="44"/>
      <c r="O556" s="44"/>
      <c r="P556" s="44"/>
      <c r="Q556" s="44"/>
      <c r="R556" s="44"/>
      <c r="S556" s="44"/>
      <c r="T556" s="44"/>
    </row>
    <row r="557" ht="15.75" customHeight="1">
      <c r="A557" s="44"/>
      <c r="B557" s="44"/>
      <c r="C557" s="44"/>
      <c r="D557" s="44"/>
      <c r="E557" s="44"/>
      <c r="F557" s="44"/>
      <c r="G557" s="44"/>
      <c r="H557" s="44"/>
      <c r="I557" s="44"/>
      <c r="J557" s="44"/>
      <c r="K557" s="44"/>
      <c r="L557" s="44"/>
      <c r="M557" s="44"/>
      <c r="N557" s="44"/>
      <c r="O557" s="44"/>
      <c r="P557" s="44"/>
      <c r="Q557" s="44"/>
      <c r="R557" s="44"/>
      <c r="S557" s="44"/>
      <c r="T557" s="44"/>
    </row>
    <row r="558" ht="15.75" customHeight="1">
      <c r="A558" s="44"/>
      <c r="B558" s="44"/>
      <c r="C558" s="44"/>
      <c r="D558" s="44"/>
      <c r="E558" s="44"/>
      <c r="F558" s="44"/>
      <c r="G558" s="44"/>
      <c r="H558" s="44"/>
      <c r="I558" s="44"/>
      <c r="J558" s="44"/>
      <c r="K558" s="44"/>
      <c r="L558" s="44"/>
      <c r="M558" s="44"/>
      <c r="N558" s="44"/>
      <c r="O558" s="44"/>
      <c r="P558" s="44"/>
      <c r="Q558" s="44"/>
      <c r="R558" s="44"/>
      <c r="S558" s="44"/>
      <c r="T558" s="44"/>
    </row>
    <row r="559" ht="15.75" customHeight="1">
      <c r="A559" s="44"/>
      <c r="B559" s="44"/>
      <c r="C559" s="44"/>
      <c r="D559" s="44"/>
      <c r="E559" s="44"/>
      <c r="F559" s="44"/>
      <c r="G559" s="44"/>
      <c r="H559" s="44"/>
      <c r="I559" s="44"/>
      <c r="J559" s="44"/>
      <c r="K559" s="44"/>
      <c r="L559" s="44"/>
      <c r="M559" s="44"/>
      <c r="N559" s="44"/>
      <c r="O559" s="44"/>
      <c r="P559" s="44"/>
      <c r="Q559" s="44"/>
      <c r="R559" s="44"/>
      <c r="S559" s="44"/>
      <c r="T559" s="44"/>
    </row>
    <row r="560" ht="15.75" customHeight="1">
      <c r="A560" s="44"/>
      <c r="B560" s="44"/>
      <c r="C560" s="44"/>
      <c r="D560" s="44"/>
      <c r="E560" s="44"/>
      <c r="F560" s="44"/>
      <c r="G560" s="44"/>
      <c r="H560" s="44"/>
      <c r="I560" s="44"/>
      <c r="J560" s="44"/>
      <c r="K560" s="44"/>
      <c r="L560" s="44"/>
      <c r="M560" s="44"/>
      <c r="N560" s="44"/>
      <c r="O560" s="44"/>
      <c r="P560" s="44"/>
      <c r="Q560" s="44"/>
      <c r="R560" s="44"/>
      <c r="S560" s="44"/>
      <c r="T560" s="44"/>
    </row>
    <row r="561" ht="15.75" customHeight="1">
      <c r="A561" s="44"/>
      <c r="B561" s="44"/>
      <c r="C561" s="44"/>
      <c r="D561" s="44"/>
      <c r="E561" s="44"/>
      <c r="F561" s="44"/>
      <c r="G561" s="44"/>
      <c r="H561" s="44"/>
      <c r="I561" s="44"/>
      <c r="J561" s="44"/>
      <c r="K561" s="44"/>
      <c r="L561" s="44"/>
      <c r="M561" s="44"/>
      <c r="N561" s="44"/>
      <c r="O561" s="44"/>
      <c r="P561" s="44"/>
      <c r="Q561" s="44"/>
      <c r="R561" s="44"/>
      <c r="S561" s="44"/>
      <c r="T561" s="44"/>
    </row>
    <row r="562" ht="15.75" customHeight="1">
      <c r="A562" s="44"/>
      <c r="B562" s="44"/>
      <c r="C562" s="44"/>
      <c r="D562" s="44"/>
      <c r="E562" s="44"/>
      <c r="F562" s="44"/>
      <c r="G562" s="44"/>
      <c r="H562" s="44"/>
      <c r="I562" s="44"/>
      <c r="J562" s="44"/>
      <c r="K562" s="44"/>
      <c r="L562" s="44"/>
      <c r="M562" s="44"/>
      <c r="N562" s="44"/>
      <c r="O562" s="44"/>
      <c r="P562" s="44"/>
      <c r="Q562" s="44"/>
      <c r="R562" s="44"/>
      <c r="S562" s="44"/>
      <c r="T562" s="44"/>
    </row>
    <row r="563" ht="15.75" customHeight="1">
      <c r="A563" s="44"/>
      <c r="B563" s="44"/>
      <c r="C563" s="44"/>
      <c r="D563" s="44"/>
      <c r="E563" s="44"/>
      <c r="F563" s="44"/>
      <c r="G563" s="44"/>
      <c r="H563" s="44"/>
      <c r="I563" s="44"/>
      <c r="J563" s="44"/>
      <c r="K563" s="44"/>
      <c r="L563" s="44"/>
      <c r="M563" s="44"/>
      <c r="N563" s="44"/>
      <c r="O563" s="44"/>
      <c r="P563" s="44"/>
      <c r="Q563" s="44"/>
      <c r="R563" s="44"/>
      <c r="S563" s="44"/>
      <c r="T563" s="44"/>
    </row>
    <row r="564" ht="15.75" customHeight="1">
      <c r="A564" s="44"/>
      <c r="B564" s="44"/>
      <c r="C564" s="44"/>
      <c r="D564" s="44"/>
      <c r="E564" s="44"/>
      <c r="F564" s="44"/>
      <c r="G564" s="44"/>
      <c r="H564" s="44"/>
      <c r="I564" s="44"/>
      <c r="J564" s="44"/>
      <c r="K564" s="44"/>
      <c r="L564" s="44"/>
      <c r="M564" s="44"/>
      <c r="N564" s="44"/>
      <c r="O564" s="44"/>
      <c r="P564" s="44"/>
      <c r="Q564" s="44"/>
      <c r="R564" s="44"/>
      <c r="S564" s="44"/>
      <c r="T564" s="44"/>
    </row>
    <row r="565" ht="15.75" customHeight="1">
      <c r="A565" s="44"/>
      <c r="B565" s="44"/>
      <c r="C565" s="44"/>
      <c r="D565" s="44"/>
      <c r="E565" s="44"/>
      <c r="F565" s="44"/>
      <c r="G565" s="44"/>
      <c r="H565" s="44"/>
      <c r="I565" s="44"/>
      <c r="J565" s="44"/>
      <c r="K565" s="44"/>
      <c r="L565" s="44"/>
      <c r="M565" s="44"/>
      <c r="N565" s="44"/>
      <c r="O565" s="44"/>
      <c r="P565" s="44"/>
      <c r="Q565" s="44"/>
      <c r="R565" s="44"/>
      <c r="S565" s="44"/>
      <c r="T565" s="44"/>
    </row>
    <row r="566" ht="15.75" customHeight="1">
      <c r="A566" s="44"/>
      <c r="B566" s="44"/>
      <c r="C566" s="44"/>
      <c r="D566" s="44"/>
      <c r="E566" s="44"/>
      <c r="F566" s="44"/>
      <c r="G566" s="44"/>
      <c r="H566" s="44"/>
      <c r="I566" s="44"/>
      <c r="J566" s="44"/>
      <c r="K566" s="44"/>
      <c r="L566" s="44"/>
      <c r="M566" s="44"/>
      <c r="N566" s="44"/>
      <c r="O566" s="44"/>
      <c r="P566" s="44"/>
      <c r="Q566" s="44"/>
      <c r="R566" s="44"/>
      <c r="S566" s="44"/>
      <c r="T566" s="44"/>
    </row>
    <row r="567" ht="15.75" customHeight="1">
      <c r="A567" s="44"/>
      <c r="B567" s="44"/>
      <c r="C567" s="44"/>
      <c r="D567" s="44"/>
      <c r="E567" s="44"/>
      <c r="F567" s="44"/>
      <c r="G567" s="44"/>
      <c r="H567" s="44"/>
      <c r="I567" s="44"/>
      <c r="J567" s="44"/>
      <c r="K567" s="44"/>
      <c r="L567" s="44"/>
      <c r="M567" s="44"/>
      <c r="N567" s="44"/>
      <c r="O567" s="44"/>
      <c r="P567" s="44"/>
      <c r="Q567" s="44"/>
      <c r="R567" s="44"/>
      <c r="S567" s="44"/>
      <c r="T567" s="44"/>
    </row>
    <row r="568" ht="15.75" customHeight="1">
      <c r="A568" s="44"/>
      <c r="B568" s="44"/>
      <c r="C568" s="44"/>
      <c r="D568" s="44"/>
      <c r="E568" s="44"/>
      <c r="F568" s="44"/>
      <c r="G568" s="44"/>
      <c r="H568" s="44"/>
      <c r="I568" s="44"/>
      <c r="J568" s="44"/>
      <c r="K568" s="44"/>
      <c r="L568" s="44"/>
      <c r="M568" s="44"/>
      <c r="N568" s="44"/>
      <c r="O568" s="44"/>
      <c r="P568" s="44"/>
      <c r="Q568" s="44"/>
      <c r="R568" s="44"/>
      <c r="S568" s="44"/>
      <c r="T568" s="44"/>
    </row>
    <row r="569" ht="15.75" customHeight="1">
      <c r="A569" s="44"/>
      <c r="B569" s="44"/>
      <c r="C569" s="44"/>
      <c r="D569" s="44"/>
      <c r="E569" s="44"/>
      <c r="F569" s="44"/>
      <c r="G569" s="44"/>
      <c r="H569" s="44"/>
      <c r="I569" s="44"/>
      <c r="J569" s="44"/>
      <c r="K569" s="44"/>
      <c r="L569" s="44"/>
      <c r="M569" s="44"/>
      <c r="N569" s="44"/>
      <c r="O569" s="44"/>
      <c r="P569" s="44"/>
      <c r="Q569" s="44"/>
      <c r="R569" s="44"/>
      <c r="S569" s="44"/>
      <c r="T569" s="44"/>
    </row>
    <row r="570" ht="15.75" customHeight="1">
      <c r="A570" s="44"/>
      <c r="B570" s="44"/>
      <c r="C570" s="44"/>
      <c r="D570" s="44"/>
      <c r="E570" s="44"/>
      <c r="F570" s="44"/>
      <c r="G570" s="44"/>
      <c r="H570" s="44"/>
      <c r="I570" s="44"/>
      <c r="J570" s="44"/>
      <c r="K570" s="44"/>
      <c r="L570" s="44"/>
      <c r="M570" s="44"/>
      <c r="N570" s="44"/>
      <c r="O570" s="44"/>
      <c r="P570" s="44"/>
      <c r="Q570" s="44"/>
      <c r="R570" s="44"/>
      <c r="S570" s="44"/>
      <c r="T570" s="44"/>
    </row>
    <row r="571" ht="15.75" customHeight="1">
      <c r="A571" s="44"/>
      <c r="B571" s="44"/>
      <c r="C571" s="44"/>
      <c r="D571" s="44"/>
      <c r="E571" s="44"/>
      <c r="F571" s="44"/>
      <c r="G571" s="44"/>
      <c r="H571" s="44"/>
      <c r="I571" s="44"/>
      <c r="J571" s="44"/>
      <c r="K571" s="44"/>
      <c r="L571" s="44"/>
      <c r="M571" s="44"/>
      <c r="N571" s="44"/>
      <c r="O571" s="44"/>
      <c r="P571" s="44"/>
      <c r="Q571" s="44"/>
      <c r="R571" s="44"/>
      <c r="S571" s="44"/>
      <c r="T571" s="44"/>
    </row>
    <row r="572" ht="15.75" customHeight="1">
      <c r="A572" s="44"/>
      <c r="B572" s="44"/>
      <c r="C572" s="44"/>
      <c r="D572" s="44"/>
      <c r="E572" s="44"/>
      <c r="F572" s="44"/>
      <c r="G572" s="44"/>
      <c r="H572" s="44"/>
      <c r="I572" s="44"/>
      <c r="J572" s="44"/>
      <c r="K572" s="44"/>
      <c r="L572" s="44"/>
      <c r="M572" s="44"/>
      <c r="N572" s="44"/>
      <c r="O572" s="44"/>
      <c r="P572" s="44"/>
      <c r="Q572" s="44"/>
      <c r="R572" s="44"/>
      <c r="S572" s="44"/>
      <c r="T572" s="44"/>
    </row>
    <row r="573" ht="15.75" customHeight="1">
      <c r="A573" s="44"/>
      <c r="B573" s="44"/>
      <c r="C573" s="44"/>
      <c r="D573" s="44"/>
      <c r="E573" s="44"/>
      <c r="F573" s="44"/>
      <c r="G573" s="44"/>
      <c r="H573" s="44"/>
      <c r="I573" s="44"/>
      <c r="J573" s="44"/>
      <c r="K573" s="44"/>
      <c r="L573" s="44"/>
      <c r="M573" s="44"/>
      <c r="N573" s="44"/>
      <c r="O573" s="44"/>
      <c r="P573" s="44"/>
      <c r="Q573" s="44"/>
      <c r="R573" s="44"/>
      <c r="S573" s="44"/>
      <c r="T573" s="44"/>
    </row>
    <row r="574" ht="15.75" customHeight="1">
      <c r="A574" s="44"/>
      <c r="B574" s="44"/>
      <c r="C574" s="44"/>
      <c r="D574" s="44"/>
      <c r="E574" s="44"/>
      <c r="F574" s="44"/>
      <c r="G574" s="44"/>
      <c r="H574" s="44"/>
      <c r="I574" s="44"/>
      <c r="J574" s="44"/>
      <c r="K574" s="44"/>
      <c r="L574" s="44"/>
      <c r="M574" s="44"/>
      <c r="N574" s="44"/>
      <c r="O574" s="44"/>
      <c r="P574" s="44"/>
      <c r="Q574" s="44"/>
      <c r="R574" s="44"/>
      <c r="S574" s="44"/>
      <c r="T574" s="44"/>
    </row>
    <row r="575" ht="15.75" customHeight="1">
      <c r="A575" s="44"/>
      <c r="B575" s="44"/>
      <c r="C575" s="44"/>
      <c r="D575" s="44"/>
      <c r="E575" s="44"/>
      <c r="F575" s="44"/>
      <c r="G575" s="44"/>
      <c r="H575" s="44"/>
      <c r="I575" s="44"/>
      <c r="J575" s="44"/>
      <c r="K575" s="44"/>
      <c r="L575" s="44"/>
      <c r="M575" s="44"/>
      <c r="N575" s="44"/>
      <c r="O575" s="44"/>
      <c r="P575" s="44"/>
      <c r="Q575" s="44"/>
      <c r="R575" s="44"/>
      <c r="S575" s="44"/>
      <c r="T575" s="44"/>
    </row>
    <row r="576" ht="15.75" customHeight="1">
      <c r="A576" s="44"/>
      <c r="B576" s="44"/>
      <c r="C576" s="44"/>
      <c r="D576" s="44"/>
      <c r="E576" s="44"/>
      <c r="F576" s="44"/>
      <c r="G576" s="44"/>
      <c r="H576" s="44"/>
      <c r="I576" s="44"/>
      <c r="J576" s="44"/>
      <c r="K576" s="44"/>
      <c r="L576" s="44"/>
      <c r="M576" s="44"/>
      <c r="N576" s="44"/>
      <c r="O576" s="44"/>
      <c r="P576" s="44"/>
      <c r="Q576" s="44"/>
      <c r="R576" s="44"/>
      <c r="S576" s="44"/>
      <c r="T576" s="44"/>
    </row>
    <row r="577" ht="15.75" customHeight="1">
      <c r="A577" s="44"/>
      <c r="B577" s="44"/>
      <c r="C577" s="44"/>
      <c r="D577" s="44"/>
      <c r="E577" s="44"/>
      <c r="F577" s="44"/>
      <c r="G577" s="44"/>
      <c r="H577" s="44"/>
      <c r="I577" s="44"/>
      <c r="J577" s="44"/>
      <c r="K577" s="44"/>
      <c r="L577" s="44"/>
      <c r="M577" s="44"/>
      <c r="N577" s="44"/>
      <c r="O577" s="44"/>
      <c r="P577" s="44"/>
      <c r="Q577" s="44"/>
      <c r="R577" s="44"/>
      <c r="S577" s="44"/>
      <c r="T577" s="44"/>
    </row>
    <row r="578" ht="15.75" customHeight="1">
      <c r="A578" s="44"/>
      <c r="B578" s="44"/>
      <c r="C578" s="44"/>
      <c r="D578" s="44"/>
      <c r="E578" s="44"/>
      <c r="F578" s="44"/>
      <c r="G578" s="44"/>
      <c r="H578" s="44"/>
      <c r="I578" s="44"/>
      <c r="J578" s="44"/>
      <c r="K578" s="44"/>
      <c r="L578" s="44"/>
      <c r="M578" s="44"/>
      <c r="N578" s="44"/>
      <c r="O578" s="44"/>
      <c r="P578" s="44"/>
      <c r="Q578" s="44"/>
      <c r="R578" s="44"/>
      <c r="S578" s="44"/>
      <c r="T578" s="44"/>
    </row>
    <row r="579" ht="15.75" customHeight="1">
      <c r="A579" s="44"/>
      <c r="B579" s="44"/>
      <c r="C579" s="44"/>
      <c r="D579" s="44"/>
      <c r="E579" s="44"/>
      <c r="F579" s="44"/>
      <c r="G579" s="44"/>
      <c r="H579" s="44"/>
      <c r="I579" s="44"/>
      <c r="J579" s="44"/>
      <c r="K579" s="44"/>
      <c r="L579" s="44"/>
      <c r="M579" s="44"/>
      <c r="N579" s="44"/>
      <c r="O579" s="44"/>
      <c r="P579" s="44"/>
      <c r="Q579" s="44"/>
      <c r="R579" s="44"/>
      <c r="S579" s="44"/>
      <c r="T579" s="44"/>
    </row>
    <row r="580" ht="15.75" customHeight="1">
      <c r="A580" s="44"/>
      <c r="B580" s="44"/>
      <c r="C580" s="44"/>
      <c r="D580" s="44"/>
      <c r="E580" s="44"/>
      <c r="F580" s="44"/>
      <c r="G580" s="44"/>
      <c r="H580" s="44"/>
      <c r="I580" s="44"/>
      <c r="J580" s="44"/>
      <c r="K580" s="44"/>
      <c r="L580" s="44"/>
      <c r="M580" s="44"/>
      <c r="N580" s="44"/>
      <c r="O580" s="44"/>
      <c r="P580" s="44"/>
      <c r="Q580" s="44"/>
      <c r="R580" s="44"/>
      <c r="S580" s="44"/>
      <c r="T580" s="44"/>
    </row>
    <row r="581" ht="15.75" customHeight="1">
      <c r="A581" s="44"/>
      <c r="B581" s="44"/>
      <c r="C581" s="44"/>
      <c r="D581" s="44"/>
      <c r="E581" s="44"/>
      <c r="F581" s="44"/>
      <c r="G581" s="44"/>
      <c r="H581" s="44"/>
      <c r="I581" s="44"/>
      <c r="J581" s="44"/>
      <c r="K581" s="44"/>
      <c r="L581" s="44"/>
      <c r="M581" s="44"/>
      <c r="N581" s="44"/>
      <c r="O581" s="44"/>
      <c r="P581" s="44"/>
      <c r="Q581" s="44"/>
      <c r="R581" s="44"/>
      <c r="S581" s="44"/>
      <c r="T581" s="44"/>
    </row>
    <row r="582" ht="15.75" customHeight="1">
      <c r="A582" s="44"/>
      <c r="B582" s="44"/>
      <c r="C582" s="44"/>
      <c r="D582" s="44"/>
      <c r="E582" s="44"/>
      <c r="F582" s="44"/>
      <c r="G582" s="44"/>
      <c r="H582" s="44"/>
      <c r="I582" s="44"/>
      <c r="J582" s="44"/>
      <c r="K582" s="44"/>
      <c r="L582" s="44"/>
      <c r="M582" s="44"/>
      <c r="N582" s="44"/>
      <c r="O582" s="44"/>
      <c r="P582" s="44"/>
      <c r="Q582" s="44"/>
      <c r="R582" s="44"/>
      <c r="S582" s="44"/>
      <c r="T582" s="44"/>
    </row>
    <row r="583" ht="15.75" customHeight="1">
      <c r="A583" s="44"/>
      <c r="B583" s="44"/>
      <c r="C583" s="44"/>
      <c r="D583" s="44"/>
      <c r="E583" s="44"/>
      <c r="F583" s="44"/>
      <c r="G583" s="44"/>
      <c r="H583" s="44"/>
      <c r="I583" s="44"/>
      <c r="J583" s="44"/>
      <c r="K583" s="44"/>
      <c r="L583" s="44"/>
      <c r="M583" s="44"/>
      <c r="N583" s="44"/>
      <c r="O583" s="44"/>
      <c r="P583" s="44"/>
      <c r="Q583" s="44"/>
      <c r="R583" s="44"/>
      <c r="S583" s="44"/>
      <c r="T583" s="44"/>
    </row>
    <row r="584" ht="15.75" customHeight="1">
      <c r="A584" s="44"/>
      <c r="B584" s="44"/>
      <c r="C584" s="44"/>
      <c r="D584" s="44"/>
      <c r="E584" s="44"/>
      <c r="F584" s="44"/>
      <c r="G584" s="44"/>
      <c r="H584" s="44"/>
      <c r="I584" s="44"/>
      <c r="J584" s="44"/>
      <c r="K584" s="44"/>
      <c r="L584" s="44"/>
      <c r="M584" s="44"/>
      <c r="N584" s="44"/>
      <c r="O584" s="44"/>
      <c r="P584" s="44"/>
      <c r="Q584" s="44"/>
      <c r="R584" s="44"/>
      <c r="S584" s="44"/>
      <c r="T584" s="44"/>
    </row>
    <row r="585" ht="15.75" customHeight="1">
      <c r="A585" s="44"/>
      <c r="B585" s="44"/>
      <c r="C585" s="44"/>
      <c r="D585" s="44"/>
      <c r="E585" s="44"/>
      <c r="F585" s="44"/>
      <c r="G585" s="44"/>
      <c r="H585" s="44"/>
      <c r="I585" s="44"/>
      <c r="J585" s="44"/>
      <c r="K585" s="44"/>
      <c r="L585" s="44"/>
      <c r="M585" s="44"/>
      <c r="N585" s="44"/>
      <c r="O585" s="44"/>
      <c r="P585" s="44"/>
      <c r="Q585" s="44"/>
      <c r="R585" s="44"/>
      <c r="S585" s="44"/>
      <c r="T585" s="44"/>
    </row>
    <row r="586" ht="15.75" customHeight="1">
      <c r="A586" s="44"/>
      <c r="B586" s="44"/>
      <c r="C586" s="44"/>
      <c r="D586" s="44"/>
      <c r="E586" s="44"/>
      <c r="F586" s="44"/>
      <c r="G586" s="44"/>
      <c r="H586" s="44"/>
      <c r="I586" s="44"/>
      <c r="J586" s="44"/>
      <c r="K586" s="44"/>
      <c r="L586" s="44"/>
      <c r="M586" s="44"/>
      <c r="N586" s="44"/>
      <c r="O586" s="44"/>
      <c r="P586" s="44"/>
      <c r="Q586" s="44"/>
      <c r="R586" s="44"/>
      <c r="S586" s="44"/>
      <c r="T586" s="44"/>
    </row>
    <row r="587" ht="15.75" customHeight="1">
      <c r="A587" s="44"/>
      <c r="B587" s="44"/>
      <c r="C587" s="44"/>
      <c r="D587" s="44"/>
      <c r="E587" s="44"/>
      <c r="F587" s="44"/>
      <c r="G587" s="44"/>
      <c r="H587" s="44"/>
      <c r="I587" s="44"/>
      <c r="J587" s="44"/>
      <c r="K587" s="44"/>
      <c r="L587" s="44"/>
      <c r="M587" s="44"/>
      <c r="N587" s="44"/>
      <c r="O587" s="44"/>
      <c r="P587" s="44"/>
      <c r="Q587" s="44"/>
      <c r="R587" s="44"/>
      <c r="S587" s="44"/>
      <c r="T587" s="44"/>
    </row>
    <row r="588" ht="15.75" customHeight="1">
      <c r="A588" s="44"/>
      <c r="B588" s="44"/>
      <c r="C588" s="44"/>
      <c r="D588" s="44"/>
      <c r="E588" s="44"/>
      <c r="F588" s="44"/>
      <c r="G588" s="44"/>
      <c r="H588" s="44"/>
      <c r="I588" s="44"/>
      <c r="J588" s="44"/>
      <c r="K588" s="44"/>
      <c r="L588" s="44"/>
      <c r="M588" s="44"/>
      <c r="N588" s="44"/>
      <c r="O588" s="44"/>
      <c r="P588" s="44"/>
      <c r="Q588" s="44"/>
      <c r="R588" s="44"/>
      <c r="S588" s="44"/>
      <c r="T588" s="44"/>
    </row>
    <row r="589" ht="15.75" customHeight="1">
      <c r="A589" s="44"/>
      <c r="B589" s="44"/>
      <c r="C589" s="44"/>
      <c r="D589" s="44"/>
      <c r="E589" s="44"/>
      <c r="F589" s="44"/>
      <c r="G589" s="44"/>
      <c r="H589" s="44"/>
      <c r="I589" s="44"/>
      <c r="J589" s="44"/>
      <c r="K589" s="44"/>
      <c r="L589" s="44"/>
      <c r="M589" s="44"/>
      <c r="N589" s="44"/>
      <c r="O589" s="44"/>
      <c r="P589" s="44"/>
      <c r="Q589" s="44"/>
      <c r="R589" s="44"/>
      <c r="S589" s="44"/>
      <c r="T589" s="44"/>
    </row>
    <row r="590" ht="15.75" customHeight="1">
      <c r="A590" s="44"/>
      <c r="B590" s="44"/>
      <c r="C590" s="44"/>
      <c r="D590" s="44"/>
      <c r="E590" s="44"/>
      <c r="F590" s="44"/>
      <c r="G590" s="44"/>
      <c r="H590" s="44"/>
      <c r="I590" s="44"/>
      <c r="J590" s="44"/>
      <c r="K590" s="44"/>
      <c r="L590" s="44"/>
      <c r="M590" s="44"/>
      <c r="N590" s="44"/>
      <c r="O590" s="44"/>
      <c r="P590" s="44"/>
      <c r="Q590" s="44"/>
      <c r="R590" s="44"/>
      <c r="S590" s="44"/>
      <c r="T590" s="44"/>
    </row>
    <row r="591" ht="15.75" customHeight="1">
      <c r="A591" s="44"/>
      <c r="B591" s="44"/>
      <c r="C591" s="44"/>
      <c r="D591" s="44"/>
      <c r="E591" s="44"/>
      <c r="F591" s="44"/>
      <c r="G591" s="44"/>
      <c r="H591" s="44"/>
      <c r="I591" s="44"/>
      <c r="J591" s="44"/>
      <c r="K591" s="44"/>
      <c r="L591" s="44"/>
      <c r="M591" s="44"/>
      <c r="N591" s="44"/>
      <c r="O591" s="44"/>
      <c r="P591" s="44"/>
      <c r="Q591" s="44"/>
      <c r="R591" s="44"/>
      <c r="S591" s="44"/>
      <c r="T591" s="44"/>
    </row>
    <row r="592" ht="15.75" customHeight="1">
      <c r="A592" s="44"/>
      <c r="B592" s="44"/>
      <c r="C592" s="44"/>
      <c r="D592" s="44"/>
      <c r="E592" s="44"/>
      <c r="F592" s="44"/>
      <c r="G592" s="44"/>
      <c r="H592" s="44"/>
      <c r="I592" s="44"/>
      <c r="J592" s="44"/>
      <c r="K592" s="44"/>
      <c r="L592" s="44"/>
      <c r="M592" s="44"/>
      <c r="N592" s="44"/>
      <c r="O592" s="44"/>
      <c r="P592" s="44"/>
      <c r="Q592" s="44"/>
      <c r="R592" s="44"/>
      <c r="S592" s="44"/>
      <c r="T592" s="44"/>
    </row>
    <row r="593" ht="15.75" customHeight="1">
      <c r="A593" s="44"/>
      <c r="B593" s="44"/>
      <c r="C593" s="44"/>
      <c r="D593" s="44"/>
      <c r="E593" s="44"/>
      <c r="F593" s="44"/>
      <c r="G593" s="44"/>
      <c r="H593" s="44"/>
      <c r="I593" s="44"/>
      <c r="J593" s="44"/>
      <c r="K593" s="44"/>
      <c r="L593" s="44"/>
      <c r="M593" s="44"/>
      <c r="N593" s="44"/>
      <c r="O593" s="44"/>
      <c r="P593" s="44"/>
      <c r="Q593" s="44"/>
      <c r="R593" s="44"/>
      <c r="S593" s="44"/>
      <c r="T593" s="44"/>
    </row>
    <row r="594" ht="15.75" customHeight="1">
      <c r="A594" s="44"/>
      <c r="B594" s="44"/>
      <c r="C594" s="44"/>
      <c r="D594" s="44"/>
      <c r="E594" s="44"/>
      <c r="F594" s="44"/>
      <c r="G594" s="44"/>
      <c r="H594" s="44"/>
      <c r="I594" s="44"/>
      <c r="J594" s="44"/>
      <c r="K594" s="44"/>
      <c r="L594" s="44"/>
      <c r="M594" s="44"/>
      <c r="N594" s="44"/>
      <c r="O594" s="44"/>
      <c r="P594" s="44"/>
      <c r="Q594" s="44"/>
      <c r="R594" s="44"/>
      <c r="S594" s="44"/>
      <c r="T594" s="44"/>
    </row>
    <row r="595" ht="15.75" customHeight="1">
      <c r="A595" s="44"/>
      <c r="B595" s="44"/>
      <c r="C595" s="44"/>
      <c r="D595" s="44"/>
      <c r="E595" s="44"/>
      <c r="F595" s="44"/>
      <c r="G595" s="44"/>
      <c r="H595" s="44"/>
      <c r="I595" s="44"/>
      <c r="J595" s="44"/>
      <c r="K595" s="44"/>
      <c r="L595" s="44"/>
      <c r="M595" s="44"/>
      <c r="N595" s="44"/>
      <c r="O595" s="44"/>
      <c r="P595" s="44"/>
      <c r="Q595" s="44"/>
      <c r="R595" s="44"/>
      <c r="S595" s="44"/>
      <c r="T595" s="44"/>
    </row>
    <row r="596" ht="15.75" customHeight="1">
      <c r="A596" s="44"/>
      <c r="B596" s="44"/>
      <c r="C596" s="44"/>
      <c r="D596" s="44"/>
      <c r="E596" s="44"/>
      <c r="F596" s="44"/>
      <c r="G596" s="44"/>
      <c r="H596" s="44"/>
      <c r="I596" s="44"/>
      <c r="J596" s="44"/>
      <c r="K596" s="44"/>
      <c r="L596" s="44"/>
      <c r="M596" s="44"/>
      <c r="N596" s="44"/>
      <c r="O596" s="44"/>
      <c r="P596" s="44"/>
      <c r="Q596" s="44"/>
      <c r="R596" s="44"/>
      <c r="S596" s="44"/>
      <c r="T596" s="44"/>
    </row>
    <row r="597" ht="15.75" customHeight="1">
      <c r="A597" s="44"/>
      <c r="B597" s="44"/>
      <c r="C597" s="44"/>
      <c r="D597" s="44"/>
      <c r="E597" s="44"/>
      <c r="F597" s="44"/>
      <c r="G597" s="44"/>
      <c r="H597" s="44"/>
      <c r="I597" s="44"/>
      <c r="J597" s="44"/>
      <c r="K597" s="44"/>
      <c r="L597" s="44"/>
      <c r="M597" s="44"/>
      <c r="N597" s="44"/>
      <c r="O597" s="44"/>
      <c r="P597" s="44"/>
      <c r="Q597" s="44"/>
      <c r="R597" s="44"/>
      <c r="S597" s="44"/>
      <c r="T597" s="44"/>
    </row>
    <row r="598" ht="15.75" customHeight="1">
      <c r="A598" s="44"/>
      <c r="B598" s="44"/>
      <c r="C598" s="44"/>
      <c r="D598" s="44"/>
      <c r="E598" s="44"/>
      <c r="F598" s="44"/>
      <c r="G598" s="44"/>
      <c r="H598" s="44"/>
      <c r="I598" s="44"/>
      <c r="J598" s="44"/>
      <c r="K598" s="44"/>
      <c r="L598" s="44"/>
      <c r="M598" s="44"/>
      <c r="N598" s="44"/>
      <c r="O598" s="44"/>
      <c r="P598" s="44"/>
      <c r="Q598" s="44"/>
      <c r="R598" s="44"/>
      <c r="S598" s="44"/>
      <c r="T598" s="44"/>
    </row>
    <row r="599" ht="15.75" customHeight="1">
      <c r="A599" s="44"/>
      <c r="B599" s="44"/>
      <c r="C599" s="44"/>
      <c r="D599" s="44"/>
      <c r="E599" s="44"/>
      <c r="F599" s="44"/>
      <c r="G599" s="44"/>
      <c r="H599" s="44"/>
      <c r="I599" s="44"/>
      <c r="J599" s="44"/>
      <c r="K599" s="44"/>
      <c r="L599" s="44"/>
      <c r="M599" s="44"/>
      <c r="N599" s="44"/>
      <c r="O599" s="44"/>
      <c r="P599" s="44"/>
      <c r="Q599" s="44"/>
      <c r="R599" s="44"/>
      <c r="S599" s="44"/>
      <c r="T599" s="44"/>
    </row>
    <row r="600" ht="15.75" customHeight="1">
      <c r="A600" s="44"/>
      <c r="B600" s="44"/>
      <c r="C600" s="44"/>
      <c r="D600" s="44"/>
      <c r="E600" s="44"/>
      <c r="F600" s="44"/>
      <c r="G600" s="44"/>
      <c r="H600" s="44"/>
      <c r="I600" s="44"/>
      <c r="J600" s="44"/>
      <c r="K600" s="44"/>
      <c r="L600" s="44"/>
      <c r="M600" s="44"/>
      <c r="N600" s="44"/>
      <c r="O600" s="44"/>
      <c r="P600" s="44"/>
      <c r="Q600" s="44"/>
      <c r="R600" s="44"/>
      <c r="S600" s="44"/>
      <c r="T600" s="44"/>
    </row>
    <row r="601" ht="15.75" customHeight="1">
      <c r="A601" s="44"/>
      <c r="B601" s="44"/>
      <c r="C601" s="44"/>
      <c r="D601" s="44"/>
      <c r="E601" s="44"/>
      <c r="F601" s="44"/>
      <c r="G601" s="44"/>
      <c r="H601" s="44"/>
      <c r="I601" s="44"/>
      <c r="J601" s="44"/>
      <c r="K601" s="44"/>
      <c r="L601" s="44"/>
      <c r="M601" s="44"/>
      <c r="N601" s="44"/>
      <c r="O601" s="44"/>
      <c r="P601" s="44"/>
      <c r="Q601" s="44"/>
      <c r="R601" s="44"/>
      <c r="S601" s="44"/>
      <c r="T601" s="44"/>
    </row>
    <row r="602" ht="15.75" customHeight="1">
      <c r="A602" s="44"/>
      <c r="B602" s="44"/>
      <c r="C602" s="44"/>
      <c r="D602" s="44"/>
      <c r="E602" s="44"/>
      <c r="F602" s="44"/>
      <c r="G602" s="44"/>
      <c r="H602" s="44"/>
      <c r="I602" s="44"/>
      <c r="J602" s="44"/>
      <c r="K602" s="44"/>
      <c r="L602" s="44"/>
      <c r="M602" s="44"/>
      <c r="N602" s="44"/>
      <c r="O602" s="44"/>
      <c r="P602" s="44"/>
      <c r="Q602" s="44"/>
      <c r="R602" s="44"/>
      <c r="S602" s="44"/>
      <c r="T602" s="44"/>
    </row>
    <row r="603" ht="15.75" customHeight="1">
      <c r="A603" s="44"/>
      <c r="B603" s="44"/>
      <c r="C603" s="44"/>
      <c r="D603" s="44"/>
      <c r="E603" s="44"/>
      <c r="F603" s="44"/>
      <c r="G603" s="44"/>
      <c r="H603" s="44"/>
      <c r="I603" s="44"/>
      <c r="J603" s="44"/>
      <c r="K603" s="44"/>
      <c r="L603" s="44"/>
      <c r="M603" s="44"/>
      <c r="N603" s="44"/>
      <c r="O603" s="44"/>
      <c r="P603" s="44"/>
      <c r="Q603" s="44"/>
      <c r="R603" s="44"/>
      <c r="S603" s="44"/>
      <c r="T603" s="44"/>
    </row>
    <row r="604" ht="15.75" customHeight="1">
      <c r="A604" s="44"/>
      <c r="B604" s="44"/>
      <c r="C604" s="44"/>
      <c r="D604" s="44"/>
      <c r="E604" s="44"/>
      <c r="F604" s="44"/>
      <c r="G604" s="44"/>
      <c r="H604" s="44"/>
      <c r="I604" s="44"/>
      <c r="J604" s="44"/>
      <c r="K604" s="44"/>
      <c r="L604" s="44"/>
      <c r="M604" s="44"/>
      <c r="N604" s="44"/>
      <c r="O604" s="44"/>
      <c r="P604" s="44"/>
      <c r="Q604" s="44"/>
      <c r="R604" s="44"/>
      <c r="S604" s="44"/>
      <c r="T604" s="44"/>
    </row>
    <row r="605" ht="15.75" customHeight="1">
      <c r="A605" s="44"/>
      <c r="B605" s="44"/>
      <c r="C605" s="44"/>
      <c r="D605" s="44"/>
      <c r="E605" s="44"/>
      <c r="F605" s="44"/>
      <c r="G605" s="44"/>
      <c r="H605" s="44"/>
      <c r="I605" s="44"/>
      <c r="J605" s="44"/>
      <c r="K605" s="44"/>
      <c r="L605" s="44"/>
      <c r="M605" s="44"/>
      <c r="N605" s="44"/>
      <c r="O605" s="44"/>
      <c r="P605" s="44"/>
      <c r="Q605" s="44"/>
      <c r="R605" s="44"/>
      <c r="S605" s="44"/>
      <c r="T605" s="44"/>
    </row>
    <row r="606" ht="15.75" customHeight="1">
      <c r="A606" s="44"/>
      <c r="B606" s="44"/>
      <c r="C606" s="44"/>
      <c r="D606" s="44"/>
      <c r="E606" s="44"/>
      <c r="F606" s="44"/>
      <c r="G606" s="44"/>
      <c r="H606" s="44"/>
      <c r="I606" s="44"/>
      <c r="J606" s="44"/>
      <c r="K606" s="44"/>
      <c r="L606" s="44"/>
      <c r="M606" s="44"/>
      <c r="N606" s="44"/>
      <c r="O606" s="44"/>
      <c r="P606" s="44"/>
      <c r="Q606" s="44"/>
      <c r="R606" s="44"/>
      <c r="S606" s="44"/>
      <c r="T606" s="44"/>
    </row>
    <row r="607" ht="15.75" customHeight="1">
      <c r="A607" s="44"/>
      <c r="B607" s="44"/>
      <c r="C607" s="44"/>
      <c r="D607" s="44"/>
      <c r="E607" s="44"/>
      <c r="F607" s="44"/>
      <c r="G607" s="44"/>
      <c r="H607" s="44"/>
      <c r="I607" s="44"/>
      <c r="J607" s="44"/>
      <c r="K607" s="44"/>
      <c r="L607" s="44"/>
      <c r="M607" s="44"/>
      <c r="N607" s="44"/>
      <c r="O607" s="44"/>
      <c r="P607" s="44"/>
      <c r="Q607" s="44"/>
      <c r="R607" s="44"/>
      <c r="S607" s="44"/>
      <c r="T607" s="44"/>
    </row>
    <row r="608" ht="15.75" customHeight="1">
      <c r="A608" s="44"/>
      <c r="B608" s="44"/>
      <c r="C608" s="44"/>
      <c r="D608" s="44"/>
      <c r="E608" s="44"/>
      <c r="F608" s="44"/>
      <c r="G608" s="44"/>
      <c r="H608" s="44"/>
      <c r="I608" s="44"/>
      <c r="J608" s="44"/>
      <c r="K608" s="44"/>
      <c r="L608" s="44"/>
      <c r="M608" s="44"/>
      <c r="N608" s="44"/>
      <c r="O608" s="44"/>
      <c r="P608" s="44"/>
      <c r="Q608" s="44"/>
      <c r="R608" s="44"/>
      <c r="S608" s="44"/>
      <c r="T608" s="44"/>
    </row>
    <row r="609" ht="15.75" customHeight="1">
      <c r="A609" s="44"/>
      <c r="B609" s="44"/>
      <c r="C609" s="44"/>
      <c r="D609" s="44"/>
      <c r="E609" s="44"/>
      <c r="F609" s="44"/>
      <c r="G609" s="44"/>
      <c r="H609" s="44"/>
      <c r="I609" s="44"/>
      <c r="J609" s="44"/>
      <c r="K609" s="44"/>
      <c r="L609" s="44"/>
      <c r="M609" s="44"/>
      <c r="N609" s="44"/>
      <c r="O609" s="44"/>
      <c r="P609" s="44"/>
      <c r="Q609" s="44"/>
      <c r="R609" s="44"/>
      <c r="S609" s="44"/>
      <c r="T609" s="44"/>
    </row>
    <row r="610" ht="15.75" customHeight="1">
      <c r="A610" s="44"/>
      <c r="B610" s="44"/>
      <c r="C610" s="44"/>
      <c r="D610" s="44"/>
      <c r="E610" s="44"/>
      <c r="F610" s="44"/>
      <c r="G610" s="44"/>
      <c r="H610" s="44"/>
      <c r="I610" s="44"/>
      <c r="J610" s="44"/>
      <c r="K610" s="44"/>
      <c r="L610" s="44"/>
      <c r="M610" s="44"/>
      <c r="N610" s="44"/>
      <c r="O610" s="44"/>
      <c r="P610" s="44"/>
      <c r="Q610" s="44"/>
      <c r="R610" s="44"/>
      <c r="S610" s="44"/>
      <c r="T610" s="44"/>
    </row>
    <row r="611" ht="15.75" customHeight="1">
      <c r="A611" s="44"/>
      <c r="B611" s="44"/>
      <c r="C611" s="44"/>
      <c r="D611" s="44"/>
      <c r="E611" s="44"/>
      <c r="F611" s="44"/>
      <c r="G611" s="44"/>
      <c r="H611" s="44"/>
      <c r="I611" s="44"/>
      <c r="J611" s="44"/>
      <c r="K611" s="44"/>
      <c r="L611" s="44"/>
      <c r="M611" s="44"/>
      <c r="N611" s="44"/>
      <c r="O611" s="44"/>
      <c r="P611" s="44"/>
      <c r="Q611" s="44"/>
      <c r="R611" s="44"/>
      <c r="S611" s="44"/>
      <c r="T611" s="44"/>
    </row>
    <row r="612" ht="15.75" customHeight="1">
      <c r="A612" s="44"/>
      <c r="B612" s="44"/>
      <c r="C612" s="44"/>
      <c r="D612" s="44"/>
      <c r="E612" s="44"/>
      <c r="F612" s="44"/>
      <c r="G612" s="44"/>
      <c r="H612" s="44"/>
      <c r="I612" s="44"/>
      <c r="J612" s="44"/>
      <c r="K612" s="44"/>
      <c r="L612" s="44"/>
      <c r="M612" s="44"/>
      <c r="N612" s="44"/>
      <c r="O612" s="44"/>
      <c r="P612" s="44"/>
      <c r="Q612" s="44"/>
      <c r="R612" s="44"/>
      <c r="S612" s="44"/>
      <c r="T612" s="44"/>
    </row>
    <row r="613" ht="15.75" customHeight="1">
      <c r="A613" s="44"/>
      <c r="B613" s="44"/>
      <c r="C613" s="44"/>
      <c r="D613" s="44"/>
      <c r="E613" s="44"/>
      <c r="F613" s="44"/>
      <c r="G613" s="44"/>
      <c r="H613" s="44"/>
      <c r="I613" s="44"/>
      <c r="J613" s="44"/>
      <c r="K613" s="44"/>
      <c r="L613" s="44"/>
      <c r="M613" s="44"/>
      <c r="N613" s="44"/>
      <c r="O613" s="44"/>
      <c r="P613" s="44"/>
      <c r="Q613" s="44"/>
      <c r="R613" s="44"/>
      <c r="S613" s="44"/>
      <c r="T613" s="44"/>
    </row>
    <row r="614" ht="15.75" customHeight="1">
      <c r="A614" s="44"/>
      <c r="B614" s="44"/>
      <c r="C614" s="44"/>
      <c r="D614" s="44"/>
      <c r="E614" s="44"/>
      <c r="F614" s="44"/>
      <c r="G614" s="44"/>
      <c r="H614" s="44"/>
      <c r="I614" s="44"/>
      <c r="J614" s="44"/>
      <c r="K614" s="44"/>
      <c r="L614" s="44"/>
      <c r="M614" s="44"/>
      <c r="N614" s="44"/>
      <c r="O614" s="44"/>
      <c r="P614" s="44"/>
      <c r="Q614" s="44"/>
      <c r="R614" s="44"/>
      <c r="S614" s="44"/>
      <c r="T614" s="44"/>
    </row>
    <row r="615" ht="15.75" customHeight="1">
      <c r="A615" s="44"/>
      <c r="B615" s="44"/>
      <c r="C615" s="44"/>
      <c r="D615" s="44"/>
      <c r="E615" s="44"/>
      <c r="F615" s="44"/>
      <c r="G615" s="44"/>
      <c r="H615" s="44"/>
      <c r="I615" s="44"/>
      <c r="J615" s="44"/>
      <c r="K615" s="44"/>
      <c r="L615" s="44"/>
      <c r="M615" s="44"/>
      <c r="N615" s="44"/>
      <c r="O615" s="44"/>
      <c r="P615" s="44"/>
      <c r="Q615" s="44"/>
      <c r="R615" s="44"/>
      <c r="S615" s="44"/>
      <c r="T615" s="44"/>
    </row>
    <row r="616" ht="15.75" customHeight="1">
      <c r="A616" s="44"/>
      <c r="B616" s="44"/>
      <c r="C616" s="44"/>
      <c r="D616" s="44"/>
      <c r="E616" s="44"/>
      <c r="F616" s="44"/>
      <c r="G616" s="44"/>
      <c r="H616" s="44"/>
      <c r="I616" s="44"/>
      <c r="J616" s="44"/>
      <c r="K616" s="44"/>
      <c r="L616" s="44"/>
      <c r="M616" s="44"/>
      <c r="N616" s="44"/>
      <c r="O616" s="44"/>
      <c r="P616" s="44"/>
      <c r="Q616" s="44"/>
      <c r="R616" s="44"/>
      <c r="S616" s="44"/>
      <c r="T616" s="44"/>
    </row>
    <row r="617" ht="15.75" customHeight="1">
      <c r="A617" s="44"/>
      <c r="B617" s="44"/>
      <c r="C617" s="44"/>
      <c r="D617" s="44"/>
      <c r="E617" s="44"/>
      <c r="F617" s="44"/>
      <c r="G617" s="44"/>
      <c r="H617" s="44"/>
      <c r="I617" s="44"/>
      <c r="J617" s="44"/>
      <c r="K617" s="44"/>
      <c r="L617" s="44"/>
      <c r="M617" s="44"/>
      <c r="N617" s="44"/>
      <c r="O617" s="44"/>
      <c r="P617" s="44"/>
      <c r="Q617" s="44"/>
      <c r="R617" s="44"/>
      <c r="S617" s="44"/>
      <c r="T617" s="44"/>
    </row>
    <row r="618" ht="15.75" customHeight="1">
      <c r="A618" s="44"/>
      <c r="B618" s="44"/>
      <c r="C618" s="44"/>
      <c r="D618" s="44"/>
      <c r="E618" s="44"/>
      <c r="F618" s="44"/>
      <c r="G618" s="44"/>
      <c r="H618" s="44"/>
      <c r="I618" s="44"/>
      <c r="J618" s="44"/>
      <c r="K618" s="44"/>
      <c r="L618" s="44"/>
      <c r="M618" s="44"/>
      <c r="N618" s="44"/>
      <c r="O618" s="44"/>
      <c r="P618" s="44"/>
      <c r="Q618" s="44"/>
      <c r="R618" s="44"/>
      <c r="S618" s="44"/>
      <c r="T618" s="44"/>
    </row>
    <row r="619" ht="15.75" customHeight="1">
      <c r="A619" s="44"/>
      <c r="B619" s="44"/>
      <c r="C619" s="44"/>
      <c r="D619" s="44"/>
      <c r="E619" s="44"/>
      <c r="F619" s="44"/>
      <c r="G619" s="44"/>
      <c r="H619" s="44"/>
      <c r="I619" s="44"/>
      <c r="J619" s="44"/>
      <c r="K619" s="44"/>
      <c r="L619" s="44"/>
      <c r="M619" s="44"/>
      <c r="N619" s="44"/>
      <c r="O619" s="44"/>
      <c r="P619" s="44"/>
      <c r="Q619" s="44"/>
      <c r="R619" s="44"/>
      <c r="S619" s="44"/>
      <c r="T619" s="44"/>
    </row>
    <row r="620" ht="15.75" customHeight="1">
      <c r="A620" s="44"/>
      <c r="B620" s="44"/>
      <c r="C620" s="44"/>
      <c r="D620" s="44"/>
      <c r="E620" s="44"/>
      <c r="F620" s="44"/>
      <c r="G620" s="44"/>
      <c r="H620" s="44"/>
      <c r="I620" s="44"/>
      <c r="J620" s="44"/>
      <c r="K620" s="44"/>
      <c r="L620" s="44"/>
      <c r="M620" s="44"/>
      <c r="N620" s="44"/>
      <c r="O620" s="44"/>
      <c r="P620" s="44"/>
      <c r="Q620" s="44"/>
      <c r="R620" s="44"/>
      <c r="S620" s="44"/>
      <c r="T620" s="44"/>
    </row>
    <row r="621" ht="15.75" customHeight="1">
      <c r="A621" s="44"/>
      <c r="B621" s="44"/>
      <c r="C621" s="44"/>
      <c r="D621" s="44"/>
      <c r="E621" s="44"/>
      <c r="F621" s="44"/>
      <c r="G621" s="44"/>
      <c r="H621" s="44"/>
      <c r="I621" s="44"/>
      <c r="J621" s="44"/>
      <c r="K621" s="44"/>
      <c r="L621" s="44"/>
      <c r="M621" s="44"/>
      <c r="N621" s="44"/>
      <c r="O621" s="44"/>
      <c r="P621" s="44"/>
      <c r="Q621" s="44"/>
      <c r="R621" s="44"/>
      <c r="S621" s="44"/>
      <c r="T621" s="44"/>
    </row>
    <row r="622" ht="15.75" customHeight="1">
      <c r="A622" s="44"/>
      <c r="B622" s="44"/>
      <c r="C622" s="44"/>
      <c r="D622" s="44"/>
      <c r="E622" s="44"/>
      <c r="F622" s="44"/>
      <c r="G622" s="44"/>
      <c r="H622" s="44"/>
      <c r="I622" s="44"/>
      <c r="J622" s="44"/>
      <c r="K622" s="44"/>
      <c r="L622" s="44"/>
      <c r="M622" s="44"/>
      <c r="N622" s="44"/>
      <c r="O622" s="44"/>
      <c r="P622" s="44"/>
      <c r="Q622" s="44"/>
      <c r="R622" s="44"/>
      <c r="S622" s="44"/>
      <c r="T622" s="44"/>
    </row>
    <row r="623" ht="15.75" customHeight="1">
      <c r="A623" s="44"/>
      <c r="B623" s="44"/>
      <c r="C623" s="44"/>
      <c r="D623" s="44"/>
      <c r="E623" s="44"/>
      <c r="F623" s="44"/>
      <c r="G623" s="44"/>
      <c r="H623" s="44"/>
      <c r="I623" s="44"/>
      <c r="J623" s="44"/>
      <c r="K623" s="44"/>
      <c r="L623" s="44"/>
      <c r="M623" s="44"/>
      <c r="N623" s="44"/>
      <c r="O623" s="44"/>
      <c r="P623" s="44"/>
      <c r="Q623" s="44"/>
      <c r="R623" s="44"/>
      <c r="S623" s="44"/>
      <c r="T623" s="44"/>
    </row>
    <row r="624" ht="15.75" customHeight="1">
      <c r="A624" s="44"/>
      <c r="B624" s="44"/>
      <c r="C624" s="44"/>
      <c r="D624" s="44"/>
      <c r="E624" s="44"/>
      <c r="F624" s="44"/>
      <c r="G624" s="44"/>
      <c r="H624" s="44"/>
      <c r="I624" s="44"/>
      <c r="J624" s="44"/>
      <c r="K624" s="44"/>
      <c r="L624" s="44"/>
      <c r="M624" s="44"/>
      <c r="N624" s="44"/>
      <c r="O624" s="44"/>
      <c r="P624" s="44"/>
      <c r="Q624" s="44"/>
      <c r="R624" s="44"/>
      <c r="S624" s="44"/>
      <c r="T624" s="44"/>
    </row>
    <row r="625" ht="15.75" customHeight="1">
      <c r="A625" s="44"/>
      <c r="B625" s="44"/>
      <c r="C625" s="44"/>
      <c r="D625" s="44"/>
      <c r="E625" s="44"/>
      <c r="F625" s="44"/>
      <c r="G625" s="44"/>
      <c r="H625" s="44"/>
      <c r="I625" s="44"/>
      <c r="J625" s="44"/>
      <c r="K625" s="44"/>
      <c r="L625" s="44"/>
      <c r="M625" s="44"/>
      <c r="N625" s="44"/>
      <c r="O625" s="44"/>
      <c r="P625" s="44"/>
      <c r="Q625" s="44"/>
      <c r="R625" s="44"/>
      <c r="S625" s="44"/>
      <c r="T625" s="44"/>
    </row>
    <row r="626" ht="15.75" customHeight="1">
      <c r="A626" s="44"/>
      <c r="B626" s="44"/>
      <c r="C626" s="44"/>
      <c r="D626" s="44"/>
      <c r="E626" s="44"/>
      <c r="F626" s="44"/>
      <c r="G626" s="44"/>
      <c r="H626" s="44"/>
      <c r="I626" s="44"/>
      <c r="J626" s="44"/>
      <c r="K626" s="44"/>
      <c r="L626" s="44"/>
      <c r="M626" s="44"/>
      <c r="N626" s="44"/>
      <c r="O626" s="44"/>
      <c r="P626" s="44"/>
      <c r="Q626" s="44"/>
      <c r="R626" s="44"/>
      <c r="S626" s="44"/>
      <c r="T626" s="44"/>
    </row>
    <row r="627" ht="15.75" customHeight="1">
      <c r="A627" s="44"/>
      <c r="B627" s="44"/>
      <c r="C627" s="44"/>
      <c r="D627" s="44"/>
      <c r="E627" s="44"/>
      <c r="F627" s="44"/>
      <c r="G627" s="44"/>
      <c r="H627" s="44"/>
      <c r="I627" s="44"/>
      <c r="J627" s="44"/>
      <c r="K627" s="44"/>
      <c r="L627" s="44"/>
      <c r="M627" s="44"/>
      <c r="N627" s="44"/>
      <c r="O627" s="44"/>
      <c r="P627" s="44"/>
      <c r="Q627" s="44"/>
      <c r="R627" s="44"/>
      <c r="S627" s="44"/>
      <c r="T627" s="44"/>
    </row>
    <row r="628" ht="15.75" customHeight="1">
      <c r="A628" s="44"/>
      <c r="B628" s="44"/>
      <c r="C628" s="44"/>
      <c r="D628" s="44"/>
      <c r="E628" s="44"/>
      <c r="F628" s="44"/>
      <c r="G628" s="44"/>
      <c r="H628" s="44"/>
      <c r="I628" s="44"/>
      <c r="J628" s="44"/>
      <c r="K628" s="44"/>
      <c r="L628" s="44"/>
      <c r="M628" s="44"/>
      <c r="N628" s="44"/>
      <c r="O628" s="44"/>
      <c r="P628" s="44"/>
      <c r="Q628" s="44"/>
      <c r="R628" s="44"/>
      <c r="S628" s="44"/>
      <c r="T628" s="44"/>
    </row>
    <row r="629" ht="15.75" customHeight="1">
      <c r="A629" s="44"/>
      <c r="B629" s="44"/>
      <c r="C629" s="44"/>
      <c r="D629" s="44"/>
      <c r="E629" s="44"/>
      <c r="F629" s="44"/>
      <c r="G629" s="44"/>
      <c r="H629" s="44"/>
      <c r="I629" s="44"/>
      <c r="J629" s="44"/>
      <c r="K629" s="44"/>
      <c r="L629" s="44"/>
      <c r="M629" s="44"/>
      <c r="N629" s="44"/>
      <c r="O629" s="44"/>
      <c r="P629" s="44"/>
      <c r="Q629" s="44"/>
      <c r="R629" s="44"/>
      <c r="S629" s="44"/>
      <c r="T629" s="44"/>
    </row>
    <row r="630" ht="15.75" customHeight="1">
      <c r="A630" s="44"/>
      <c r="B630" s="44"/>
      <c r="C630" s="44"/>
      <c r="D630" s="44"/>
      <c r="E630" s="44"/>
      <c r="F630" s="44"/>
      <c r="G630" s="44"/>
      <c r="H630" s="44"/>
      <c r="I630" s="44"/>
      <c r="J630" s="44"/>
      <c r="K630" s="44"/>
      <c r="L630" s="44"/>
      <c r="M630" s="44"/>
      <c r="N630" s="44"/>
      <c r="O630" s="44"/>
      <c r="P630" s="44"/>
      <c r="Q630" s="44"/>
      <c r="R630" s="44"/>
      <c r="S630" s="44"/>
      <c r="T630" s="44"/>
    </row>
    <row r="631" ht="15.75" customHeight="1">
      <c r="A631" s="44"/>
      <c r="B631" s="44"/>
      <c r="C631" s="44"/>
      <c r="D631" s="44"/>
      <c r="E631" s="44"/>
      <c r="F631" s="44"/>
      <c r="G631" s="44"/>
      <c r="H631" s="44"/>
      <c r="I631" s="44"/>
      <c r="J631" s="44"/>
      <c r="K631" s="44"/>
      <c r="L631" s="44"/>
      <c r="M631" s="44"/>
      <c r="N631" s="44"/>
      <c r="O631" s="44"/>
      <c r="P631" s="44"/>
      <c r="Q631" s="44"/>
      <c r="R631" s="44"/>
      <c r="S631" s="44"/>
      <c r="T631" s="44"/>
    </row>
    <row r="632" ht="15.75" customHeight="1">
      <c r="A632" s="44"/>
      <c r="B632" s="44"/>
      <c r="C632" s="44"/>
      <c r="D632" s="44"/>
      <c r="E632" s="44"/>
      <c r="F632" s="44"/>
      <c r="G632" s="44"/>
      <c r="H632" s="44"/>
      <c r="I632" s="44"/>
      <c r="J632" s="44"/>
      <c r="K632" s="44"/>
      <c r="L632" s="44"/>
      <c r="M632" s="44"/>
      <c r="N632" s="44"/>
      <c r="O632" s="44"/>
      <c r="P632" s="44"/>
      <c r="Q632" s="44"/>
      <c r="R632" s="44"/>
      <c r="S632" s="44"/>
      <c r="T632" s="44"/>
    </row>
    <row r="633" ht="15.75" customHeight="1">
      <c r="A633" s="44"/>
      <c r="B633" s="44"/>
      <c r="C633" s="44"/>
      <c r="D633" s="44"/>
      <c r="E633" s="44"/>
      <c r="F633" s="44"/>
      <c r="G633" s="44"/>
      <c r="H633" s="44"/>
      <c r="I633" s="44"/>
      <c r="J633" s="44"/>
      <c r="K633" s="44"/>
      <c r="L633" s="44"/>
      <c r="M633" s="44"/>
      <c r="N633" s="44"/>
      <c r="O633" s="44"/>
      <c r="P633" s="44"/>
      <c r="Q633" s="44"/>
      <c r="R633" s="44"/>
      <c r="S633" s="44"/>
      <c r="T633" s="44"/>
    </row>
    <row r="634" ht="15.75" customHeight="1">
      <c r="A634" s="44"/>
      <c r="B634" s="44"/>
      <c r="C634" s="44"/>
      <c r="D634" s="44"/>
      <c r="E634" s="44"/>
      <c r="F634" s="44"/>
      <c r="G634" s="44"/>
      <c r="H634" s="44"/>
      <c r="I634" s="44"/>
      <c r="J634" s="44"/>
      <c r="K634" s="44"/>
      <c r="L634" s="44"/>
      <c r="M634" s="44"/>
      <c r="N634" s="44"/>
      <c r="O634" s="44"/>
      <c r="P634" s="44"/>
      <c r="Q634" s="44"/>
      <c r="R634" s="44"/>
      <c r="S634" s="44"/>
      <c r="T634" s="44"/>
    </row>
    <row r="635" ht="15.75" customHeight="1">
      <c r="A635" s="44"/>
      <c r="B635" s="44"/>
      <c r="C635" s="44"/>
      <c r="D635" s="44"/>
      <c r="E635" s="44"/>
      <c r="F635" s="44"/>
      <c r="G635" s="44"/>
      <c r="H635" s="44"/>
      <c r="I635" s="44"/>
      <c r="J635" s="44"/>
      <c r="K635" s="44"/>
      <c r="L635" s="44"/>
      <c r="M635" s="44"/>
      <c r="N635" s="44"/>
      <c r="O635" s="44"/>
      <c r="P635" s="44"/>
      <c r="Q635" s="44"/>
      <c r="R635" s="44"/>
      <c r="S635" s="44"/>
      <c r="T635" s="44"/>
    </row>
    <row r="636" ht="15.75" customHeight="1">
      <c r="A636" s="44"/>
      <c r="B636" s="44"/>
      <c r="C636" s="44"/>
      <c r="D636" s="44"/>
      <c r="E636" s="44"/>
      <c r="F636" s="44"/>
      <c r="G636" s="44"/>
      <c r="H636" s="44"/>
      <c r="I636" s="44"/>
      <c r="J636" s="44"/>
      <c r="K636" s="44"/>
      <c r="L636" s="44"/>
      <c r="M636" s="44"/>
      <c r="N636" s="44"/>
      <c r="O636" s="44"/>
      <c r="P636" s="44"/>
      <c r="Q636" s="44"/>
      <c r="R636" s="44"/>
      <c r="S636" s="44"/>
      <c r="T636" s="44"/>
    </row>
    <row r="637" ht="15.75" customHeight="1">
      <c r="A637" s="44"/>
      <c r="B637" s="44"/>
      <c r="C637" s="44"/>
      <c r="D637" s="44"/>
      <c r="E637" s="44"/>
      <c r="F637" s="44"/>
      <c r="G637" s="44"/>
      <c r="H637" s="44"/>
      <c r="I637" s="44"/>
      <c r="J637" s="44"/>
      <c r="K637" s="44"/>
      <c r="L637" s="44"/>
      <c r="M637" s="44"/>
      <c r="N637" s="44"/>
      <c r="O637" s="44"/>
      <c r="P637" s="44"/>
      <c r="Q637" s="44"/>
      <c r="R637" s="44"/>
      <c r="S637" s="44"/>
      <c r="T637" s="44"/>
    </row>
    <row r="638" ht="15.75" customHeight="1">
      <c r="A638" s="44"/>
      <c r="B638" s="44"/>
      <c r="C638" s="44"/>
      <c r="D638" s="44"/>
      <c r="E638" s="44"/>
      <c r="F638" s="44"/>
      <c r="G638" s="44"/>
      <c r="H638" s="44"/>
      <c r="I638" s="44"/>
      <c r="J638" s="44"/>
      <c r="K638" s="44"/>
      <c r="L638" s="44"/>
      <c r="M638" s="44"/>
      <c r="N638" s="44"/>
      <c r="O638" s="44"/>
      <c r="P638" s="44"/>
      <c r="Q638" s="44"/>
      <c r="R638" s="44"/>
      <c r="S638" s="44"/>
      <c r="T638" s="44"/>
    </row>
    <row r="639" ht="15.75" customHeight="1">
      <c r="A639" s="44"/>
      <c r="B639" s="44"/>
      <c r="C639" s="44"/>
      <c r="D639" s="44"/>
      <c r="E639" s="44"/>
      <c r="F639" s="44"/>
      <c r="G639" s="44"/>
      <c r="H639" s="44"/>
      <c r="I639" s="44"/>
      <c r="J639" s="44"/>
      <c r="K639" s="44"/>
      <c r="L639" s="44"/>
      <c r="M639" s="44"/>
      <c r="N639" s="44"/>
      <c r="O639" s="44"/>
      <c r="P639" s="44"/>
      <c r="Q639" s="44"/>
      <c r="R639" s="44"/>
      <c r="S639" s="44"/>
      <c r="T639" s="44"/>
    </row>
    <row r="640" ht="15.75" customHeight="1">
      <c r="A640" s="44"/>
      <c r="B640" s="44"/>
      <c r="C640" s="44"/>
      <c r="D640" s="44"/>
      <c r="E640" s="44"/>
      <c r="F640" s="44"/>
      <c r="G640" s="44"/>
      <c r="H640" s="44"/>
      <c r="I640" s="44"/>
      <c r="J640" s="44"/>
      <c r="K640" s="44"/>
      <c r="L640" s="44"/>
      <c r="M640" s="44"/>
      <c r="N640" s="44"/>
      <c r="O640" s="44"/>
      <c r="P640" s="44"/>
      <c r="Q640" s="44"/>
      <c r="R640" s="44"/>
      <c r="S640" s="44"/>
      <c r="T640" s="44"/>
    </row>
    <row r="641" ht="15.75" customHeight="1">
      <c r="A641" s="44"/>
      <c r="B641" s="44"/>
      <c r="C641" s="44"/>
      <c r="D641" s="44"/>
      <c r="E641" s="44"/>
      <c r="F641" s="44"/>
      <c r="G641" s="44"/>
      <c r="H641" s="44"/>
      <c r="I641" s="44"/>
      <c r="J641" s="44"/>
      <c r="K641" s="44"/>
      <c r="L641" s="44"/>
      <c r="M641" s="44"/>
      <c r="N641" s="44"/>
      <c r="O641" s="44"/>
      <c r="P641" s="44"/>
      <c r="Q641" s="44"/>
      <c r="R641" s="44"/>
      <c r="S641" s="44"/>
      <c r="T641" s="44"/>
    </row>
    <row r="642" ht="15.75" customHeight="1">
      <c r="A642" s="44"/>
      <c r="B642" s="44"/>
      <c r="C642" s="44"/>
      <c r="D642" s="44"/>
      <c r="E642" s="44"/>
      <c r="F642" s="44"/>
      <c r="G642" s="44"/>
      <c r="H642" s="44"/>
      <c r="I642" s="44"/>
      <c r="J642" s="44"/>
      <c r="K642" s="44"/>
      <c r="L642" s="44"/>
      <c r="M642" s="44"/>
      <c r="N642" s="44"/>
      <c r="O642" s="44"/>
      <c r="P642" s="44"/>
      <c r="Q642" s="44"/>
      <c r="R642" s="44"/>
      <c r="S642" s="44"/>
      <c r="T642" s="44"/>
    </row>
    <row r="643" ht="15.75" customHeight="1">
      <c r="A643" s="44"/>
      <c r="B643" s="44"/>
      <c r="C643" s="44"/>
      <c r="D643" s="44"/>
      <c r="E643" s="44"/>
      <c r="F643" s="44"/>
      <c r="G643" s="44"/>
      <c r="H643" s="44"/>
      <c r="I643" s="44"/>
      <c r="J643" s="44"/>
      <c r="K643" s="44"/>
      <c r="L643" s="44"/>
      <c r="M643" s="44"/>
      <c r="N643" s="44"/>
      <c r="O643" s="44"/>
      <c r="P643" s="44"/>
      <c r="Q643" s="44"/>
      <c r="R643" s="44"/>
      <c r="S643" s="44"/>
      <c r="T643" s="44"/>
    </row>
    <row r="644" ht="15.75" customHeight="1">
      <c r="A644" s="44"/>
      <c r="B644" s="44"/>
      <c r="C644" s="44"/>
      <c r="D644" s="44"/>
      <c r="E644" s="44"/>
      <c r="F644" s="44"/>
      <c r="G644" s="44"/>
      <c r="H644" s="44"/>
      <c r="I644" s="44"/>
      <c r="J644" s="44"/>
      <c r="K644" s="44"/>
      <c r="L644" s="44"/>
      <c r="M644" s="44"/>
      <c r="N644" s="44"/>
      <c r="O644" s="44"/>
      <c r="P644" s="44"/>
      <c r="Q644" s="44"/>
      <c r="R644" s="44"/>
      <c r="S644" s="44"/>
      <c r="T644" s="44"/>
    </row>
    <row r="645" ht="15.75" customHeight="1">
      <c r="A645" s="44"/>
      <c r="B645" s="44"/>
      <c r="C645" s="44"/>
      <c r="D645" s="44"/>
      <c r="E645" s="44"/>
      <c r="F645" s="44"/>
      <c r="G645" s="44"/>
      <c r="H645" s="44"/>
      <c r="I645" s="44"/>
      <c r="J645" s="44"/>
      <c r="K645" s="44"/>
      <c r="L645" s="44"/>
      <c r="M645" s="44"/>
      <c r="N645" s="44"/>
      <c r="O645" s="44"/>
      <c r="P645" s="44"/>
      <c r="Q645" s="44"/>
      <c r="R645" s="44"/>
      <c r="S645" s="44"/>
      <c r="T645" s="44"/>
    </row>
    <row r="646" ht="15.75" customHeight="1">
      <c r="A646" s="44"/>
      <c r="B646" s="44"/>
      <c r="C646" s="44"/>
      <c r="D646" s="44"/>
      <c r="E646" s="44"/>
      <c r="F646" s="44"/>
      <c r="G646" s="44"/>
      <c r="H646" s="44"/>
      <c r="I646" s="44"/>
      <c r="J646" s="44"/>
      <c r="K646" s="44"/>
      <c r="L646" s="44"/>
      <c r="M646" s="44"/>
      <c r="N646" s="44"/>
      <c r="O646" s="44"/>
      <c r="P646" s="44"/>
      <c r="Q646" s="44"/>
      <c r="R646" s="44"/>
      <c r="S646" s="44"/>
      <c r="T646" s="44"/>
    </row>
    <row r="647" ht="15.75" customHeight="1">
      <c r="A647" s="44"/>
      <c r="B647" s="44"/>
      <c r="C647" s="44"/>
      <c r="D647" s="44"/>
      <c r="E647" s="44"/>
      <c r="F647" s="44"/>
      <c r="G647" s="44"/>
      <c r="H647" s="44"/>
      <c r="I647" s="44"/>
      <c r="J647" s="44"/>
      <c r="K647" s="44"/>
      <c r="L647" s="44"/>
      <c r="M647" s="44"/>
      <c r="N647" s="44"/>
      <c r="O647" s="44"/>
      <c r="P647" s="44"/>
      <c r="Q647" s="44"/>
      <c r="R647" s="44"/>
      <c r="S647" s="44"/>
      <c r="T647" s="44"/>
    </row>
    <row r="648" ht="15.75" customHeight="1">
      <c r="A648" s="44"/>
      <c r="B648" s="44"/>
      <c r="C648" s="44"/>
      <c r="D648" s="44"/>
      <c r="E648" s="44"/>
      <c r="F648" s="44"/>
      <c r="G648" s="44"/>
      <c r="H648" s="44"/>
      <c r="I648" s="44"/>
      <c r="J648" s="44"/>
      <c r="K648" s="44"/>
      <c r="L648" s="44"/>
      <c r="M648" s="44"/>
      <c r="N648" s="44"/>
      <c r="O648" s="44"/>
      <c r="P648" s="44"/>
      <c r="Q648" s="44"/>
      <c r="R648" s="44"/>
      <c r="S648" s="44"/>
      <c r="T648" s="44"/>
    </row>
    <row r="649" ht="15.75" customHeight="1">
      <c r="A649" s="44"/>
      <c r="B649" s="44"/>
      <c r="C649" s="44"/>
      <c r="D649" s="44"/>
      <c r="E649" s="44"/>
      <c r="F649" s="44"/>
      <c r="G649" s="44"/>
      <c r="H649" s="44"/>
      <c r="I649" s="44"/>
      <c r="J649" s="44"/>
      <c r="K649" s="44"/>
      <c r="L649" s="44"/>
      <c r="M649" s="44"/>
      <c r="N649" s="44"/>
      <c r="O649" s="44"/>
      <c r="P649" s="44"/>
      <c r="Q649" s="44"/>
      <c r="R649" s="44"/>
      <c r="S649" s="44"/>
      <c r="T649" s="44"/>
    </row>
    <row r="650" ht="15.75" customHeight="1">
      <c r="A650" s="44"/>
      <c r="B650" s="44"/>
      <c r="C650" s="44"/>
      <c r="D650" s="44"/>
      <c r="E650" s="44"/>
      <c r="F650" s="44"/>
      <c r="G650" s="44"/>
      <c r="H650" s="44"/>
      <c r="I650" s="44"/>
      <c r="J650" s="44"/>
      <c r="K650" s="44"/>
      <c r="L650" s="44"/>
      <c r="M650" s="44"/>
      <c r="N650" s="44"/>
      <c r="O650" s="44"/>
      <c r="P650" s="44"/>
      <c r="Q650" s="44"/>
      <c r="R650" s="44"/>
      <c r="S650" s="44"/>
      <c r="T650" s="44"/>
    </row>
    <row r="651" ht="15.75" customHeight="1">
      <c r="A651" s="44"/>
      <c r="B651" s="44"/>
      <c r="C651" s="44"/>
      <c r="D651" s="44"/>
      <c r="E651" s="44"/>
      <c r="F651" s="44"/>
      <c r="G651" s="44"/>
      <c r="H651" s="44"/>
      <c r="I651" s="44"/>
      <c r="J651" s="44"/>
      <c r="K651" s="44"/>
      <c r="L651" s="44"/>
      <c r="M651" s="44"/>
      <c r="N651" s="44"/>
      <c r="O651" s="44"/>
      <c r="P651" s="44"/>
      <c r="Q651" s="44"/>
      <c r="R651" s="44"/>
      <c r="S651" s="44"/>
      <c r="T651" s="44"/>
    </row>
    <row r="652" ht="15.75" customHeight="1">
      <c r="A652" s="44"/>
      <c r="B652" s="44"/>
      <c r="C652" s="44"/>
      <c r="D652" s="44"/>
      <c r="E652" s="44"/>
      <c r="F652" s="44"/>
      <c r="G652" s="44"/>
      <c r="H652" s="44"/>
      <c r="I652" s="44"/>
      <c r="J652" s="44"/>
      <c r="K652" s="44"/>
      <c r="L652" s="44"/>
      <c r="M652" s="44"/>
      <c r="N652" s="44"/>
      <c r="O652" s="44"/>
      <c r="P652" s="44"/>
      <c r="Q652" s="44"/>
      <c r="R652" s="44"/>
      <c r="S652" s="44"/>
      <c r="T652" s="44"/>
    </row>
    <row r="653" ht="15.75" customHeight="1">
      <c r="A653" s="44"/>
      <c r="B653" s="44"/>
      <c r="C653" s="44"/>
      <c r="D653" s="44"/>
      <c r="E653" s="44"/>
      <c r="F653" s="44"/>
      <c r="G653" s="44"/>
      <c r="H653" s="44"/>
      <c r="I653" s="44"/>
      <c r="J653" s="44"/>
      <c r="K653" s="44"/>
      <c r="L653" s="44"/>
      <c r="M653" s="44"/>
      <c r="N653" s="44"/>
      <c r="O653" s="44"/>
      <c r="P653" s="44"/>
      <c r="Q653" s="44"/>
      <c r="R653" s="44"/>
      <c r="S653" s="44"/>
      <c r="T653" s="44"/>
    </row>
    <row r="654" ht="15.75" customHeight="1">
      <c r="A654" s="44"/>
      <c r="B654" s="44"/>
      <c r="C654" s="44"/>
      <c r="D654" s="44"/>
      <c r="E654" s="44"/>
      <c r="F654" s="44"/>
      <c r="G654" s="44"/>
      <c r="H654" s="44"/>
      <c r="I654" s="44"/>
      <c r="J654" s="44"/>
      <c r="K654" s="44"/>
      <c r="L654" s="44"/>
      <c r="M654" s="44"/>
      <c r="N654" s="44"/>
      <c r="O654" s="44"/>
      <c r="P654" s="44"/>
      <c r="Q654" s="44"/>
      <c r="R654" s="44"/>
      <c r="S654" s="44"/>
      <c r="T654" s="44"/>
    </row>
    <row r="655" ht="15.75" customHeight="1">
      <c r="A655" s="44"/>
      <c r="B655" s="44"/>
      <c r="C655" s="44"/>
      <c r="D655" s="44"/>
      <c r="E655" s="44"/>
      <c r="F655" s="44"/>
      <c r="G655" s="44"/>
      <c r="H655" s="44"/>
      <c r="I655" s="44"/>
      <c r="J655" s="44"/>
      <c r="K655" s="44"/>
      <c r="L655" s="44"/>
      <c r="M655" s="44"/>
      <c r="N655" s="44"/>
      <c r="O655" s="44"/>
      <c r="P655" s="44"/>
      <c r="Q655" s="44"/>
      <c r="R655" s="44"/>
      <c r="S655" s="44"/>
      <c r="T655" s="44"/>
    </row>
    <row r="656" ht="15.75" customHeight="1">
      <c r="A656" s="44"/>
      <c r="B656" s="44"/>
      <c r="C656" s="44"/>
      <c r="D656" s="44"/>
      <c r="E656" s="44"/>
      <c r="F656" s="44"/>
      <c r="G656" s="44"/>
      <c r="H656" s="44"/>
      <c r="I656" s="44"/>
      <c r="J656" s="44"/>
      <c r="K656" s="44"/>
      <c r="L656" s="44"/>
      <c r="M656" s="44"/>
      <c r="N656" s="44"/>
      <c r="O656" s="44"/>
      <c r="P656" s="44"/>
      <c r="Q656" s="44"/>
      <c r="R656" s="44"/>
      <c r="S656" s="44"/>
      <c r="T656" s="44"/>
    </row>
    <row r="657" ht="15.75" customHeight="1">
      <c r="A657" s="44"/>
      <c r="B657" s="44"/>
      <c r="C657" s="44"/>
      <c r="D657" s="44"/>
      <c r="E657" s="44"/>
      <c r="F657" s="44"/>
      <c r="G657" s="44"/>
      <c r="H657" s="44"/>
      <c r="I657" s="44"/>
      <c r="J657" s="44"/>
      <c r="K657" s="44"/>
      <c r="L657" s="44"/>
      <c r="M657" s="44"/>
      <c r="N657" s="44"/>
      <c r="O657" s="44"/>
      <c r="P657" s="44"/>
      <c r="Q657" s="44"/>
      <c r="R657" s="44"/>
      <c r="S657" s="44"/>
      <c r="T657" s="44"/>
    </row>
    <row r="658" ht="15.75" customHeight="1">
      <c r="A658" s="44"/>
      <c r="B658" s="44"/>
      <c r="C658" s="44"/>
      <c r="D658" s="44"/>
      <c r="E658" s="44"/>
      <c r="F658" s="44"/>
      <c r="G658" s="44"/>
      <c r="H658" s="44"/>
      <c r="I658" s="44"/>
      <c r="J658" s="44"/>
      <c r="K658" s="44"/>
      <c r="L658" s="44"/>
      <c r="M658" s="44"/>
      <c r="N658" s="44"/>
      <c r="O658" s="44"/>
      <c r="P658" s="44"/>
      <c r="Q658" s="44"/>
      <c r="R658" s="44"/>
      <c r="S658" s="44"/>
      <c r="T658" s="44"/>
    </row>
    <row r="659" ht="15.75" customHeight="1">
      <c r="A659" s="44"/>
      <c r="B659" s="44"/>
      <c r="C659" s="44"/>
      <c r="D659" s="44"/>
      <c r="E659" s="44"/>
      <c r="F659" s="44"/>
      <c r="G659" s="44"/>
      <c r="H659" s="44"/>
      <c r="I659" s="44"/>
      <c r="J659" s="44"/>
      <c r="K659" s="44"/>
      <c r="L659" s="44"/>
      <c r="M659" s="44"/>
      <c r="N659" s="44"/>
      <c r="O659" s="44"/>
      <c r="P659" s="44"/>
      <c r="Q659" s="44"/>
      <c r="R659" s="44"/>
      <c r="S659" s="44"/>
      <c r="T659" s="44"/>
    </row>
    <row r="660" ht="15.75" customHeight="1">
      <c r="A660" s="44"/>
      <c r="B660" s="44"/>
      <c r="C660" s="44"/>
      <c r="D660" s="44"/>
      <c r="E660" s="44"/>
      <c r="F660" s="44"/>
      <c r="G660" s="44"/>
      <c r="H660" s="44"/>
      <c r="I660" s="44"/>
      <c r="J660" s="44"/>
      <c r="K660" s="44"/>
      <c r="L660" s="44"/>
      <c r="M660" s="44"/>
      <c r="N660" s="44"/>
      <c r="O660" s="44"/>
      <c r="P660" s="44"/>
      <c r="Q660" s="44"/>
      <c r="R660" s="44"/>
      <c r="S660" s="44"/>
      <c r="T660" s="44"/>
    </row>
    <row r="661" ht="15.75" customHeight="1">
      <c r="A661" s="44"/>
      <c r="B661" s="44"/>
      <c r="C661" s="44"/>
      <c r="D661" s="44"/>
      <c r="E661" s="44"/>
      <c r="F661" s="44"/>
      <c r="G661" s="44"/>
      <c r="H661" s="44"/>
      <c r="I661" s="44"/>
      <c r="J661" s="44"/>
      <c r="K661" s="44"/>
      <c r="L661" s="44"/>
      <c r="M661" s="44"/>
      <c r="N661" s="44"/>
      <c r="O661" s="44"/>
      <c r="P661" s="44"/>
      <c r="Q661" s="44"/>
      <c r="R661" s="44"/>
      <c r="S661" s="44"/>
      <c r="T661" s="44"/>
    </row>
    <row r="662" ht="15.75" customHeight="1">
      <c r="A662" s="44"/>
      <c r="B662" s="44"/>
      <c r="C662" s="44"/>
      <c r="D662" s="44"/>
      <c r="E662" s="44"/>
      <c r="F662" s="44"/>
      <c r="G662" s="44"/>
      <c r="H662" s="44"/>
      <c r="I662" s="44"/>
      <c r="J662" s="44"/>
      <c r="K662" s="44"/>
      <c r="L662" s="44"/>
      <c r="M662" s="44"/>
      <c r="N662" s="44"/>
      <c r="O662" s="44"/>
      <c r="P662" s="44"/>
      <c r="Q662" s="44"/>
      <c r="R662" s="44"/>
      <c r="S662" s="44"/>
      <c r="T662" s="44"/>
    </row>
    <row r="663" ht="15.75" customHeight="1">
      <c r="A663" s="44"/>
      <c r="B663" s="44"/>
      <c r="C663" s="44"/>
      <c r="D663" s="44"/>
      <c r="E663" s="44"/>
      <c r="F663" s="44"/>
      <c r="G663" s="44"/>
      <c r="H663" s="44"/>
      <c r="I663" s="44"/>
      <c r="J663" s="44"/>
      <c r="K663" s="44"/>
      <c r="L663" s="44"/>
      <c r="M663" s="44"/>
      <c r="N663" s="44"/>
      <c r="O663" s="44"/>
      <c r="P663" s="44"/>
      <c r="Q663" s="44"/>
      <c r="R663" s="44"/>
      <c r="S663" s="44"/>
      <c r="T663" s="44"/>
    </row>
    <row r="664" ht="15.75" customHeight="1">
      <c r="A664" s="44"/>
      <c r="B664" s="44"/>
      <c r="C664" s="44"/>
      <c r="D664" s="44"/>
      <c r="E664" s="44"/>
      <c r="F664" s="44"/>
      <c r="G664" s="44"/>
      <c r="H664" s="44"/>
      <c r="I664" s="44"/>
      <c r="J664" s="44"/>
      <c r="K664" s="44"/>
      <c r="L664" s="44"/>
      <c r="M664" s="44"/>
      <c r="N664" s="44"/>
      <c r="O664" s="44"/>
      <c r="P664" s="44"/>
      <c r="Q664" s="44"/>
      <c r="R664" s="44"/>
      <c r="S664" s="44"/>
      <c r="T664" s="44"/>
    </row>
    <row r="665" ht="15.75" customHeight="1">
      <c r="A665" s="44"/>
      <c r="B665" s="44"/>
      <c r="C665" s="44"/>
      <c r="D665" s="44"/>
      <c r="E665" s="44"/>
      <c r="F665" s="44"/>
      <c r="G665" s="44"/>
      <c r="H665" s="44"/>
      <c r="I665" s="44"/>
      <c r="J665" s="44"/>
      <c r="K665" s="44"/>
      <c r="L665" s="44"/>
      <c r="M665" s="44"/>
      <c r="N665" s="44"/>
      <c r="O665" s="44"/>
      <c r="P665" s="44"/>
      <c r="Q665" s="44"/>
      <c r="R665" s="44"/>
      <c r="S665" s="44"/>
      <c r="T665" s="44"/>
    </row>
    <row r="666" ht="15.75" customHeight="1">
      <c r="A666" s="44"/>
      <c r="B666" s="44"/>
      <c r="C666" s="44"/>
      <c r="D666" s="44"/>
      <c r="E666" s="44"/>
      <c r="F666" s="44"/>
      <c r="G666" s="44"/>
      <c r="H666" s="44"/>
      <c r="I666" s="44"/>
      <c r="J666" s="44"/>
      <c r="K666" s="44"/>
      <c r="L666" s="44"/>
      <c r="M666" s="44"/>
      <c r="N666" s="44"/>
      <c r="O666" s="44"/>
      <c r="P666" s="44"/>
      <c r="Q666" s="44"/>
      <c r="R666" s="44"/>
      <c r="S666" s="44"/>
      <c r="T666" s="44"/>
    </row>
    <row r="667" ht="15.75" customHeight="1">
      <c r="A667" s="44"/>
      <c r="B667" s="44"/>
      <c r="C667" s="44"/>
      <c r="D667" s="44"/>
      <c r="E667" s="44"/>
      <c r="F667" s="44"/>
      <c r="G667" s="44"/>
      <c r="H667" s="44"/>
      <c r="I667" s="44"/>
      <c r="J667" s="44"/>
      <c r="K667" s="44"/>
      <c r="L667" s="44"/>
      <c r="M667" s="44"/>
      <c r="N667" s="44"/>
      <c r="O667" s="44"/>
      <c r="P667" s="44"/>
      <c r="Q667" s="44"/>
      <c r="R667" s="44"/>
      <c r="S667" s="44"/>
      <c r="T667" s="44"/>
    </row>
    <row r="668" ht="15.75" customHeight="1">
      <c r="A668" s="44"/>
      <c r="B668" s="44"/>
      <c r="C668" s="44"/>
      <c r="D668" s="44"/>
      <c r="E668" s="44"/>
      <c r="F668" s="44"/>
      <c r="G668" s="44"/>
      <c r="H668" s="44"/>
      <c r="I668" s="44"/>
      <c r="J668" s="44"/>
      <c r="K668" s="44"/>
      <c r="L668" s="44"/>
      <c r="M668" s="44"/>
      <c r="N668" s="44"/>
      <c r="O668" s="44"/>
      <c r="P668" s="44"/>
      <c r="Q668" s="44"/>
      <c r="R668" s="44"/>
      <c r="S668" s="44"/>
      <c r="T668" s="44"/>
    </row>
    <row r="669" ht="15.75" customHeight="1">
      <c r="A669" s="44"/>
      <c r="B669" s="44"/>
      <c r="C669" s="44"/>
      <c r="D669" s="44"/>
      <c r="E669" s="44"/>
      <c r="F669" s="44"/>
      <c r="G669" s="44"/>
      <c r="H669" s="44"/>
      <c r="I669" s="44"/>
      <c r="J669" s="44"/>
      <c r="K669" s="44"/>
      <c r="L669" s="44"/>
      <c r="M669" s="44"/>
      <c r="N669" s="44"/>
      <c r="O669" s="44"/>
      <c r="P669" s="44"/>
      <c r="Q669" s="44"/>
      <c r="R669" s="44"/>
      <c r="S669" s="44"/>
      <c r="T669" s="44"/>
    </row>
    <row r="670" ht="15.75" customHeight="1">
      <c r="A670" s="44"/>
      <c r="B670" s="44"/>
      <c r="C670" s="44"/>
      <c r="D670" s="44"/>
      <c r="E670" s="44"/>
      <c r="F670" s="44"/>
      <c r="G670" s="44"/>
      <c r="H670" s="44"/>
      <c r="I670" s="44"/>
      <c r="J670" s="44"/>
      <c r="K670" s="44"/>
      <c r="L670" s="44"/>
      <c r="M670" s="44"/>
      <c r="N670" s="44"/>
      <c r="O670" s="44"/>
      <c r="P670" s="44"/>
      <c r="Q670" s="44"/>
      <c r="R670" s="44"/>
      <c r="S670" s="44"/>
      <c r="T670" s="44"/>
    </row>
    <row r="671" ht="15.75" customHeight="1">
      <c r="A671" s="44"/>
      <c r="B671" s="44"/>
      <c r="C671" s="44"/>
      <c r="D671" s="44"/>
      <c r="E671" s="44"/>
      <c r="F671" s="44"/>
      <c r="G671" s="44"/>
      <c r="H671" s="44"/>
      <c r="I671" s="44"/>
      <c r="J671" s="44"/>
      <c r="K671" s="44"/>
      <c r="L671" s="44"/>
      <c r="M671" s="44"/>
      <c r="N671" s="44"/>
      <c r="O671" s="44"/>
      <c r="P671" s="44"/>
      <c r="Q671" s="44"/>
      <c r="R671" s="44"/>
      <c r="S671" s="44"/>
      <c r="T671" s="44"/>
    </row>
    <row r="672" ht="15.75" customHeight="1">
      <c r="A672" s="44"/>
      <c r="B672" s="44"/>
      <c r="C672" s="44"/>
      <c r="D672" s="44"/>
      <c r="E672" s="44"/>
      <c r="F672" s="44"/>
      <c r="G672" s="44"/>
      <c r="H672" s="44"/>
      <c r="I672" s="44"/>
      <c r="J672" s="44"/>
      <c r="K672" s="44"/>
      <c r="L672" s="44"/>
      <c r="M672" s="44"/>
      <c r="N672" s="44"/>
      <c r="O672" s="44"/>
      <c r="P672" s="44"/>
      <c r="Q672" s="44"/>
      <c r="R672" s="44"/>
      <c r="S672" s="44"/>
      <c r="T672" s="44"/>
    </row>
    <row r="673" ht="15.75" customHeight="1">
      <c r="A673" s="44"/>
      <c r="B673" s="44"/>
      <c r="C673" s="44"/>
      <c r="D673" s="44"/>
      <c r="E673" s="44"/>
      <c r="F673" s="44"/>
      <c r="G673" s="44"/>
      <c r="H673" s="44"/>
      <c r="I673" s="44"/>
      <c r="J673" s="44"/>
      <c r="K673" s="44"/>
      <c r="L673" s="44"/>
      <c r="M673" s="44"/>
      <c r="N673" s="44"/>
      <c r="O673" s="44"/>
      <c r="P673" s="44"/>
      <c r="Q673" s="44"/>
      <c r="R673" s="44"/>
      <c r="S673" s="44"/>
      <c r="T673" s="44"/>
    </row>
    <row r="674" ht="15.75" customHeight="1">
      <c r="A674" s="44"/>
      <c r="B674" s="44"/>
      <c r="C674" s="44"/>
      <c r="D674" s="44"/>
      <c r="E674" s="44"/>
      <c r="F674" s="44"/>
      <c r="G674" s="44"/>
      <c r="H674" s="44"/>
      <c r="I674" s="44"/>
      <c r="J674" s="44"/>
      <c r="K674" s="44"/>
      <c r="L674" s="44"/>
      <c r="M674" s="44"/>
      <c r="N674" s="44"/>
      <c r="O674" s="44"/>
      <c r="P674" s="44"/>
      <c r="Q674" s="44"/>
      <c r="R674" s="44"/>
      <c r="S674" s="44"/>
      <c r="T674" s="44"/>
    </row>
    <row r="675" ht="15.75" customHeight="1">
      <c r="A675" s="44"/>
      <c r="B675" s="44"/>
      <c r="C675" s="44"/>
      <c r="D675" s="44"/>
      <c r="E675" s="44"/>
      <c r="F675" s="44"/>
      <c r="G675" s="44"/>
      <c r="H675" s="44"/>
      <c r="I675" s="44"/>
      <c r="J675" s="44"/>
      <c r="K675" s="44"/>
      <c r="L675" s="44"/>
      <c r="M675" s="44"/>
      <c r="N675" s="44"/>
      <c r="O675" s="44"/>
      <c r="P675" s="44"/>
      <c r="Q675" s="44"/>
      <c r="R675" s="44"/>
      <c r="S675" s="44"/>
      <c r="T675" s="44"/>
    </row>
    <row r="676" ht="15.75" customHeight="1">
      <c r="A676" s="44"/>
      <c r="B676" s="44"/>
      <c r="C676" s="44"/>
      <c r="D676" s="44"/>
      <c r="E676" s="44"/>
      <c r="F676" s="44"/>
      <c r="G676" s="44"/>
      <c r="H676" s="44"/>
      <c r="I676" s="44"/>
      <c r="J676" s="44"/>
      <c r="K676" s="44"/>
      <c r="L676" s="44"/>
      <c r="M676" s="44"/>
      <c r="N676" s="44"/>
      <c r="O676" s="44"/>
      <c r="P676" s="44"/>
      <c r="Q676" s="44"/>
      <c r="R676" s="44"/>
      <c r="S676" s="44"/>
      <c r="T676" s="44"/>
    </row>
    <row r="677" ht="15.75" customHeight="1">
      <c r="A677" s="44"/>
      <c r="B677" s="44"/>
      <c r="C677" s="44"/>
      <c r="D677" s="44"/>
      <c r="E677" s="44"/>
      <c r="F677" s="44"/>
      <c r="G677" s="44"/>
      <c r="H677" s="44"/>
      <c r="I677" s="44"/>
      <c r="J677" s="44"/>
      <c r="K677" s="44"/>
      <c r="L677" s="44"/>
      <c r="M677" s="44"/>
      <c r="N677" s="44"/>
      <c r="O677" s="44"/>
      <c r="P677" s="44"/>
      <c r="Q677" s="44"/>
      <c r="R677" s="44"/>
      <c r="S677" s="44"/>
      <c r="T677" s="44"/>
    </row>
    <row r="678" ht="15.75" customHeight="1">
      <c r="A678" s="44"/>
      <c r="B678" s="44"/>
      <c r="C678" s="44"/>
      <c r="D678" s="44"/>
      <c r="E678" s="44"/>
      <c r="F678" s="44"/>
      <c r="G678" s="44"/>
      <c r="H678" s="44"/>
      <c r="I678" s="44"/>
      <c r="J678" s="44"/>
      <c r="K678" s="44"/>
      <c r="L678" s="44"/>
      <c r="M678" s="44"/>
      <c r="N678" s="44"/>
      <c r="O678" s="44"/>
      <c r="P678" s="44"/>
      <c r="Q678" s="44"/>
      <c r="R678" s="44"/>
      <c r="S678" s="44"/>
      <c r="T678" s="44"/>
    </row>
    <row r="679" ht="15.75" customHeight="1">
      <c r="A679" s="44"/>
      <c r="B679" s="44"/>
      <c r="C679" s="44"/>
      <c r="D679" s="44"/>
      <c r="E679" s="44"/>
      <c r="F679" s="44"/>
      <c r="G679" s="44"/>
      <c r="H679" s="44"/>
      <c r="I679" s="44"/>
      <c r="J679" s="44"/>
      <c r="K679" s="44"/>
      <c r="L679" s="44"/>
      <c r="M679" s="44"/>
      <c r="N679" s="44"/>
      <c r="O679" s="44"/>
      <c r="P679" s="44"/>
      <c r="Q679" s="44"/>
      <c r="R679" s="44"/>
      <c r="S679" s="44"/>
      <c r="T679" s="44"/>
    </row>
    <row r="680" ht="15.75" customHeight="1">
      <c r="A680" s="44"/>
      <c r="B680" s="44"/>
      <c r="C680" s="44"/>
      <c r="D680" s="44"/>
      <c r="E680" s="44"/>
      <c r="F680" s="44"/>
      <c r="G680" s="44"/>
      <c r="H680" s="44"/>
      <c r="I680" s="44"/>
      <c r="J680" s="44"/>
      <c r="K680" s="44"/>
      <c r="L680" s="44"/>
      <c r="M680" s="44"/>
      <c r="N680" s="44"/>
      <c r="O680" s="44"/>
      <c r="P680" s="44"/>
      <c r="Q680" s="44"/>
      <c r="R680" s="44"/>
      <c r="S680" s="44"/>
      <c r="T680" s="44"/>
    </row>
    <row r="681" ht="15.75" customHeight="1">
      <c r="A681" s="44"/>
      <c r="B681" s="44"/>
      <c r="C681" s="44"/>
      <c r="D681" s="44"/>
      <c r="E681" s="44"/>
      <c r="F681" s="44"/>
      <c r="G681" s="44"/>
      <c r="H681" s="44"/>
      <c r="I681" s="44"/>
      <c r="J681" s="44"/>
      <c r="K681" s="44"/>
      <c r="L681" s="44"/>
      <c r="M681" s="44"/>
      <c r="N681" s="44"/>
      <c r="O681" s="44"/>
      <c r="P681" s="44"/>
      <c r="Q681" s="44"/>
      <c r="R681" s="44"/>
      <c r="S681" s="44"/>
      <c r="T681" s="44"/>
    </row>
    <row r="682" ht="15.75" customHeight="1">
      <c r="A682" s="44"/>
      <c r="B682" s="44"/>
      <c r="C682" s="44"/>
      <c r="D682" s="44"/>
      <c r="E682" s="44"/>
      <c r="F682" s="44"/>
      <c r="G682" s="44"/>
      <c r="H682" s="44"/>
      <c r="I682" s="44"/>
      <c r="J682" s="44"/>
      <c r="K682" s="44"/>
      <c r="L682" s="44"/>
      <c r="M682" s="44"/>
      <c r="N682" s="44"/>
      <c r="O682" s="44"/>
      <c r="P682" s="44"/>
      <c r="Q682" s="44"/>
      <c r="R682" s="44"/>
      <c r="S682" s="44"/>
      <c r="T682" s="44"/>
    </row>
    <row r="683" ht="15.75" customHeight="1">
      <c r="A683" s="44"/>
      <c r="B683" s="44"/>
      <c r="C683" s="44"/>
      <c r="D683" s="44"/>
      <c r="E683" s="44"/>
      <c r="F683" s="44"/>
      <c r="G683" s="44"/>
      <c r="H683" s="44"/>
      <c r="I683" s="44"/>
      <c r="J683" s="44"/>
      <c r="K683" s="44"/>
      <c r="L683" s="44"/>
      <c r="M683" s="44"/>
      <c r="N683" s="44"/>
      <c r="O683" s="44"/>
      <c r="P683" s="44"/>
      <c r="Q683" s="44"/>
      <c r="R683" s="44"/>
      <c r="S683" s="44"/>
      <c r="T683" s="44"/>
    </row>
    <row r="684" ht="15.75" customHeight="1">
      <c r="A684" s="44"/>
      <c r="B684" s="44"/>
      <c r="C684" s="44"/>
      <c r="D684" s="44"/>
      <c r="E684" s="44"/>
      <c r="F684" s="44"/>
      <c r="G684" s="44"/>
      <c r="H684" s="44"/>
      <c r="I684" s="44"/>
      <c r="J684" s="44"/>
      <c r="K684" s="44"/>
      <c r="L684" s="44"/>
      <c r="M684" s="44"/>
      <c r="N684" s="44"/>
      <c r="O684" s="44"/>
      <c r="P684" s="44"/>
      <c r="Q684" s="44"/>
      <c r="R684" s="44"/>
      <c r="S684" s="44"/>
      <c r="T684" s="44"/>
    </row>
    <row r="685" ht="15.75" customHeight="1">
      <c r="A685" s="44"/>
      <c r="B685" s="44"/>
      <c r="C685" s="44"/>
      <c r="D685" s="44"/>
      <c r="E685" s="44"/>
      <c r="F685" s="44"/>
      <c r="G685" s="44"/>
      <c r="H685" s="44"/>
      <c r="I685" s="44"/>
      <c r="J685" s="44"/>
      <c r="K685" s="44"/>
      <c r="L685" s="44"/>
      <c r="M685" s="44"/>
      <c r="N685" s="44"/>
      <c r="O685" s="44"/>
      <c r="P685" s="44"/>
      <c r="Q685" s="44"/>
      <c r="R685" s="44"/>
      <c r="S685" s="44"/>
      <c r="T685" s="44"/>
    </row>
    <row r="686" ht="15.75" customHeight="1">
      <c r="A686" s="44"/>
      <c r="B686" s="44"/>
      <c r="C686" s="44"/>
      <c r="D686" s="44"/>
      <c r="E686" s="44"/>
      <c r="F686" s="44"/>
      <c r="G686" s="44"/>
      <c r="H686" s="44"/>
      <c r="I686" s="44"/>
      <c r="J686" s="44"/>
      <c r="K686" s="44"/>
      <c r="L686" s="44"/>
      <c r="M686" s="44"/>
      <c r="N686" s="44"/>
      <c r="O686" s="44"/>
      <c r="P686" s="44"/>
      <c r="Q686" s="44"/>
      <c r="R686" s="44"/>
      <c r="S686" s="44"/>
      <c r="T686" s="44"/>
    </row>
    <row r="687" ht="15.75" customHeight="1">
      <c r="A687" s="44"/>
      <c r="B687" s="44"/>
      <c r="C687" s="44"/>
      <c r="D687" s="44"/>
      <c r="E687" s="44"/>
      <c r="F687" s="44"/>
      <c r="G687" s="44"/>
      <c r="H687" s="44"/>
      <c r="I687" s="44"/>
      <c r="J687" s="44"/>
      <c r="K687" s="44"/>
      <c r="L687" s="44"/>
      <c r="M687" s="44"/>
      <c r="N687" s="44"/>
      <c r="O687" s="44"/>
      <c r="P687" s="44"/>
      <c r="Q687" s="44"/>
      <c r="R687" s="44"/>
      <c r="S687" s="44"/>
      <c r="T687" s="44"/>
    </row>
    <row r="688" ht="15.75" customHeight="1">
      <c r="A688" s="44"/>
      <c r="B688" s="44"/>
      <c r="C688" s="44"/>
      <c r="D688" s="44"/>
      <c r="E688" s="44"/>
      <c r="F688" s="44"/>
      <c r="G688" s="44"/>
      <c r="H688" s="44"/>
      <c r="I688" s="44"/>
      <c r="J688" s="44"/>
      <c r="K688" s="44"/>
      <c r="L688" s="44"/>
      <c r="M688" s="44"/>
      <c r="N688" s="44"/>
      <c r="O688" s="44"/>
      <c r="P688" s="44"/>
      <c r="Q688" s="44"/>
      <c r="R688" s="44"/>
      <c r="S688" s="44"/>
      <c r="T688" s="44"/>
    </row>
    <row r="689" ht="15.75" customHeight="1">
      <c r="A689" s="44"/>
      <c r="B689" s="44"/>
      <c r="C689" s="44"/>
      <c r="D689" s="44"/>
      <c r="E689" s="44"/>
      <c r="F689" s="44"/>
      <c r="G689" s="44"/>
      <c r="H689" s="44"/>
      <c r="I689" s="44"/>
      <c r="J689" s="44"/>
      <c r="K689" s="44"/>
      <c r="L689" s="44"/>
      <c r="M689" s="44"/>
      <c r="N689" s="44"/>
      <c r="O689" s="44"/>
      <c r="P689" s="44"/>
      <c r="Q689" s="44"/>
      <c r="R689" s="44"/>
      <c r="S689" s="44"/>
      <c r="T689" s="44"/>
    </row>
    <row r="690" ht="15.75" customHeight="1">
      <c r="A690" s="44"/>
      <c r="B690" s="44"/>
      <c r="C690" s="44"/>
      <c r="D690" s="44"/>
      <c r="E690" s="44"/>
      <c r="F690" s="44"/>
      <c r="G690" s="44"/>
      <c r="H690" s="44"/>
      <c r="I690" s="44"/>
      <c r="J690" s="44"/>
      <c r="K690" s="44"/>
      <c r="L690" s="44"/>
      <c r="M690" s="44"/>
      <c r="N690" s="44"/>
      <c r="O690" s="44"/>
      <c r="P690" s="44"/>
      <c r="Q690" s="44"/>
      <c r="R690" s="44"/>
      <c r="S690" s="44"/>
      <c r="T690" s="44"/>
    </row>
    <row r="691" ht="15.75" customHeight="1">
      <c r="A691" s="44"/>
      <c r="B691" s="44"/>
      <c r="C691" s="44"/>
      <c r="D691" s="44"/>
      <c r="E691" s="44"/>
      <c r="F691" s="44"/>
      <c r="G691" s="44"/>
      <c r="H691" s="44"/>
      <c r="I691" s="44"/>
      <c r="J691" s="44"/>
      <c r="K691" s="44"/>
      <c r="L691" s="44"/>
      <c r="M691" s="44"/>
      <c r="N691" s="44"/>
      <c r="O691" s="44"/>
      <c r="P691" s="44"/>
      <c r="Q691" s="44"/>
      <c r="R691" s="44"/>
      <c r="S691" s="44"/>
      <c r="T691" s="44"/>
    </row>
    <row r="692" ht="15.75" customHeight="1">
      <c r="A692" s="44"/>
      <c r="B692" s="44"/>
      <c r="C692" s="44"/>
      <c r="D692" s="44"/>
      <c r="E692" s="44"/>
      <c r="F692" s="44"/>
      <c r="G692" s="44"/>
      <c r="H692" s="44"/>
      <c r="I692" s="44"/>
      <c r="J692" s="44"/>
      <c r="K692" s="44"/>
      <c r="L692" s="44"/>
      <c r="M692" s="44"/>
      <c r="N692" s="44"/>
      <c r="O692" s="44"/>
      <c r="P692" s="44"/>
      <c r="Q692" s="44"/>
      <c r="R692" s="44"/>
      <c r="S692" s="44"/>
      <c r="T692" s="44"/>
    </row>
    <row r="693" ht="15.75" customHeight="1">
      <c r="A693" s="44"/>
      <c r="B693" s="44"/>
      <c r="C693" s="44"/>
      <c r="D693" s="44"/>
      <c r="E693" s="44"/>
      <c r="F693" s="44"/>
      <c r="G693" s="44"/>
      <c r="H693" s="44"/>
      <c r="I693" s="44"/>
      <c r="J693" s="44"/>
      <c r="K693" s="44"/>
      <c r="L693" s="44"/>
      <c r="M693" s="44"/>
      <c r="N693" s="44"/>
      <c r="O693" s="44"/>
      <c r="P693" s="44"/>
      <c r="Q693" s="44"/>
      <c r="R693" s="44"/>
      <c r="S693" s="44"/>
      <c r="T693" s="44"/>
    </row>
    <row r="694" ht="15.75" customHeight="1">
      <c r="A694" s="44"/>
      <c r="B694" s="44"/>
      <c r="C694" s="44"/>
      <c r="D694" s="44"/>
      <c r="E694" s="44"/>
      <c r="F694" s="44"/>
      <c r="G694" s="44"/>
      <c r="H694" s="44"/>
      <c r="I694" s="44"/>
      <c r="J694" s="44"/>
      <c r="K694" s="44"/>
      <c r="L694" s="44"/>
      <c r="M694" s="44"/>
      <c r="N694" s="44"/>
      <c r="O694" s="44"/>
      <c r="P694" s="44"/>
      <c r="Q694" s="44"/>
      <c r="R694" s="44"/>
      <c r="S694" s="44"/>
      <c r="T694" s="44"/>
    </row>
    <row r="695" ht="15.75" customHeight="1">
      <c r="A695" s="44"/>
      <c r="B695" s="44"/>
      <c r="C695" s="44"/>
      <c r="D695" s="44"/>
      <c r="E695" s="44"/>
      <c r="F695" s="44"/>
      <c r="G695" s="44"/>
      <c r="H695" s="44"/>
      <c r="I695" s="44"/>
      <c r="J695" s="44"/>
      <c r="K695" s="44"/>
      <c r="L695" s="44"/>
      <c r="M695" s="44"/>
      <c r="N695" s="44"/>
      <c r="O695" s="44"/>
      <c r="P695" s="44"/>
      <c r="Q695" s="44"/>
      <c r="R695" s="44"/>
      <c r="S695" s="44"/>
      <c r="T695" s="44"/>
    </row>
    <row r="696" ht="15.75" customHeight="1">
      <c r="A696" s="44"/>
      <c r="B696" s="44"/>
      <c r="C696" s="44"/>
      <c r="D696" s="44"/>
      <c r="E696" s="44"/>
      <c r="F696" s="44"/>
      <c r="G696" s="44"/>
      <c r="H696" s="44"/>
      <c r="I696" s="44"/>
      <c r="J696" s="44"/>
      <c r="K696" s="44"/>
      <c r="L696" s="44"/>
      <c r="M696" s="44"/>
      <c r="N696" s="44"/>
      <c r="O696" s="44"/>
      <c r="P696" s="44"/>
      <c r="Q696" s="44"/>
      <c r="R696" s="44"/>
      <c r="S696" s="44"/>
      <c r="T696" s="44"/>
    </row>
    <row r="697" ht="15.75" customHeight="1">
      <c r="A697" s="44"/>
      <c r="B697" s="44"/>
      <c r="C697" s="44"/>
      <c r="D697" s="44"/>
      <c r="E697" s="44"/>
      <c r="F697" s="44"/>
      <c r="G697" s="44"/>
      <c r="H697" s="44"/>
      <c r="I697" s="44"/>
      <c r="J697" s="44"/>
      <c r="K697" s="44"/>
      <c r="L697" s="44"/>
      <c r="M697" s="44"/>
      <c r="N697" s="44"/>
      <c r="O697" s="44"/>
      <c r="P697" s="44"/>
      <c r="Q697" s="44"/>
      <c r="R697" s="44"/>
      <c r="S697" s="44"/>
      <c r="T697" s="44"/>
    </row>
    <row r="698" ht="15.75" customHeight="1">
      <c r="A698" s="44"/>
      <c r="B698" s="44"/>
      <c r="C698" s="44"/>
      <c r="D698" s="44"/>
      <c r="E698" s="44"/>
      <c r="F698" s="44"/>
      <c r="G698" s="44"/>
      <c r="H698" s="44"/>
      <c r="I698" s="44"/>
      <c r="J698" s="44"/>
      <c r="K698" s="44"/>
      <c r="L698" s="44"/>
      <c r="M698" s="44"/>
      <c r="N698" s="44"/>
      <c r="O698" s="44"/>
      <c r="P698" s="44"/>
      <c r="Q698" s="44"/>
      <c r="R698" s="44"/>
      <c r="S698" s="44"/>
      <c r="T698" s="44"/>
    </row>
    <row r="699" ht="15.75" customHeight="1">
      <c r="A699" s="44"/>
      <c r="B699" s="44"/>
      <c r="C699" s="44"/>
      <c r="D699" s="44"/>
      <c r="E699" s="44"/>
      <c r="F699" s="44"/>
      <c r="G699" s="44"/>
      <c r="H699" s="44"/>
      <c r="I699" s="44"/>
      <c r="J699" s="44"/>
      <c r="K699" s="44"/>
      <c r="L699" s="44"/>
      <c r="M699" s="44"/>
      <c r="N699" s="44"/>
      <c r="O699" s="44"/>
      <c r="P699" s="44"/>
      <c r="Q699" s="44"/>
      <c r="R699" s="44"/>
      <c r="S699" s="44"/>
      <c r="T699" s="44"/>
    </row>
    <row r="700" ht="15.75" customHeight="1">
      <c r="A700" s="44"/>
      <c r="B700" s="44"/>
      <c r="C700" s="44"/>
      <c r="D700" s="44"/>
      <c r="E700" s="44"/>
      <c r="F700" s="44"/>
      <c r="G700" s="44"/>
      <c r="H700" s="44"/>
      <c r="I700" s="44"/>
      <c r="J700" s="44"/>
      <c r="K700" s="44"/>
      <c r="L700" s="44"/>
      <c r="M700" s="44"/>
      <c r="N700" s="44"/>
      <c r="O700" s="44"/>
      <c r="P700" s="44"/>
      <c r="Q700" s="44"/>
      <c r="R700" s="44"/>
      <c r="S700" s="44"/>
      <c r="T700" s="44"/>
    </row>
    <row r="701" ht="15.75" customHeight="1">
      <c r="A701" s="44"/>
      <c r="B701" s="44"/>
      <c r="C701" s="44"/>
      <c r="D701" s="44"/>
      <c r="E701" s="44"/>
      <c r="F701" s="44"/>
      <c r="G701" s="44"/>
      <c r="H701" s="44"/>
      <c r="I701" s="44"/>
      <c r="J701" s="44"/>
      <c r="K701" s="44"/>
      <c r="L701" s="44"/>
      <c r="M701" s="44"/>
      <c r="N701" s="44"/>
      <c r="O701" s="44"/>
      <c r="P701" s="44"/>
      <c r="Q701" s="44"/>
      <c r="R701" s="44"/>
      <c r="S701" s="44"/>
      <c r="T701" s="44"/>
    </row>
    <row r="702" ht="15.75" customHeight="1">
      <c r="A702" s="44"/>
      <c r="B702" s="44"/>
      <c r="C702" s="44"/>
      <c r="D702" s="44"/>
      <c r="E702" s="44"/>
      <c r="F702" s="44"/>
      <c r="G702" s="44"/>
      <c r="H702" s="44"/>
      <c r="I702" s="44"/>
      <c r="J702" s="44"/>
      <c r="K702" s="44"/>
      <c r="L702" s="44"/>
      <c r="M702" s="44"/>
      <c r="N702" s="44"/>
      <c r="O702" s="44"/>
      <c r="P702" s="44"/>
      <c r="Q702" s="44"/>
      <c r="R702" s="44"/>
      <c r="S702" s="44"/>
      <c r="T702" s="44"/>
    </row>
    <row r="703" ht="15.75" customHeight="1">
      <c r="A703" s="44"/>
      <c r="B703" s="44"/>
      <c r="C703" s="44"/>
      <c r="D703" s="44"/>
      <c r="E703" s="44"/>
      <c r="F703" s="44"/>
      <c r="G703" s="44"/>
      <c r="H703" s="44"/>
      <c r="I703" s="44"/>
      <c r="J703" s="44"/>
      <c r="K703" s="44"/>
      <c r="L703" s="44"/>
      <c r="M703" s="44"/>
      <c r="N703" s="44"/>
      <c r="O703" s="44"/>
      <c r="P703" s="44"/>
      <c r="Q703" s="44"/>
      <c r="R703" s="44"/>
      <c r="S703" s="44"/>
      <c r="T703" s="44"/>
    </row>
    <row r="704" ht="15.75" customHeight="1">
      <c r="A704" s="44"/>
      <c r="B704" s="44"/>
      <c r="C704" s="44"/>
      <c r="D704" s="44"/>
      <c r="E704" s="44"/>
      <c r="F704" s="44"/>
      <c r="G704" s="44"/>
      <c r="H704" s="44"/>
      <c r="I704" s="44"/>
      <c r="J704" s="44"/>
      <c r="K704" s="44"/>
      <c r="L704" s="44"/>
      <c r="M704" s="44"/>
      <c r="N704" s="44"/>
      <c r="O704" s="44"/>
      <c r="P704" s="44"/>
      <c r="Q704" s="44"/>
      <c r="R704" s="44"/>
      <c r="S704" s="44"/>
      <c r="T704" s="44"/>
    </row>
    <row r="705" ht="15.75" customHeight="1">
      <c r="A705" s="44"/>
      <c r="B705" s="44"/>
      <c r="C705" s="44"/>
      <c r="D705" s="44"/>
      <c r="E705" s="44"/>
      <c r="F705" s="44"/>
      <c r="G705" s="44"/>
      <c r="H705" s="44"/>
      <c r="I705" s="44"/>
      <c r="J705" s="44"/>
      <c r="K705" s="44"/>
      <c r="L705" s="44"/>
      <c r="M705" s="44"/>
      <c r="N705" s="44"/>
      <c r="O705" s="44"/>
      <c r="P705" s="44"/>
      <c r="Q705" s="44"/>
      <c r="R705" s="44"/>
      <c r="S705" s="44"/>
      <c r="T705" s="44"/>
    </row>
    <row r="706" ht="15.75" customHeight="1">
      <c r="A706" s="44"/>
      <c r="B706" s="44"/>
      <c r="C706" s="44"/>
      <c r="D706" s="44"/>
      <c r="E706" s="44"/>
      <c r="F706" s="44"/>
      <c r="G706" s="44"/>
      <c r="H706" s="44"/>
      <c r="I706" s="44"/>
      <c r="J706" s="44"/>
      <c r="K706" s="44"/>
      <c r="L706" s="44"/>
      <c r="M706" s="44"/>
      <c r="N706" s="44"/>
      <c r="O706" s="44"/>
      <c r="P706" s="44"/>
      <c r="Q706" s="44"/>
      <c r="R706" s="44"/>
      <c r="S706" s="44"/>
      <c r="T706" s="44"/>
    </row>
    <row r="707" ht="15.75" customHeight="1">
      <c r="A707" s="44"/>
      <c r="B707" s="44"/>
      <c r="C707" s="44"/>
      <c r="D707" s="44"/>
      <c r="E707" s="44"/>
      <c r="F707" s="44"/>
      <c r="G707" s="44"/>
      <c r="H707" s="44"/>
      <c r="I707" s="44"/>
      <c r="J707" s="44"/>
      <c r="K707" s="44"/>
      <c r="L707" s="44"/>
      <c r="M707" s="44"/>
      <c r="N707" s="44"/>
      <c r="O707" s="44"/>
      <c r="P707" s="44"/>
      <c r="Q707" s="44"/>
      <c r="R707" s="44"/>
      <c r="S707" s="44"/>
      <c r="T707" s="44"/>
    </row>
    <row r="708" ht="15.75" customHeight="1">
      <c r="A708" s="44"/>
      <c r="B708" s="44"/>
      <c r="C708" s="44"/>
      <c r="D708" s="44"/>
      <c r="E708" s="44"/>
      <c r="F708" s="44"/>
      <c r="G708" s="44"/>
      <c r="H708" s="44"/>
      <c r="I708" s="44"/>
      <c r="J708" s="44"/>
      <c r="K708" s="44"/>
      <c r="L708" s="44"/>
      <c r="M708" s="44"/>
      <c r="N708" s="44"/>
      <c r="O708" s="44"/>
      <c r="P708" s="44"/>
      <c r="Q708" s="44"/>
      <c r="R708" s="44"/>
      <c r="S708" s="44"/>
      <c r="T708" s="44"/>
    </row>
    <row r="709" ht="15.75" customHeight="1">
      <c r="A709" s="44"/>
      <c r="B709" s="44"/>
      <c r="C709" s="44"/>
      <c r="D709" s="44"/>
      <c r="E709" s="44"/>
      <c r="F709" s="44"/>
      <c r="G709" s="44"/>
      <c r="H709" s="44"/>
      <c r="I709" s="44"/>
      <c r="J709" s="44"/>
      <c r="K709" s="44"/>
      <c r="L709" s="44"/>
      <c r="M709" s="44"/>
      <c r="N709" s="44"/>
      <c r="O709" s="44"/>
      <c r="P709" s="44"/>
      <c r="Q709" s="44"/>
      <c r="R709" s="44"/>
      <c r="S709" s="44"/>
      <c r="T709" s="44"/>
    </row>
    <row r="710" ht="15.75" customHeight="1">
      <c r="A710" s="44"/>
      <c r="B710" s="44"/>
      <c r="C710" s="44"/>
      <c r="D710" s="44"/>
      <c r="E710" s="44"/>
      <c r="F710" s="44"/>
      <c r="G710" s="44"/>
      <c r="H710" s="44"/>
      <c r="I710" s="44"/>
      <c r="J710" s="44"/>
      <c r="K710" s="44"/>
      <c r="L710" s="44"/>
      <c r="M710" s="44"/>
      <c r="N710" s="44"/>
      <c r="O710" s="44"/>
      <c r="P710" s="44"/>
      <c r="Q710" s="44"/>
      <c r="R710" s="44"/>
      <c r="S710" s="44"/>
      <c r="T710" s="44"/>
    </row>
    <row r="711" ht="15.75" customHeight="1">
      <c r="A711" s="44"/>
      <c r="B711" s="44"/>
      <c r="C711" s="44"/>
      <c r="D711" s="44"/>
      <c r="E711" s="44"/>
      <c r="F711" s="44"/>
      <c r="G711" s="44"/>
      <c r="H711" s="44"/>
      <c r="I711" s="44"/>
      <c r="J711" s="44"/>
      <c r="K711" s="44"/>
      <c r="L711" s="44"/>
      <c r="M711" s="44"/>
      <c r="N711" s="44"/>
      <c r="O711" s="44"/>
      <c r="P711" s="44"/>
      <c r="Q711" s="44"/>
      <c r="R711" s="44"/>
      <c r="S711" s="44"/>
      <c r="T711" s="44"/>
    </row>
    <row r="712" ht="15.75" customHeight="1">
      <c r="A712" s="44"/>
      <c r="B712" s="44"/>
      <c r="C712" s="44"/>
      <c r="D712" s="44"/>
      <c r="E712" s="44"/>
      <c r="F712" s="44"/>
      <c r="G712" s="44"/>
      <c r="H712" s="44"/>
      <c r="I712" s="44"/>
      <c r="J712" s="44"/>
      <c r="K712" s="44"/>
      <c r="L712" s="44"/>
      <c r="M712" s="44"/>
      <c r="N712" s="44"/>
      <c r="O712" s="44"/>
      <c r="P712" s="44"/>
      <c r="Q712" s="44"/>
      <c r="R712" s="44"/>
      <c r="S712" s="44"/>
      <c r="T712" s="44"/>
    </row>
    <row r="713" ht="15.75" customHeight="1">
      <c r="A713" s="44"/>
      <c r="B713" s="44"/>
      <c r="C713" s="44"/>
      <c r="D713" s="44"/>
      <c r="E713" s="44"/>
      <c r="F713" s="44"/>
      <c r="G713" s="44"/>
      <c r="H713" s="44"/>
      <c r="I713" s="44"/>
      <c r="J713" s="44"/>
      <c r="K713" s="44"/>
      <c r="L713" s="44"/>
      <c r="M713" s="44"/>
      <c r="N713" s="44"/>
      <c r="O713" s="44"/>
      <c r="P713" s="44"/>
      <c r="Q713" s="44"/>
      <c r="R713" s="44"/>
      <c r="S713" s="44"/>
      <c r="T713" s="44"/>
    </row>
    <row r="714" ht="15.75" customHeight="1">
      <c r="A714" s="44"/>
      <c r="B714" s="44"/>
      <c r="C714" s="44"/>
      <c r="D714" s="44"/>
      <c r="E714" s="44"/>
      <c r="F714" s="44"/>
      <c r="G714" s="44"/>
      <c r="H714" s="44"/>
      <c r="I714" s="44"/>
      <c r="J714" s="44"/>
      <c r="K714" s="44"/>
      <c r="L714" s="44"/>
      <c r="M714" s="44"/>
      <c r="N714" s="44"/>
      <c r="O714" s="44"/>
      <c r="P714" s="44"/>
      <c r="Q714" s="44"/>
      <c r="R714" s="44"/>
      <c r="S714" s="44"/>
      <c r="T714" s="44"/>
    </row>
    <row r="715" ht="15.75" customHeight="1">
      <c r="A715" s="44"/>
      <c r="B715" s="44"/>
      <c r="C715" s="44"/>
      <c r="D715" s="44"/>
      <c r="E715" s="44"/>
      <c r="F715" s="44"/>
      <c r="G715" s="44"/>
      <c r="H715" s="44"/>
      <c r="I715" s="44"/>
      <c r="J715" s="44"/>
      <c r="K715" s="44"/>
      <c r="L715" s="44"/>
      <c r="M715" s="44"/>
      <c r="N715" s="44"/>
      <c r="O715" s="44"/>
      <c r="P715" s="44"/>
      <c r="Q715" s="44"/>
      <c r="R715" s="44"/>
      <c r="S715" s="44"/>
      <c r="T715" s="44"/>
    </row>
    <row r="716" ht="15.75" customHeight="1">
      <c r="A716" s="44"/>
      <c r="B716" s="44"/>
      <c r="C716" s="44"/>
      <c r="D716" s="44"/>
      <c r="E716" s="44"/>
      <c r="F716" s="44"/>
      <c r="G716" s="44"/>
      <c r="H716" s="44"/>
      <c r="I716" s="44"/>
      <c r="J716" s="44"/>
      <c r="K716" s="44"/>
      <c r="L716" s="44"/>
      <c r="M716" s="44"/>
      <c r="N716" s="44"/>
      <c r="O716" s="44"/>
      <c r="P716" s="44"/>
      <c r="Q716" s="44"/>
      <c r="R716" s="44"/>
      <c r="S716" s="44"/>
      <c r="T716" s="44"/>
    </row>
    <row r="717" ht="15.75" customHeight="1">
      <c r="A717" s="44"/>
      <c r="B717" s="44"/>
      <c r="C717" s="44"/>
      <c r="D717" s="44"/>
      <c r="E717" s="44"/>
      <c r="F717" s="44"/>
      <c r="G717" s="44"/>
      <c r="H717" s="44"/>
      <c r="I717" s="44"/>
      <c r="J717" s="44"/>
      <c r="K717" s="44"/>
      <c r="L717" s="44"/>
      <c r="M717" s="44"/>
      <c r="N717" s="44"/>
      <c r="O717" s="44"/>
      <c r="P717" s="44"/>
      <c r="Q717" s="44"/>
      <c r="R717" s="44"/>
      <c r="S717" s="44"/>
      <c r="T717" s="44"/>
    </row>
    <row r="718" ht="15.75" customHeight="1">
      <c r="A718" s="44"/>
      <c r="B718" s="44"/>
      <c r="C718" s="44"/>
      <c r="D718" s="44"/>
      <c r="E718" s="44"/>
      <c r="F718" s="44"/>
      <c r="G718" s="44"/>
      <c r="H718" s="44"/>
      <c r="I718" s="44"/>
      <c r="J718" s="44"/>
      <c r="K718" s="44"/>
      <c r="L718" s="44"/>
      <c r="M718" s="44"/>
      <c r="N718" s="44"/>
      <c r="O718" s="44"/>
      <c r="P718" s="44"/>
      <c r="Q718" s="44"/>
      <c r="R718" s="44"/>
      <c r="S718" s="44"/>
      <c r="T718" s="44"/>
    </row>
    <row r="719" ht="15.75" customHeight="1">
      <c r="A719" s="44"/>
      <c r="B719" s="44"/>
      <c r="C719" s="44"/>
      <c r="D719" s="44"/>
      <c r="E719" s="44"/>
      <c r="F719" s="44"/>
      <c r="G719" s="44"/>
      <c r="H719" s="44"/>
      <c r="I719" s="44"/>
      <c r="J719" s="44"/>
      <c r="K719" s="44"/>
      <c r="L719" s="44"/>
      <c r="M719" s="44"/>
      <c r="N719" s="44"/>
      <c r="O719" s="44"/>
      <c r="P719" s="44"/>
      <c r="Q719" s="44"/>
      <c r="R719" s="44"/>
      <c r="S719" s="44"/>
      <c r="T719" s="44"/>
    </row>
    <row r="720" ht="15.75" customHeight="1">
      <c r="A720" s="44"/>
      <c r="B720" s="44"/>
      <c r="C720" s="44"/>
      <c r="D720" s="44"/>
      <c r="E720" s="44"/>
      <c r="F720" s="44"/>
      <c r="G720" s="44"/>
      <c r="H720" s="44"/>
      <c r="I720" s="44"/>
      <c r="J720" s="44"/>
      <c r="K720" s="44"/>
      <c r="L720" s="44"/>
      <c r="M720" s="44"/>
      <c r="N720" s="44"/>
      <c r="O720" s="44"/>
      <c r="P720" s="44"/>
      <c r="Q720" s="44"/>
      <c r="R720" s="44"/>
      <c r="S720" s="44"/>
      <c r="T720" s="44"/>
    </row>
    <row r="721" ht="15.75" customHeight="1">
      <c r="A721" s="44"/>
      <c r="B721" s="44"/>
      <c r="C721" s="44"/>
      <c r="D721" s="44"/>
      <c r="E721" s="44"/>
      <c r="F721" s="44"/>
      <c r="G721" s="44"/>
      <c r="H721" s="44"/>
      <c r="I721" s="44"/>
      <c r="J721" s="44"/>
      <c r="K721" s="44"/>
      <c r="L721" s="44"/>
      <c r="M721" s="44"/>
      <c r="N721" s="44"/>
      <c r="O721" s="44"/>
      <c r="P721" s="44"/>
      <c r="Q721" s="44"/>
      <c r="R721" s="44"/>
      <c r="S721" s="44"/>
      <c r="T721" s="44"/>
    </row>
    <row r="722" ht="15.75" customHeight="1">
      <c r="A722" s="44"/>
      <c r="B722" s="44"/>
      <c r="C722" s="44"/>
      <c r="D722" s="44"/>
      <c r="E722" s="44"/>
      <c r="F722" s="44"/>
      <c r="G722" s="44"/>
      <c r="H722" s="44"/>
      <c r="I722" s="44"/>
      <c r="J722" s="44"/>
      <c r="K722" s="44"/>
      <c r="L722" s="44"/>
      <c r="M722" s="44"/>
      <c r="N722" s="44"/>
      <c r="O722" s="44"/>
      <c r="P722" s="44"/>
      <c r="Q722" s="44"/>
      <c r="R722" s="44"/>
      <c r="S722" s="44"/>
      <c r="T722" s="44"/>
    </row>
    <row r="723" ht="15.75" customHeight="1">
      <c r="A723" s="44"/>
      <c r="B723" s="44"/>
      <c r="C723" s="44"/>
      <c r="D723" s="44"/>
      <c r="E723" s="44"/>
      <c r="F723" s="44"/>
      <c r="G723" s="44"/>
      <c r="H723" s="44"/>
      <c r="I723" s="44"/>
      <c r="J723" s="44"/>
      <c r="K723" s="44"/>
      <c r="L723" s="44"/>
      <c r="M723" s="44"/>
      <c r="N723" s="44"/>
      <c r="O723" s="44"/>
      <c r="P723" s="44"/>
      <c r="Q723" s="44"/>
      <c r="R723" s="44"/>
      <c r="S723" s="44"/>
      <c r="T723" s="44"/>
    </row>
    <row r="724" ht="15.75" customHeight="1">
      <c r="A724" s="44"/>
      <c r="B724" s="44"/>
      <c r="C724" s="44"/>
      <c r="D724" s="44"/>
      <c r="E724" s="44"/>
      <c r="F724" s="44"/>
      <c r="G724" s="44"/>
      <c r="H724" s="44"/>
      <c r="I724" s="44"/>
      <c r="J724" s="44"/>
      <c r="K724" s="44"/>
      <c r="L724" s="44"/>
      <c r="M724" s="44"/>
      <c r="N724" s="44"/>
      <c r="O724" s="44"/>
      <c r="P724" s="44"/>
      <c r="Q724" s="44"/>
      <c r="R724" s="44"/>
      <c r="S724" s="44"/>
      <c r="T724" s="44"/>
    </row>
    <row r="725" ht="15.75" customHeight="1">
      <c r="A725" s="44"/>
      <c r="B725" s="44"/>
      <c r="C725" s="44"/>
      <c r="D725" s="44"/>
      <c r="E725" s="44"/>
      <c r="F725" s="44"/>
      <c r="G725" s="44"/>
      <c r="H725" s="44"/>
      <c r="I725" s="44"/>
      <c r="J725" s="44"/>
      <c r="K725" s="44"/>
      <c r="L725" s="44"/>
      <c r="M725" s="44"/>
      <c r="N725" s="44"/>
      <c r="O725" s="44"/>
      <c r="P725" s="44"/>
      <c r="Q725" s="44"/>
      <c r="R725" s="44"/>
      <c r="S725" s="44"/>
      <c r="T725" s="44"/>
    </row>
    <row r="726" ht="15.75" customHeight="1">
      <c r="A726" s="44"/>
      <c r="B726" s="44"/>
      <c r="C726" s="44"/>
      <c r="D726" s="44"/>
      <c r="E726" s="44"/>
      <c r="F726" s="44"/>
      <c r="G726" s="44"/>
      <c r="H726" s="44"/>
      <c r="I726" s="44"/>
      <c r="J726" s="44"/>
      <c r="K726" s="44"/>
      <c r="L726" s="44"/>
      <c r="M726" s="44"/>
      <c r="N726" s="44"/>
      <c r="O726" s="44"/>
      <c r="P726" s="44"/>
      <c r="Q726" s="44"/>
      <c r="R726" s="44"/>
      <c r="S726" s="44"/>
      <c r="T726" s="44"/>
    </row>
    <row r="727" ht="15.75" customHeight="1">
      <c r="A727" s="44"/>
      <c r="B727" s="44"/>
      <c r="C727" s="44"/>
      <c r="D727" s="44"/>
      <c r="E727" s="44"/>
      <c r="F727" s="44"/>
      <c r="G727" s="44"/>
      <c r="H727" s="44"/>
      <c r="I727" s="44"/>
      <c r="J727" s="44"/>
      <c r="K727" s="44"/>
      <c r="L727" s="44"/>
      <c r="M727" s="44"/>
      <c r="N727" s="44"/>
      <c r="O727" s="44"/>
      <c r="P727" s="44"/>
      <c r="Q727" s="44"/>
      <c r="R727" s="44"/>
      <c r="S727" s="44"/>
      <c r="T727" s="44"/>
    </row>
    <row r="728" ht="15.75" customHeight="1">
      <c r="A728" s="44"/>
      <c r="B728" s="44"/>
      <c r="C728" s="44"/>
      <c r="D728" s="44"/>
      <c r="E728" s="44"/>
      <c r="F728" s="44"/>
      <c r="G728" s="44"/>
      <c r="H728" s="44"/>
      <c r="I728" s="44"/>
      <c r="J728" s="44"/>
      <c r="K728" s="44"/>
      <c r="L728" s="44"/>
      <c r="M728" s="44"/>
      <c r="N728" s="44"/>
      <c r="O728" s="44"/>
      <c r="P728" s="44"/>
      <c r="Q728" s="44"/>
      <c r="R728" s="44"/>
      <c r="S728" s="44"/>
      <c r="T728" s="44"/>
    </row>
    <row r="729" ht="15.75" customHeight="1">
      <c r="A729" s="44"/>
      <c r="B729" s="44"/>
      <c r="C729" s="44"/>
      <c r="D729" s="44"/>
      <c r="E729" s="44"/>
      <c r="F729" s="44"/>
      <c r="G729" s="44"/>
      <c r="H729" s="44"/>
      <c r="I729" s="44"/>
      <c r="J729" s="44"/>
      <c r="K729" s="44"/>
      <c r="L729" s="44"/>
      <c r="M729" s="44"/>
      <c r="N729" s="44"/>
      <c r="O729" s="44"/>
      <c r="P729" s="44"/>
      <c r="Q729" s="44"/>
      <c r="R729" s="44"/>
      <c r="S729" s="44"/>
      <c r="T729" s="44"/>
    </row>
    <row r="730" ht="15.75" customHeight="1">
      <c r="A730" s="44"/>
      <c r="B730" s="44"/>
      <c r="C730" s="44"/>
      <c r="D730" s="44"/>
      <c r="E730" s="44"/>
      <c r="F730" s="44"/>
      <c r="G730" s="44"/>
      <c r="H730" s="44"/>
      <c r="I730" s="44"/>
      <c r="J730" s="44"/>
      <c r="K730" s="44"/>
      <c r="L730" s="44"/>
      <c r="M730" s="44"/>
      <c r="N730" s="44"/>
      <c r="O730" s="44"/>
      <c r="P730" s="44"/>
      <c r="Q730" s="44"/>
      <c r="R730" s="44"/>
      <c r="S730" s="44"/>
      <c r="T730" s="44"/>
    </row>
    <row r="731" ht="15.75" customHeight="1">
      <c r="A731" s="44"/>
      <c r="B731" s="44"/>
      <c r="C731" s="44"/>
      <c r="D731" s="44"/>
      <c r="E731" s="44"/>
      <c r="F731" s="44"/>
      <c r="G731" s="44"/>
      <c r="H731" s="44"/>
      <c r="I731" s="44"/>
      <c r="J731" s="44"/>
      <c r="K731" s="44"/>
      <c r="L731" s="44"/>
      <c r="M731" s="44"/>
      <c r="N731" s="44"/>
      <c r="O731" s="44"/>
      <c r="P731" s="44"/>
      <c r="Q731" s="44"/>
      <c r="R731" s="44"/>
      <c r="S731" s="44"/>
      <c r="T731" s="44"/>
    </row>
    <row r="732" ht="15.75" customHeight="1">
      <c r="A732" s="44"/>
      <c r="B732" s="44"/>
      <c r="C732" s="44"/>
      <c r="D732" s="44"/>
      <c r="E732" s="44"/>
      <c r="F732" s="44"/>
      <c r="G732" s="44"/>
      <c r="H732" s="44"/>
      <c r="I732" s="44"/>
      <c r="J732" s="44"/>
      <c r="K732" s="44"/>
      <c r="L732" s="44"/>
      <c r="M732" s="44"/>
      <c r="N732" s="44"/>
      <c r="O732" s="44"/>
      <c r="P732" s="44"/>
      <c r="Q732" s="44"/>
      <c r="R732" s="44"/>
      <c r="S732" s="44"/>
      <c r="T732" s="44"/>
    </row>
    <row r="733" ht="15.75" customHeight="1">
      <c r="A733" s="44"/>
      <c r="B733" s="44"/>
      <c r="C733" s="44"/>
      <c r="D733" s="44"/>
      <c r="E733" s="44"/>
      <c r="F733" s="44"/>
      <c r="G733" s="44"/>
      <c r="H733" s="44"/>
      <c r="I733" s="44"/>
      <c r="J733" s="44"/>
      <c r="K733" s="44"/>
      <c r="L733" s="44"/>
      <c r="M733" s="44"/>
      <c r="N733" s="44"/>
      <c r="O733" s="44"/>
      <c r="P733" s="44"/>
      <c r="Q733" s="44"/>
      <c r="R733" s="44"/>
      <c r="S733" s="44"/>
      <c r="T733" s="44"/>
    </row>
    <row r="734" ht="15.75" customHeight="1">
      <c r="A734" s="44"/>
      <c r="B734" s="44"/>
      <c r="C734" s="44"/>
      <c r="D734" s="44"/>
      <c r="E734" s="44"/>
      <c r="F734" s="44"/>
      <c r="G734" s="44"/>
      <c r="H734" s="44"/>
      <c r="I734" s="44"/>
      <c r="J734" s="44"/>
      <c r="K734" s="44"/>
      <c r="L734" s="44"/>
      <c r="M734" s="44"/>
      <c r="N734" s="44"/>
      <c r="O734" s="44"/>
      <c r="P734" s="44"/>
      <c r="Q734" s="44"/>
      <c r="R734" s="44"/>
      <c r="S734" s="44"/>
      <c r="T734" s="44"/>
    </row>
    <row r="735" ht="15.75" customHeight="1">
      <c r="A735" s="44"/>
      <c r="B735" s="44"/>
      <c r="C735" s="44"/>
      <c r="D735" s="44"/>
      <c r="E735" s="44"/>
      <c r="F735" s="44"/>
      <c r="G735" s="44"/>
      <c r="H735" s="44"/>
      <c r="I735" s="44"/>
      <c r="J735" s="44"/>
      <c r="K735" s="44"/>
      <c r="L735" s="44"/>
      <c r="M735" s="44"/>
      <c r="N735" s="44"/>
      <c r="O735" s="44"/>
      <c r="P735" s="44"/>
      <c r="Q735" s="44"/>
      <c r="R735" s="44"/>
      <c r="S735" s="44"/>
      <c r="T735" s="44"/>
    </row>
    <row r="736" ht="15.75" customHeight="1">
      <c r="A736" s="44"/>
      <c r="B736" s="44"/>
      <c r="C736" s="44"/>
      <c r="D736" s="44"/>
      <c r="E736" s="44"/>
      <c r="F736" s="44"/>
      <c r="G736" s="44"/>
      <c r="H736" s="44"/>
      <c r="I736" s="44"/>
      <c r="J736" s="44"/>
      <c r="K736" s="44"/>
      <c r="L736" s="44"/>
      <c r="M736" s="44"/>
      <c r="N736" s="44"/>
      <c r="O736" s="44"/>
      <c r="P736" s="44"/>
      <c r="Q736" s="44"/>
      <c r="R736" s="44"/>
      <c r="S736" s="44"/>
      <c r="T736" s="44"/>
    </row>
    <row r="737" ht="15.75" customHeight="1">
      <c r="A737" s="44"/>
      <c r="B737" s="44"/>
      <c r="C737" s="44"/>
      <c r="D737" s="44"/>
      <c r="E737" s="44"/>
      <c r="F737" s="44"/>
      <c r="G737" s="44"/>
      <c r="H737" s="44"/>
      <c r="I737" s="44"/>
      <c r="J737" s="44"/>
      <c r="K737" s="44"/>
      <c r="L737" s="44"/>
      <c r="M737" s="44"/>
      <c r="N737" s="44"/>
      <c r="O737" s="44"/>
      <c r="P737" s="44"/>
      <c r="Q737" s="44"/>
      <c r="R737" s="44"/>
      <c r="S737" s="44"/>
      <c r="T737" s="44"/>
    </row>
    <row r="738" ht="15.75" customHeight="1">
      <c r="A738" s="44"/>
      <c r="B738" s="44"/>
      <c r="C738" s="44"/>
      <c r="D738" s="44"/>
      <c r="E738" s="44"/>
      <c r="F738" s="44"/>
      <c r="G738" s="44"/>
      <c r="H738" s="44"/>
      <c r="I738" s="44"/>
      <c r="J738" s="44"/>
      <c r="K738" s="44"/>
      <c r="L738" s="44"/>
      <c r="M738" s="44"/>
      <c r="N738" s="44"/>
      <c r="O738" s="44"/>
      <c r="P738" s="44"/>
      <c r="Q738" s="44"/>
      <c r="R738" s="44"/>
      <c r="S738" s="44"/>
      <c r="T738" s="44"/>
    </row>
    <row r="739" ht="15.75" customHeight="1">
      <c r="A739" s="44"/>
      <c r="B739" s="44"/>
      <c r="C739" s="44"/>
      <c r="D739" s="44"/>
      <c r="E739" s="44"/>
      <c r="F739" s="44"/>
      <c r="G739" s="44"/>
      <c r="H739" s="44"/>
      <c r="I739" s="44"/>
      <c r="J739" s="44"/>
      <c r="K739" s="44"/>
      <c r="L739" s="44"/>
      <c r="M739" s="44"/>
      <c r="N739" s="44"/>
      <c r="O739" s="44"/>
      <c r="P739" s="44"/>
      <c r="Q739" s="44"/>
      <c r="R739" s="44"/>
      <c r="S739" s="44"/>
      <c r="T739" s="44"/>
    </row>
    <row r="740" ht="15.75" customHeight="1">
      <c r="A740" s="44"/>
      <c r="B740" s="44"/>
      <c r="C740" s="44"/>
      <c r="D740" s="44"/>
      <c r="E740" s="44"/>
      <c r="F740" s="44"/>
      <c r="G740" s="44"/>
      <c r="H740" s="44"/>
      <c r="I740" s="44"/>
      <c r="J740" s="44"/>
      <c r="K740" s="44"/>
      <c r="L740" s="44"/>
      <c r="M740" s="44"/>
      <c r="N740" s="44"/>
      <c r="O740" s="44"/>
      <c r="P740" s="44"/>
      <c r="Q740" s="44"/>
      <c r="R740" s="44"/>
      <c r="S740" s="44"/>
      <c r="T740" s="44"/>
    </row>
    <row r="741" ht="15.75" customHeight="1">
      <c r="A741" s="44"/>
      <c r="B741" s="44"/>
      <c r="C741" s="44"/>
      <c r="D741" s="44"/>
      <c r="E741" s="44"/>
      <c r="F741" s="44"/>
      <c r="G741" s="44"/>
      <c r="H741" s="44"/>
      <c r="I741" s="44"/>
      <c r="J741" s="44"/>
      <c r="K741" s="44"/>
      <c r="L741" s="44"/>
      <c r="M741" s="44"/>
      <c r="N741" s="44"/>
      <c r="O741" s="44"/>
      <c r="P741" s="44"/>
      <c r="Q741" s="44"/>
      <c r="R741" s="44"/>
      <c r="S741" s="44"/>
      <c r="T741" s="44"/>
    </row>
    <row r="742" ht="15.75" customHeight="1">
      <c r="A742" s="44"/>
      <c r="B742" s="44"/>
      <c r="C742" s="44"/>
      <c r="D742" s="44"/>
      <c r="E742" s="44"/>
      <c r="F742" s="44"/>
      <c r="G742" s="44"/>
      <c r="H742" s="44"/>
      <c r="I742" s="44"/>
      <c r="J742" s="44"/>
      <c r="K742" s="44"/>
      <c r="L742" s="44"/>
      <c r="M742" s="44"/>
      <c r="N742" s="44"/>
      <c r="O742" s="44"/>
      <c r="P742" s="44"/>
      <c r="Q742" s="44"/>
      <c r="R742" s="44"/>
      <c r="S742" s="44"/>
      <c r="T742" s="44"/>
    </row>
    <row r="743" ht="15.75" customHeight="1">
      <c r="A743" s="44"/>
      <c r="B743" s="44"/>
      <c r="C743" s="44"/>
      <c r="D743" s="44"/>
      <c r="E743" s="44"/>
      <c r="F743" s="44"/>
      <c r="G743" s="44"/>
      <c r="H743" s="44"/>
      <c r="I743" s="44"/>
      <c r="J743" s="44"/>
      <c r="K743" s="44"/>
      <c r="L743" s="44"/>
      <c r="M743" s="44"/>
      <c r="N743" s="44"/>
      <c r="O743" s="44"/>
      <c r="P743" s="44"/>
      <c r="Q743" s="44"/>
      <c r="R743" s="44"/>
      <c r="S743" s="44"/>
      <c r="T743" s="44"/>
    </row>
    <row r="744" ht="15.75" customHeight="1">
      <c r="A744" s="44"/>
      <c r="B744" s="44"/>
      <c r="C744" s="44"/>
      <c r="D744" s="44"/>
      <c r="E744" s="44"/>
      <c r="F744" s="44"/>
      <c r="G744" s="44"/>
      <c r="H744" s="44"/>
      <c r="I744" s="44"/>
      <c r="J744" s="44"/>
      <c r="K744" s="44"/>
      <c r="L744" s="44"/>
      <c r="M744" s="44"/>
      <c r="N744" s="44"/>
      <c r="O744" s="44"/>
      <c r="P744" s="44"/>
      <c r="Q744" s="44"/>
      <c r="R744" s="44"/>
      <c r="S744" s="44"/>
      <c r="T744" s="44"/>
    </row>
    <row r="745" ht="15.75" customHeight="1">
      <c r="A745" s="44"/>
      <c r="B745" s="44"/>
      <c r="C745" s="44"/>
      <c r="D745" s="44"/>
      <c r="E745" s="44"/>
      <c r="F745" s="44"/>
      <c r="G745" s="44"/>
      <c r="H745" s="44"/>
      <c r="I745" s="44"/>
      <c r="J745" s="44"/>
      <c r="K745" s="44"/>
      <c r="L745" s="44"/>
      <c r="M745" s="44"/>
      <c r="N745" s="44"/>
      <c r="O745" s="44"/>
      <c r="P745" s="44"/>
      <c r="Q745" s="44"/>
      <c r="R745" s="44"/>
      <c r="S745" s="44"/>
      <c r="T745" s="44"/>
    </row>
    <row r="746" ht="15.75" customHeight="1">
      <c r="A746" s="44"/>
      <c r="B746" s="44"/>
      <c r="C746" s="44"/>
      <c r="D746" s="44"/>
      <c r="E746" s="44"/>
      <c r="F746" s="44"/>
      <c r="G746" s="44"/>
      <c r="H746" s="44"/>
      <c r="I746" s="44"/>
      <c r="J746" s="44"/>
      <c r="K746" s="44"/>
      <c r="L746" s="44"/>
      <c r="M746" s="44"/>
      <c r="N746" s="44"/>
      <c r="O746" s="44"/>
      <c r="P746" s="44"/>
      <c r="Q746" s="44"/>
      <c r="R746" s="44"/>
      <c r="S746" s="44"/>
      <c r="T746" s="44"/>
    </row>
    <row r="747" ht="15.75" customHeight="1">
      <c r="A747" s="44"/>
      <c r="B747" s="44"/>
      <c r="C747" s="44"/>
      <c r="D747" s="44"/>
      <c r="E747" s="44"/>
      <c r="F747" s="44"/>
      <c r="G747" s="44"/>
      <c r="H747" s="44"/>
      <c r="I747" s="44"/>
      <c r="J747" s="44"/>
      <c r="K747" s="44"/>
      <c r="L747" s="44"/>
      <c r="M747" s="44"/>
      <c r="N747" s="44"/>
      <c r="O747" s="44"/>
      <c r="P747" s="44"/>
      <c r="Q747" s="44"/>
      <c r="R747" s="44"/>
      <c r="S747" s="44"/>
      <c r="T747" s="44"/>
    </row>
    <row r="748" ht="15.75" customHeight="1">
      <c r="A748" s="44"/>
      <c r="B748" s="44"/>
      <c r="C748" s="44"/>
      <c r="D748" s="44"/>
      <c r="E748" s="44"/>
      <c r="F748" s="44"/>
      <c r="G748" s="44"/>
      <c r="H748" s="44"/>
      <c r="I748" s="44"/>
      <c r="J748" s="44"/>
      <c r="K748" s="44"/>
      <c r="L748" s="44"/>
      <c r="M748" s="44"/>
      <c r="N748" s="44"/>
      <c r="O748" s="44"/>
      <c r="P748" s="44"/>
      <c r="Q748" s="44"/>
      <c r="R748" s="44"/>
      <c r="S748" s="44"/>
      <c r="T748" s="44"/>
    </row>
    <row r="749" ht="15.75" customHeight="1">
      <c r="A749" s="44"/>
      <c r="B749" s="44"/>
      <c r="C749" s="44"/>
      <c r="D749" s="44"/>
      <c r="E749" s="44"/>
      <c r="F749" s="44"/>
      <c r="G749" s="44"/>
      <c r="H749" s="44"/>
      <c r="I749" s="44"/>
      <c r="J749" s="44"/>
      <c r="K749" s="44"/>
      <c r="L749" s="44"/>
      <c r="M749" s="44"/>
      <c r="N749" s="44"/>
      <c r="O749" s="44"/>
      <c r="P749" s="44"/>
      <c r="Q749" s="44"/>
      <c r="R749" s="44"/>
      <c r="S749" s="44"/>
      <c r="T749" s="44"/>
    </row>
    <row r="750" ht="15.75" customHeight="1">
      <c r="A750" s="44"/>
      <c r="B750" s="44"/>
      <c r="C750" s="44"/>
      <c r="D750" s="44"/>
      <c r="E750" s="44"/>
      <c r="F750" s="44"/>
      <c r="G750" s="44"/>
      <c r="H750" s="44"/>
      <c r="I750" s="44"/>
      <c r="J750" s="44"/>
      <c r="K750" s="44"/>
      <c r="L750" s="44"/>
      <c r="M750" s="44"/>
      <c r="N750" s="44"/>
      <c r="O750" s="44"/>
      <c r="P750" s="44"/>
      <c r="Q750" s="44"/>
      <c r="R750" s="44"/>
      <c r="S750" s="44"/>
      <c r="T750" s="44"/>
    </row>
    <row r="751" ht="15.75" customHeight="1">
      <c r="A751" s="44"/>
      <c r="B751" s="44"/>
      <c r="C751" s="44"/>
      <c r="D751" s="44"/>
      <c r="E751" s="44"/>
      <c r="F751" s="44"/>
      <c r="G751" s="44"/>
      <c r="H751" s="44"/>
      <c r="I751" s="44"/>
      <c r="J751" s="44"/>
      <c r="K751" s="44"/>
      <c r="L751" s="44"/>
      <c r="M751" s="44"/>
      <c r="N751" s="44"/>
      <c r="O751" s="44"/>
      <c r="P751" s="44"/>
      <c r="Q751" s="44"/>
      <c r="R751" s="44"/>
      <c r="S751" s="44"/>
      <c r="T751" s="44"/>
    </row>
    <row r="752" ht="15.75" customHeight="1">
      <c r="A752" s="44"/>
      <c r="B752" s="44"/>
      <c r="C752" s="44"/>
      <c r="D752" s="44"/>
      <c r="E752" s="44"/>
      <c r="F752" s="44"/>
      <c r="G752" s="44"/>
      <c r="H752" s="44"/>
      <c r="I752" s="44"/>
      <c r="J752" s="44"/>
      <c r="K752" s="44"/>
      <c r="L752" s="44"/>
      <c r="M752" s="44"/>
      <c r="N752" s="44"/>
      <c r="O752" s="44"/>
      <c r="P752" s="44"/>
      <c r="Q752" s="44"/>
      <c r="R752" s="44"/>
      <c r="S752" s="44"/>
      <c r="T752" s="44"/>
    </row>
    <row r="753" ht="15.75" customHeight="1">
      <c r="A753" s="44"/>
      <c r="B753" s="44"/>
      <c r="C753" s="44"/>
      <c r="D753" s="44"/>
      <c r="E753" s="44"/>
      <c r="F753" s="44"/>
      <c r="G753" s="44"/>
      <c r="H753" s="44"/>
      <c r="I753" s="44"/>
      <c r="J753" s="44"/>
      <c r="K753" s="44"/>
      <c r="L753" s="44"/>
      <c r="M753" s="44"/>
      <c r="N753" s="44"/>
      <c r="O753" s="44"/>
      <c r="P753" s="44"/>
      <c r="Q753" s="44"/>
      <c r="R753" s="44"/>
      <c r="S753" s="44"/>
      <c r="T753" s="44"/>
    </row>
    <row r="754" ht="15.75" customHeight="1">
      <c r="A754" s="44"/>
      <c r="B754" s="44"/>
      <c r="C754" s="44"/>
      <c r="D754" s="44"/>
      <c r="E754" s="44"/>
      <c r="F754" s="44"/>
      <c r="G754" s="44"/>
      <c r="H754" s="44"/>
      <c r="I754" s="44"/>
      <c r="J754" s="44"/>
      <c r="K754" s="44"/>
      <c r="L754" s="44"/>
      <c r="M754" s="44"/>
      <c r="N754" s="44"/>
      <c r="O754" s="44"/>
      <c r="P754" s="44"/>
      <c r="Q754" s="44"/>
      <c r="R754" s="44"/>
      <c r="S754" s="44"/>
      <c r="T754" s="44"/>
    </row>
    <row r="755" ht="15.75" customHeight="1">
      <c r="A755" s="44"/>
      <c r="B755" s="44"/>
      <c r="C755" s="44"/>
      <c r="D755" s="44"/>
      <c r="E755" s="44"/>
      <c r="F755" s="44"/>
      <c r="G755" s="44"/>
      <c r="H755" s="44"/>
      <c r="I755" s="44"/>
      <c r="J755" s="44"/>
      <c r="K755" s="44"/>
      <c r="L755" s="44"/>
      <c r="M755" s="44"/>
      <c r="N755" s="44"/>
      <c r="O755" s="44"/>
      <c r="P755" s="44"/>
      <c r="Q755" s="44"/>
      <c r="R755" s="44"/>
      <c r="S755" s="44"/>
      <c r="T755" s="44"/>
    </row>
    <row r="756" ht="15.75" customHeight="1">
      <c r="A756" s="44"/>
      <c r="B756" s="44"/>
      <c r="C756" s="44"/>
      <c r="D756" s="44"/>
      <c r="E756" s="44"/>
      <c r="F756" s="44"/>
      <c r="G756" s="44"/>
      <c r="H756" s="44"/>
      <c r="I756" s="44"/>
      <c r="J756" s="44"/>
      <c r="K756" s="44"/>
      <c r="L756" s="44"/>
      <c r="M756" s="44"/>
      <c r="N756" s="44"/>
      <c r="O756" s="44"/>
      <c r="P756" s="44"/>
      <c r="Q756" s="44"/>
      <c r="R756" s="44"/>
      <c r="S756" s="44"/>
      <c r="T756" s="44"/>
    </row>
    <row r="757" ht="15.75" customHeight="1">
      <c r="A757" s="44"/>
      <c r="B757" s="44"/>
      <c r="C757" s="44"/>
      <c r="D757" s="44"/>
      <c r="E757" s="44"/>
      <c r="F757" s="44"/>
      <c r="G757" s="44"/>
      <c r="H757" s="44"/>
      <c r="I757" s="44"/>
      <c r="J757" s="44"/>
      <c r="K757" s="44"/>
      <c r="L757" s="44"/>
      <c r="M757" s="44"/>
      <c r="N757" s="44"/>
      <c r="O757" s="44"/>
      <c r="P757" s="44"/>
      <c r="Q757" s="44"/>
      <c r="R757" s="44"/>
      <c r="S757" s="44"/>
      <c r="T757" s="44"/>
    </row>
    <row r="758" ht="15.75" customHeight="1">
      <c r="A758" s="44"/>
      <c r="B758" s="44"/>
      <c r="C758" s="44"/>
      <c r="D758" s="44"/>
      <c r="E758" s="44"/>
      <c r="F758" s="44"/>
      <c r="G758" s="44"/>
      <c r="H758" s="44"/>
      <c r="I758" s="44"/>
      <c r="J758" s="44"/>
      <c r="K758" s="44"/>
      <c r="L758" s="44"/>
      <c r="M758" s="44"/>
      <c r="N758" s="44"/>
      <c r="O758" s="44"/>
      <c r="P758" s="44"/>
      <c r="Q758" s="44"/>
      <c r="R758" s="44"/>
      <c r="S758" s="44"/>
      <c r="T758" s="44"/>
    </row>
    <row r="759" ht="15.75" customHeight="1">
      <c r="A759" s="44"/>
      <c r="B759" s="44"/>
      <c r="C759" s="44"/>
      <c r="D759" s="44"/>
      <c r="E759" s="44"/>
      <c r="F759" s="44"/>
      <c r="G759" s="44"/>
      <c r="H759" s="44"/>
      <c r="I759" s="44"/>
      <c r="J759" s="44"/>
      <c r="K759" s="44"/>
      <c r="L759" s="44"/>
      <c r="M759" s="44"/>
      <c r="N759" s="44"/>
      <c r="O759" s="44"/>
      <c r="P759" s="44"/>
      <c r="Q759" s="44"/>
      <c r="R759" s="44"/>
      <c r="S759" s="44"/>
      <c r="T759" s="44"/>
    </row>
    <row r="760" ht="15.75" customHeight="1">
      <c r="A760" s="44"/>
      <c r="B760" s="44"/>
      <c r="C760" s="44"/>
      <c r="D760" s="44"/>
      <c r="E760" s="44"/>
      <c r="F760" s="44"/>
      <c r="G760" s="44"/>
      <c r="H760" s="44"/>
      <c r="I760" s="44"/>
      <c r="J760" s="44"/>
      <c r="K760" s="44"/>
      <c r="L760" s="44"/>
      <c r="M760" s="44"/>
      <c r="N760" s="44"/>
      <c r="O760" s="44"/>
      <c r="P760" s="44"/>
      <c r="Q760" s="44"/>
      <c r="R760" s="44"/>
      <c r="S760" s="44"/>
      <c r="T760" s="44"/>
    </row>
    <row r="761" ht="15.75" customHeight="1">
      <c r="A761" s="44"/>
      <c r="B761" s="44"/>
      <c r="C761" s="44"/>
      <c r="D761" s="44"/>
      <c r="E761" s="44"/>
      <c r="F761" s="44"/>
      <c r="G761" s="44"/>
      <c r="H761" s="44"/>
      <c r="I761" s="44"/>
      <c r="J761" s="44"/>
      <c r="K761" s="44"/>
      <c r="L761" s="44"/>
      <c r="M761" s="44"/>
      <c r="N761" s="44"/>
      <c r="O761" s="44"/>
      <c r="P761" s="44"/>
      <c r="Q761" s="44"/>
      <c r="R761" s="44"/>
      <c r="S761" s="44"/>
      <c r="T761" s="44"/>
    </row>
    <row r="762" ht="15.75" customHeight="1">
      <c r="A762" s="44"/>
      <c r="B762" s="44"/>
      <c r="C762" s="44"/>
      <c r="D762" s="44"/>
      <c r="E762" s="44"/>
      <c r="F762" s="44"/>
      <c r="G762" s="44"/>
      <c r="H762" s="44"/>
      <c r="I762" s="44"/>
      <c r="J762" s="44"/>
      <c r="K762" s="44"/>
      <c r="L762" s="44"/>
      <c r="M762" s="44"/>
      <c r="N762" s="44"/>
      <c r="O762" s="44"/>
      <c r="P762" s="44"/>
      <c r="Q762" s="44"/>
      <c r="R762" s="44"/>
      <c r="S762" s="44"/>
      <c r="T762" s="44"/>
    </row>
    <row r="763" ht="15.75" customHeight="1">
      <c r="A763" s="44"/>
      <c r="B763" s="44"/>
      <c r="C763" s="44"/>
      <c r="D763" s="44"/>
      <c r="E763" s="44"/>
      <c r="F763" s="44"/>
      <c r="G763" s="44"/>
      <c r="H763" s="44"/>
      <c r="I763" s="44"/>
      <c r="J763" s="44"/>
      <c r="K763" s="44"/>
      <c r="L763" s="44"/>
      <c r="M763" s="44"/>
      <c r="N763" s="44"/>
      <c r="O763" s="44"/>
      <c r="P763" s="44"/>
      <c r="Q763" s="44"/>
      <c r="R763" s="44"/>
      <c r="S763" s="44"/>
      <c r="T763" s="44"/>
    </row>
    <row r="764" ht="15.75" customHeight="1">
      <c r="A764" s="44"/>
      <c r="B764" s="44"/>
      <c r="C764" s="44"/>
      <c r="D764" s="44"/>
      <c r="E764" s="44"/>
      <c r="F764" s="44"/>
      <c r="G764" s="44"/>
      <c r="H764" s="44"/>
      <c r="I764" s="44"/>
      <c r="J764" s="44"/>
      <c r="K764" s="44"/>
      <c r="L764" s="44"/>
      <c r="M764" s="44"/>
      <c r="N764" s="44"/>
      <c r="O764" s="44"/>
      <c r="P764" s="44"/>
      <c r="Q764" s="44"/>
      <c r="R764" s="44"/>
      <c r="S764" s="44"/>
      <c r="T764" s="44"/>
    </row>
    <row r="765" ht="15.75" customHeight="1">
      <c r="A765" s="44"/>
      <c r="B765" s="44"/>
      <c r="C765" s="44"/>
      <c r="D765" s="44"/>
      <c r="E765" s="44"/>
      <c r="F765" s="44"/>
      <c r="G765" s="44"/>
      <c r="H765" s="44"/>
      <c r="I765" s="44"/>
      <c r="J765" s="44"/>
      <c r="K765" s="44"/>
      <c r="L765" s="44"/>
      <c r="M765" s="44"/>
      <c r="N765" s="44"/>
      <c r="O765" s="44"/>
      <c r="P765" s="44"/>
      <c r="Q765" s="44"/>
      <c r="R765" s="44"/>
      <c r="S765" s="44"/>
      <c r="T765" s="44"/>
    </row>
    <row r="766" ht="15.75" customHeight="1">
      <c r="A766" s="44"/>
      <c r="B766" s="44"/>
      <c r="C766" s="44"/>
      <c r="D766" s="44"/>
      <c r="E766" s="44"/>
      <c r="F766" s="44"/>
      <c r="G766" s="44"/>
      <c r="H766" s="44"/>
      <c r="I766" s="44"/>
      <c r="J766" s="44"/>
      <c r="K766" s="44"/>
      <c r="L766" s="44"/>
      <c r="M766" s="44"/>
      <c r="N766" s="44"/>
      <c r="O766" s="44"/>
      <c r="P766" s="44"/>
      <c r="Q766" s="44"/>
      <c r="R766" s="44"/>
      <c r="S766" s="44"/>
      <c r="T766" s="44"/>
    </row>
    <row r="767" ht="15.75" customHeight="1">
      <c r="A767" s="44"/>
      <c r="B767" s="44"/>
      <c r="C767" s="44"/>
      <c r="D767" s="44"/>
      <c r="E767" s="44"/>
      <c r="F767" s="44"/>
      <c r="G767" s="44"/>
      <c r="H767" s="44"/>
      <c r="I767" s="44"/>
      <c r="J767" s="44"/>
      <c r="K767" s="44"/>
      <c r="L767" s="44"/>
      <c r="M767" s="44"/>
      <c r="N767" s="44"/>
      <c r="O767" s="44"/>
      <c r="P767" s="44"/>
      <c r="Q767" s="44"/>
      <c r="R767" s="44"/>
      <c r="S767" s="44"/>
      <c r="T767" s="44"/>
    </row>
    <row r="768" ht="15.75" customHeight="1">
      <c r="A768" s="44"/>
      <c r="B768" s="44"/>
      <c r="C768" s="44"/>
      <c r="D768" s="44"/>
      <c r="E768" s="44"/>
      <c r="F768" s="44"/>
      <c r="G768" s="44"/>
      <c r="H768" s="44"/>
      <c r="I768" s="44"/>
      <c r="J768" s="44"/>
      <c r="K768" s="44"/>
      <c r="L768" s="44"/>
      <c r="M768" s="44"/>
      <c r="N768" s="44"/>
      <c r="O768" s="44"/>
      <c r="P768" s="44"/>
      <c r="Q768" s="44"/>
      <c r="R768" s="44"/>
      <c r="S768" s="44"/>
      <c r="T768" s="44"/>
    </row>
    <row r="769" ht="15.75" customHeight="1">
      <c r="A769" s="44"/>
      <c r="B769" s="44"/>
      <c r="C769" s="44"/>
      <c r="D769" s="44"/>
      <c r="E769" s="44"/>
      <c r="F769" s="44"/>
      <c r="G769" s="44"/>
      <c r="H769" s="44"/>
      <c r="I769" s="44"/>
      <c r="J769" s="44"/>
      <c r="K769" s="44"/>
      <c r="L769" s="44"/>
      <c r="M769" s="44"/>
      <c r="N769" s="44"/>
      <c r="O769" s="44"/>
      <c r="P769" s="44"/>
      <c r="Q769" s="44"/>
      <c r="R769" s="44"/>
      <c r="S769" s="44"/>
      <c r="T769" s="44"/>
    </row>
    <row r="770" ht="15.75" customHeight="1">
      <c r="A770" s="44"/>
      <c r="B770" s="44"/>
      <c r="C770" s="44"/>
      <c r="D770" s="44"/>
      <c r="E770" s="44"/>
      <c r="F770" s="44"/>
      <c r="G770" s="44"/>
      <c r="H770" s="44"/>
      <c r="I770" s="44"/>
      <c r="J770" s="44"/>
      <c r="K770" s="44"/>
      <c r="L770" s="44"/>
      <c r="M770" s="44"/>
      <c r="N770" s="44"/>
      <c r="O770" s="44"/>
      <c r="P770" s="44"/>
      <c r="Q770" s="44"/>
      <c r="R770" s="44"/>
      <c r="S770" s="44"/>
      <c r="T770" s="44"/>
    </row>
    <row r="771" ht="15.75" customHeight="1">
      <c r="A771" s="44"/>
      <c r="B771" s="44"/>
      <c r="C771" s="44"/>
      <c r="D771" s="44"/>
      <c r="E771" s="44"/>
      <c r="F771" s="44"/>
      <c r="G771" s="44"/>
      <c r="H771" s="44"/>
      <c r="I771" s="44"/>
      <c r="J771" s="44"/>
      <c r="K771" s="44"/>
      <c r="L771" s="44"/>
      <c r="M771" s="44"/>
      <c r="N771" s="44"/>
      <c r="O771" s="44"/>
      <c r="P771" s="44"/>
      <c r="Q771" s="44"/>
      <c r="R771" s="44"/>
      <c r="S771" s="44"/>
      <c r="T771" s="44"/>
    </row>
    <row r="772" ht="15.75" customHeight="1">
      <c r="A772" s="44"/>
      <c r="B772" s="44"/>
      <c r="C772" s="44"/>
      <c r="D772" s="44"/>
      <c r="E772" s="44"/>
      <c r="F772" s="44"/>
      <c r="G772" s="44"/>
      <c r="H772" s="44"/>
      <c r="I772" s="44"/>
      <c r="J772" s="44"/>
      <c r="K772" s="44"/>
      <c r="L772" s="44"/>
      <c r="M772" s="44"/>
      <c r="N772" s="44"/>
      <c r="O772" s="44"/>
      <c r="P772" s="44"/>
      <c r="Q772" s="44"/>
      <c r="R772" s="44"/>
      <c r="S772" s="44"/>
      <c r="T772" s="44"/>
    </row>
    <row r="773" ht="15.75" customHeight="1">
      <c r="A773" s="44"/>
      <c r="B773" s="44"/>
      <c r="C773" s="44"/>
      <c r="D773" s="44"/>
      <c r="E773" s="44"/>
      <c r="F773" s="44"/>
      <c r="G773" s="44"/>
      <c r="H773" s="44"/>
      <c r="I773" s="44"/>
      <c r="J773" s="44"/>
      <c r="K773" s="44"/>
      <c r="L773" s="44"/>
      <c r="M773" s="44"/>
      <c r="N773" s="44"/>
      <c r="O773" s="44"/>
      <c r="P773" s="44"/>
      <c r="Q773" s="44"/>
      <c r="R773" s="44"/>
      <c r="S773" s="44"/>
      <c r="T773" s="44"/>
    </row>
    <row r="774" ht="15.75" customHeight="1">
      <c r="A774" s="44"/>
      <c r="B774" s="44"/>
      <c r="C774" s="44"/>
      <c r="D774" s="44"/>
      <c r="E774" s="44"/>
      <c r="F774" s="44"/>
      <c r="G774" s="44"/>
      <c r="H774" s="44"/>
      <c r="I774" s="44"/>
      <c r="J774" s="44"/>
      <c r="K774" s="44"/>
      <c r="L774" s="44"/>
      <c r="M774" s="44"/>
      <c r="N774" s="44"/>
      <c r="O774" s="44"/>
      <c r="P774" s="44"/>
      <c r="Q774" s="44"/>
      <c r="R774" s="44"/>
      <c r="S774" s="44"/>
      <c r="T774" s="44"/>
    </row>
    <row r="775" ht="15.75" customHeight="1">
      <c r="A775" s="44"/>
      <c r="B775" s="44"/>
      <c r="C775" s="44"/>
      <c r="D775" s="44"/>
      <c r="E775" s="44"/>
      <c r="F775" s="44"/>
      <c r="G775" s="44"/>
      <c r="H775" s="44"/>
      <c r="I775" s="44"/>
      <c r="J775" s="44"/>
      <c r="K775" s="44"/>
      <c r="L775" s="44"/>
      <c r="M775" s="44"/>
      <c r="N775" s="44"/>
      <c r="O775" s="44"/>
      <c r="P775" s="44"/>
      <c r="Q775" s="44"/>
      <c r="R775" s="44"/>
      <c r="S775" s="44"/>
      <c r="T775" s="44"/>
    </row>
    <row r="776" ht="15.75" customHeight="1">
      <c r="A776" s="44"/>
      <c r="B776" s="44"/>
      <c r="C776" s="44"/>
      <c r="D776" s="44"/>
      <c r="E776" s="44"/>
      <c r="F776" s="44"/>
      <c r="G776" s="44"/>
      <c r="H776" s="44"/>
      <c r="I776" s="44"/>
      <c r="J776" s="44"/>
      <c r="K776" s="44"/>
      <c r="L776" s="44"/>
      <c r="M776" s="44"/>
      <c r="N776" s="44"/>
      <c r="O776" s="44"/>
      <c r="P776" s="44"/>
      <c r="Q776" s="44"/>
      <c r="R776" s="44"/>
      <c r="S776" s="44"/>
      <c r="T776" s="44"/>
    </row>
    <row r="777" ht="15.75" customHeight="1">
      <c r="A777" s="44"/>
      <c r="B777" s="44"/>
      <c r="C777" s="44"/>
      <c r="D777" s="44"/>
      <c r="E777" s="44"/>
      <c r="F777" s="44"/>
      <c r="G777" s="44"/>
      <c r="H777" s="44"/>
      <c r="I777" s="44"/>
      <c r="J777" s="44"/>
      <c r="K777" s="44"/>
      <c r="L777" s="44"/>
      <c r="M777" s="44"/>
      <c r="N777" s="44"/>
      <c r="O777" s="44"/>
      <c r="P777" s="44"/>
      <c r="Q777" s="44"/>
      <c r="R777" s="44"/>
      <c r="S777" s="44"/>
      <c r="T777" s="44"/>
    </row>
    <row r="778" ht="15.75" customHeight="1">
      <c r="A778" s="44"/>
      <c r="B778" s="44"/>
      <c r="C778" s="44"/>
      <c r="D778" s="44"/>
      <c r="E778" s="44"/>
      <c r="F778" s="44"/>
      <c r="G778" s="44"/>
      <c r="H778" s="44"/>
      <c r="I778" s="44"/>
      <c r="J778" s="44"/>
      <c r="K778" s="44"/>
      <c r="L778" s="44"/>
      <c r="M778" s="44"/>
      <c r="N778" s="44"/>
      <c r="O778" s="44"/>
      <c r="P778" s="44"/>
      <c r="Q778" s="44"/>
      <c r="R778" s="44"/>
      <c r="S778" s="44"/>
      <c r="T778" s="44"/>
    </row>
    <row r="779" ht="15.75" customHeight="1">
      <c r="A779" s="44"/>
      <c r="B779" s="44"/>
      <c r="C779" s="44"/>
      <c r="D779" s="44"/>
      <c r="E779" s="44"/>
      <c r="F779" s="44"/>
      <c r="G779" s="44"/>
      <c r="H779" s="44"/>
      <c r="I779" s="44"/>
      <c r="J779" s="44"/>
      <c r="K779" s="44"/>
      <c r="L779" s="44"/>
      <c r="M779" s="44"/>
      <c r="N779" s="44"/>
      <c r="O779" s="44"/>
      <c r="P779" s="44"/>
      <c r="Q779" s="44"/>
      <c r="R779" s="44"/>
      <c r="S779" s="44"/>
      <c r="T779" s="44"/>
    </row>
    <row r="780" ht="15.75" customHeight="1">
      <c r="A780" s="44"/>
      <c r="B780" s="44"/>
      <c r="C780" s="44"/>
      <c r="D780" s="44"/>
      <c r="E780" s="44"/>
      <c r="F780" s="44"/>
      <c r="G780" s="44"/>
      <c r="H780" s="44"/>
      <c r="I780" s="44"/>
      <c r="J780" s="44"/>
      <c r="K780" s="44"/>
      <c r="L780" s="44"/>
      <c r="M780" s="44"/>
      <c r="N780" s="44"/>
      <c r="O780" s="44"/>
      <c r="P780" s="44"/>
      <c r="Q780" s="44"/>
      <c r="R780" s="44"/>
      <c r="S780" s="44"/>
      <c r="T780" s="44"/>
    </row>
    <row r="781" ht="15.75" customHeight="1">
      <c r="A781" s="44"/>
      <c r="B781" s="44"/>
      <c r="C781" s="44"/>
      <c r="D781" s="44"/>
      <c r="E781" s="44"/>
      <c r="F781" s="44"/>
      <c r="G781" s="44"/>
      <c r="H781" s="44"/>
      <c r="I781" s="44"/>
      <c r="J781" s="44"/>
      <c r="K781" s="44"/>
      <c r="L781" s="44"/>
      <c r="M781" s="44"/>
      <c r="N781" s="44"/>
      <c r="O781" s="44"/>
      <c r="P781" s="44"/>
      <c r="Q781" s="44"/>
      <c r="R781" s="44"/>
      <c r="S781" s="44"/>
      <c r="T781" s="44"/>
    </row>
    <row r="782" ht="15.75" customHeight="1">
      <c r="A782" s="44"/>
      <c r="B782" s="44"/>
      <c r="C782" s="44"/>
      <c r="D782" s="44"/>
      <c r="E782" s="44"/>
      <c r="F782" s="44"/>
      <c r="G782" s="44"/>
      <c r="H782" s="44"/>
      <c r="I782" s="44"/>
      <c r="J782" s="44"/>
      <c r="K782" s="44"/>
      <c r="L782" s="44"/>
      <c r="M782" s="44"/>
      <c r="N782" s="44"/>
      <c r="O782" s="44"/>
      <c r="P782" s="44"/>
      <c r="Q782" s="44"/>
      <c r="R782" s="44"/>
      <c r="S782" s="44"/>
      <c r="T782" s="44"/>
    </row>
    <row r="783" ht="15.75" customHeight="1">
      <c r="A783" s="44"/>
      <c r="B783" s="44"/>
      <c r="C783" s="44"/>
      <c r="D783" s="44"/>
      <c r="E783" s="44"/>
      <c r="F783" s="44"/>
      <c r="G783" s="44"/>
      <c r="H783" s="44"/>
      <c r="I783" s="44"/>
      <c r="J783" s="44"/>
      <c r="K783" s="44"/>
      <c r="L783" s="44"/>
      <c r="M783" s="44"/>
      <c r="N783" s="44"/>
      <c r="O783" s="44"/>
      <c r="P783" s="44"/>
      <c r="Q783" s="44"/>
      <c r="R783" s="44"/>
      <c r="S783" s="44"/>
      <c r="T783" s="44"/>
    </row>
    <row r="784" ht="15.75" customHeight="1">
      <c r="A784" s="44"/>
      <c r="B784" s="44"/>
      <c r="C784" s="44"/>
      <c r="D784" s="44"/>
      <c r="E784" s="44"/>
      <c r="F784" s="44"/>
      <c r="G784" s="44"/>
      <c r="H784" s="44"/>
      <c r="I784" s="44"/>
      <c r="J784" s="44"/>
      <c r="K784" s="44"/>
      <c r="L784" s="44"/>
      <c r="M784" s="44"/>
      <c r="N784" s="44"/>
      <c r="O784" s="44"/>
      <c r="P784" s="44"/>
      <c r="Q784" s="44"/>
      <c r="R784" s="44"/>
      <c r="S784" s="44"/>
      <c r="T784" s="44"/>
    </row>
    <row r="785" ht="15.75" customHeight="1">
      <c r="A785" s="44"/>
      <c r="B785" s="44"/>
      <c r="C785" s="44"/>
      <c r="D785" s="44"/>
      <c r="E785" s="44"/>
      <c r="F785" s="44"/>
      <c r="G785" s="44"/>
      <c r="H785" s="44"/>
      <c r="I785" s="44"/>
      <c r="J785" s="44"/>
      <c r="K785" s="44"/>
      <c r="L785" s="44"/>
      <c r="M785" s="44"/>
      <c r="N785" s="44"/>
      <c r="O785" s="44"/>
      <c r="P785" s="44"/>
      <c r="Q785" s="44"/>
      <c r="R785" s="44"/>
      <c r="S785" s="44"/>
      <c r="T785" s="44"/>
    </row>
    <row r="786" ht="15.75" customHeight="1">
      <c r="A786" s="44"/>
      <c r="B786" s="44"/>
      <c r="C786" s="44"/>
      <c r="D786" s="44"/>
      <c r="E786" s="44"/>
      <c r="F786" s="44"/>
      <c r="G786" s="44"/>
      <c r="H786" s="44"/>
      <c r="I786" s="44"/>
      <c r="J786" s="44"/>
      <c r="K786" s="44"/>
      <c r="L786" s="44"/>
      <c r="M786" s="44"/>
      <c r="N786" s="44"/>
      <c r="O786" s="44"/>
      <c r="P786" s="44"/>
      <c r="Q786" s="44"/>
      <c r="R786" s="44"/>
      <c r="S786" s="44"/>
      <c r="T786" s="44"/>
    </row>
    <row r="787" ht="15.75" customHeight="1">
      <c r="A787" s="44"/>
      <c r="B787" s="44"/>
      <c r="C787" s="44"/>
      <c r="D787" s="44"/>
      <c r="E787" s="44"/>
      <c r="F787" s="44"/>
      <c r="G787" s="44"/>
      <c r="H787" s="44"/>
      <c r="I787" s="44"/>
      <c r="J787" s="44"/>
      <c r="K787" s="44"/>
      <c r="L787" s="44"/>
      <c r="M787" s="44"/>
      <c r="N787" s="44"/>
      <c r="O787" s="44"/>
      <c r="P787" s="44"/>
      <c r="Q787" s="44"/>
      <c r="R787" s="44"/>
      <c r="S787" s="44"/>
      <c r="T787" s="44"/>
    </row>
    <row r="788" ht="15.75" customHeight="1">
      <c r="A788" s="44"/>
      <c r="B788" s="44"/>
      <c r="C788" s="44"/>
      <c r="D788" s="44"/>
      <c r="E788" s="44"/>
      <c r="F788" s="44"/>
      <c r="G788" s="44"/>
      <c r="H788" s="44"/>
      <c r="I788" s="44"/>
      <c r="J788" s="44"/>
      <c r="K788" s="44"/>
      <c r="L788" s="44"/>
      <c r="M788" s="44"/>
      <c r="N788" s="44"/>
      <c r="O788" s="44"/>
      <c r="P788" s="44"/>
      <c r="Q788" s="44"/>
      <c r="R788" s="44"/>
      <c r="S788" s="44"/>
      <c r="T788" s="44"/>
    </row>
    <row r="789" ht="15.75" customHeight="1">
      <c r="A789" s="44"/>
      <c r="B789" s="44"/>
      <c r="C789" s="44"/>
      <c r="D789" s="44"/>
      <c r="E789" s="44"/>
      <c r="F789" s="44"/>
      <c r="G789" s="44"/>
      <c r="H789" s="44"/>
      <c r="I789" s="44"/>
      <c r="J789" s="44"/>
      <c r="K789" s="44"/>
      <c r="L789" s="44"/>
      <c r="M789" s="44"/>
      <c r="N789" s="44"/>
      <c r="O789" s="44"/>
      <c r="P789" s="44"/>
      <c r="Q789" s="44"/>
      <c r="R789" s="44"/>
      <c r="S789" s="44"/>
      <c r="T789" s="44"/>
    </row>
    <row r="790" ht="15.75" customHeight="1">
      <c r="A790" s="44"/>
      <c r="B790" s="44"/>
      <c r="C790" s="44"/>
      <c r="D790" s="44"/>
      <c r="E790" s="44"/>
      <c r="F790" s="44"/>
      <c r="G790" s="44"/>
      <c r="H790" s="44"/>
      <c r="I790" s="44"/>
      <c r="J790" s="44"/>
      <c r="K790" s="44"/>
      <c r="L790" s="44"/>
      <c r="M790" s="44"/>
      <c r="N790" s="44"/>
      <c r="O790" s="44"/>
      <c r="P790" s="44"/>
      <c r="Q790" s="44"/>
      <c r="R790" s="44"/>
      <c r="S790" s="44"/>
      <c r="T790" s="44"/>
    </row>
    <row r="791" ht="15.75" customHeight="1">
      <c r="A791" s="44"/>
      <c r="B791" s="44"/>
      <c r="C791" s="44"/>
      <c r="D791" s="44"/>
      <c r="E791" s="44"/>
      <c r="F791" s="44"/>
      <c r="G791" s="44"/>
      <c r="H791" s="44"/>
      <c r="I791" s="44"/>
      <c r="J791" s="44"/>
      <c r="K791" s="44"/>
      <c r="L791" s="44"/>
      <c r="M791" s="44"/>
      <c r="N791" s="44"/>
      <c r="O791" s="44"/>
      <c r="P791" s="44"/>
      <c r="Q791" s="44"/>
      <c r="R791" s="44"/>
      <c r="S791" s="44"/>
      <c r="T791" s="44"/>
    </row>
    <row r="792" ht="15.75" customHeight="1">
      <c r="A792" s="44"/>
      <c r="B792" s="44"/>
      <c r="C792" s="44"/>
      <c r="D792" s="44"/>
      <c r="E792" s="44"/>
      <c r="F792" s="44"/>
      <c r="G792" s="44"/>
      <c r="H792" s="44"/>
      <c r="I792" s="44"/>
      <c r="J792" s="44"/>
      <c r="K792" s="44"/>
      <c r="L792" s="44"/>
      <c r="M792" s="44"/>
      <c r="N792" s="44"/>
      <c r="O792" s="44"/>
      <c r="P792" s="44"/>
      <c r="Q792" s="44"/>
      <c r="R792" s="44"/>
      <c r="S792" s="44"/>
      <c r="T792" s="44"/>
    </row>
    <row r="793" ht="15.75" customHeight="1">
      <c r="A793" s="44"/>
      <c r="B793" s="44"/>
      <c r="C793" s="44"/>
      <c r="D793" s="44"/>
      <c r="E793" s="44"/>
      <c r="F793" s="44"/>
      <c r="G793" s="44"/>
      <c r="H793" s="44"/>
      <c r="I793" s="44"/>
      <c r="J793" s="44"/>
      <c r="K793" s="44"/>
      <c r="L793" s="44"/>
      <c r="M793" s="44"/>
      <c r="N793" s="44"/>
      <c r="O793" s="44"/>
      <c r="P793" s="44"/>
      <c r="Q793" s="44"/>
      <c r="R793" s="44"/>
      <c r="S793" s="44"/>
      <c r="T793" s="44"/>
    </row>
    <row r="794" ht="15.75" customHeight="1">
      <c r="A794" s="44"/>
      <c r="B794" s="44"/>
      <c r="C794" s="44"/>
      <c r="D794" s="44"/>
      <c r="E794" s="44"/>
      <c r="F794" s="44"/>
      <c r="G794" s="44"/>
      <c r="H794" s="44"/>
      <c r="I794" s="44"/>
      <c r="J794" s="44"/>
      <c r="K794" s="44"/>
      <c r="L794" s="44"/>
      <c r="M794" s="44"/>
      <c r="N794" s="44"/>
      <c r="O794" s="44"/>
      <c r="P794" s="44"/>
      <c r="Q794" s="44"/>
      <c r="R794" s="44"/>
      <c r="S794" s="44"/>
      <c r="T794" s="44"/>
    </row>
    <row r="795" ht="15.75" customHeight="1">
      <c r="A795" s="44"/>
      <c r="B795" s="44"/>
      <c r="C795" s="44"/>
      <c r="D795" s="44"/>
      <c r="E795" s="44"/>
      <c r="F795" s="44"/>
      <c r="G795" s="44"/>
      <c r="H795" s="44"/>
      <c r="I795" s="44"/>
      <c r="J795" s="44"/>
      <c r="K795" s="44"/>
      <c r="L795" s="44"/>
      <c r="M795" s="44"/>
      <c r="N795" s="44"/>
      <c r="O795" s="44"/>
      <c r="P795" s="44"/>
      <c r="Q795" s="44"/>
      <c r="R795" s="44"/>
      <c r="S795" s="44"/>
      <c r="T795" s="44"/>
    </row>
    <row r="796" ht="15.75" customHeight="1">
      <c r="A796" s="44"/>
      <c r="B796" s="44"/>
      <c r="C796" s="44"/>
      <c r="D796" s="44"/>
      <c r="E796" s="44"/>
      <c r="F796" s="44"/>
      <c r="G796" s="44"/>
      <c r="H796" s="44"/>
      <c r="I796" s="44"/>
      <c r="J796" s="44"/>
      <c r="K796" s="44"/>
      <c r="L796" s="44"/>
      <c r="M796" s="44"/>
      <c r="N796" s="44"/>
      <c r="O796" s="44"/>
      <c r="P796" s="44"/>
      <c r="Q796" s="44"/>
      <c r="R796" s="44"/>
      <c r="S796" s="44"/>
      <c r="T796" s="44"/>
    </row>
    <row r="797" ht="15.75" customHeight="1">
      <c r="A797" s="44"/>
      <c r="B797" s="44"/>
      <c r="C797" s="44"/>
      <c r="D797" s="44"/>
      <c r="E797" s="44"/>
      <c r="F797" s="44"/>
      <c r="G797" s="44"/>
      <c r="H797" s="44"/>
      <c r="I797" s="44"/>
      <c r="J797" s="44"/>
      <c r="K797" s="44"/>
      <c r="L797" s="44"/>
      <c r="M797" s="44"/>
      <c r="N797" s="44"/>
      <c r="O797" s="44"/>
      <c r="P797" s="44"/>
      <c r="Q797" s="44"/>
      <c r="R797" s="44"/>
      <c r="S797" s="44"/>
      <c r="T797" s="44"/>
    </row>
    <row r="798" ht="15.75" customHeight="1">
      <c r="A798" s="44"/>
      <c r="B798" s="44"/>
      <c r="C798" s="44"/>
      <c r="D798" s="44"/>
      <c r="E798" s="44"/>
      <c r="F798" s="44"/>
      <c r="G798" s="44"/>
      <c r="H798" s="44"/>
      <c r="I798" s="44"/>
      <c r="J798" s="44"/>
      <c r="K798" s="44"/>
      <c r="L798" s="44"/>
      <c r="M798" s="44"/>
      <c r="N798" s="44"/>
      <c r="O798" s="44"/>
      <c r="P798" s="44"/>
      <c r="Q798" s="44"/>
      <c r="R798" s="44"/>
      <c r="S798" s="44"/>
      <c r="T798" s="44"/>
    </row>
    <row r="799" ht="15.75" customHeight="1">
      <c r="A799" s="44"/>
      <c r="B799" s="44"/>
      <c r="C799" s="44"/>
      <c r="D799" s="44"/>
      <c r="E799" s="44"/>
      <c r="F799" s="44"/>
      <c r="G799" s="44"/>
      <c r="H799" s="44"/>
      <c r="I799" s="44"/>
      <c r="J799" s="44"/>
      <c r="K799" s="44"/>
      <c r="L799" s="44"/>
      <c r="M799" s="44"/>
      <c r="N799" s="44"/>
      <c r="O799" s="44"/>
      <c r="P799" s="44"/>
      <c r="Q799" s="44"/>
      <c r="R799" s="44"/>
      <c r="S799" s="44"/>
      <c r="T799" s="44"/>
    </row>
    <row r="800" ht="15.75" customHeight="1">
      <c r="A800" s="44"/>
      <c r="B800" s="44"/>
      <c r="C800" s="44"/>
      <c r="D800" s="44"/>
      <c r="E800" s="44"/>
      <c r="F800" s="44"/>
      <c r="G800" s="44"/>
      <c r="H800" s="44"/>
      <c r="I800" s="44"/>
      <c r="J800" s="44"/>
      <c r="K800" s="44"/>
      <c r="L800" s="44"/>
      <c r="M800" s="44"/>
      <c r="N800" s="44"/>
      <c r="O800" s="44"/>
      <c r="P800" s="44"/>
      <c r="Q800" s="44"/>
      <c r="R800" s="44"/>
      <c r="S800" s="44"/>
      <c r="T800" s="44"/>
    </row>
    <row r="801" ht="15.75" customHeight="1">
      <c r="A801" s="44"/>
      <c r="B801" s="44"/>
      <c r="C801" s="44"/>
      <c r="D801" s="44"/>
      <c r="E801" s="44"/>
      <c r="F801" s="44"/>
      <c r="G801" s="44"/>
      <c r="H801" s="44"/>
      <c r="I801" s="44"/>
      <c r="J801" s="44"/>
      <c r="K801" s="44"/>
      <c r="L801" s="44"/>
      <c r="M801" s="44"/>
      <c r="N801" s="44"/>
      <c r="O801" s="44"/>
      <c r="P801" s="44"/>
      <c r="Q801" s="44"/>
      <c r="R801" s="44"/>
      <c r="S801" s="44"/>
      <c r="T801" s="44"/>
    </row>
    <row r="802" ht="15.75" customHeight="1">
      <c r="A802" s="44"/>
      <c r="B802" s="44"/>
      <c r="C802" s="44"/>
      <c r="D802" s="44"/>
      <c r="E802" s="44"/>
      <c r="F802" s="44"/>
      <c r="G802" s="44"/>
      <c r="H802" s="44"/>
      <c r="I802" s="44"/>
      <c r="J802" s="44"/>
      <c r="K802" s="44"/>
      <c r="L802" s="44"/>
      <c r="M802" s="44"/>
      <c r="N802" s="44"/>
      <c r="O802" s="44"/>
      <c r="P802" s="44"/>
      <c r="Q802" s="44"/>
      <c r="R802" s="44"/>
      <c r="S802" s="44"/>
      <c r="T802" s="44"/>
    </row>
    <row r="803" ht="15.75" customHeight="1">
      <c r="A803" s="44"/>
      <c r="B803" s="44"/>
      <c r="C803" s="44"/>
      <c r="D803" s="44"/>
      <c r="E803" s="44"/>
      <c r="F803" s="44"/>
      <c r="G803" s="44"/>
      <c r="H803" s="44"/>
      <c r="I803" s="44"/>
      <c r="J803" s="44"/>
      <c r="K803" s="44"/>
      <c r="L803" s="44"/>
      <c r="M803" s="44"/>
      <c r="N803" s="44"/>
      <c r="O803" s="44"/>
      <c r="P803" s="44"/>
      <c r="Q803" s="44"/>
      <c r="R803" s="44"/>
      <c r="S803" s="44"/>
      <c r="T803" s="44"/>
    </row>
    <row r="804" ht="15.75" customHeight="1">
      <c r="A804" s="44"/>
      <c r="B804" s="44"/>
      <c r="C804" s="44"/>
      <c r="D804" s="44"/>
      <c r="E804" s="44"/>
      <c r="F804" s="44"/>
      <c r="G804" s="44"/>
      <c r="H804" s="44"/>
      <c r="I804" s="44"/>
      <c r="J804" s="44"/>
      <c r="K804" s="44"/>
      <c r="L804" s="44"/>
      <c r="M804" s="44"/>
      <c r="N804" s="44"/>
      <c r="O804" s="44"/>
      <c r="P804" s="44"/>
      <c r="Q804" s="44"/>
      <c r="R804" s="44"/>
      <c r="S804" s="44"/>
      <c r="T804" s="44"/>
    </row>
    <row r="805" ht="15.75" customHeight="1">
      <c r="A805" s="44"/>
      <c r="B805" s="44"/>
      <c r="C805" s="44"/>
      <c r="D805" s="44"/>
      <c r="E805" s="44"/>
      <c r="F805" s="44"/>
      <c r="G805" s="44"/>
      <c r="H805" s="44"/>
      <c r="I805" s="44"/>
      <c r="J805" s="44"/>
      <c r="K805" s="44"/>
      <c r="L805" s="44"/>
      <c r="M805" s="44"/>
      <c r="N805" s="44"/>
      <c r="O805" s="44"/>
      <c r="P805" s="44"/>
      <c r="Q805" s="44"/>
      <c r="R805" s="44"/>
      <c r="S805" s="44"/>
      <c r="T805" s="44"/>
    </row>
    <row r="806" ht="15.75" customHeight="1">
      <c r="A806" s="44"/>
      <c r="B806" s="44"/>
      <c r="C806" s="44"/>
      <c r="D806" s="44"/>
      <c r="E806" s="44"/>
      <c r="F806" s="44"/>
      <c r="G806" s="44"/>
      <c r="H806" s="44"/>
      <c r="I806" s="44"/>
      <c r="J806" s="44"/>
      <c r="K806" s="44"/>
      <c r="L806" s="44"/>
      <c r="M806" s="44"/>
      <c r="N806" s="44"/>
      <c r="O806" s="44"/>
      <c r="P806" s="44"/>
      <c r="Q806" s="44"/>
      <c r="R806" s="44"/>
      <c r="S806" s="44"/>
      <c r="T806" s="44"/>
    </row>
    <row r="807" ht="15.75" customHeight="1">
      <c r="A807" s="44"/>
      <c r="B807" s="44"/>
      <c r="C807" s="44"/>
      <c r="D807" s="44"/>
      <c r="E807" s="44"/>
      <c r="F807" s="44"/>
      <c r="G807" s="44"/>
      <c r="H807" s="44"/>
      <c r="I807" s="44"/>
      <c r="J807" s="44"/>
      <c r="K807" s="44"/>
      <c r="L807" s="44"/>
      <c r="M807" s="44"/>
      <c r="N807" s="44"/>
      <c r="O807" s="44"/>
      <c r="P807" s="44"/>
      <c r="Q807" s="44"/>
      <c r="R807" s="44"/>
      <c r="S807" s="44"/>
      <c r="T807" s="44"/>
    </row>
    <row r="808" ht="15.75" customHeight="1">
      <c r="A808" s="44"/>
      <c r="B808" s="44"/>
      <c r="C808" s="44"/>
      <c r="D808" s="44"/>
      <c r="E808" s="44"/>
      <c r="F808" s="44"/>
      <c r="G808" s="44"/>
      <c r="H808" s="44"/>
      <c r="I808" s="44"/>
      <c r="J808" s="44"/>
      <c r="K808" s="44"/>
      <c r="L808" s="44"/>
      <c r="M808" s="44"/>
      <c r="N808" s="44"/>
      <c r="O808" s="44"/>
      <c r="P808" s="44"/>
      <c r="Q808" s="44"/>
      <c r="R808" s="44"/>
      <c r="S808" s="44"/>
      <c r="T808" s="44"/>
    </row>
    <row r="809" ht="15.75" customHeight="1">
      <c r="A809" s="44"/>
      <c r="B809" s="44"/>
      <c r="C809" s="44"/>
      <c r="D809" s="44"/>
      <c r="E809" s="44"/>
      <c r="F809" s="44"/>
      <c r="G809" s="44"/>
      <c r="H809" s="44"/>
      <c r="I809" s="44"/>
      <c r="J809" s="44"/>
      <c r="K809" s="44"/>
      <c r="L809" s="44"/>
      <c r="M809" s="44"/>
      <c r="N809" s="44"/>
      <c r="O809" s="44"/>
      <c r="P809" s="44"/>
      <c r="Q809" s="44"/>
      <c r="R809" s="44"/>
      <c r="S809" s="44"/>
      <c r="T809" s="44"/>
    </row>
    <row r="810" ht="15.75" customHeight="1">
      <c r="A810" s="44"/>
      <c r="B810" s="44"/>
      <c r="C810" s="44"/>
      <c r="D810" s="44"/>
      <c r="E810" s="44"/>
      <c r="F810" s="44"/>
      <c r="G810" s="44"/>
      <c r="H810" s="44"/>
      <c r="I810" s="44"/>
      <c r="J810" s="44"/>
      <c r="K810" s="44"/>
      <c r="L810" s="44"/>
      <c r="M810" s="44"/>
      <c r="N810" s="44"/>
      <c r="O810" s="44"/>
      <c r="P810" s="44"/>
      <c r="Q810" s="44"/>
      <c r="R810" s="44"/>
      <c r="S810" s="44"/>
      <c r="T810" s="44"/>
    </row>
    <row r="811" ht="15.75" customHeight="1">
      <c r="A811" s="44"/>
      <c r="B811" s="44"/>
      <c r="C811" s="44"/>
      <c r="D811" s="44"/>
      <c r="E811" s="44"/>
      <c r="F811" s="44"/>
      <c r="G811" s="44"/>
      <c r="H811" s="44"/>
      <c r="I811" s="44"/>
      <c r="J811" s="44"/>
      <c r="K811" s="44"/>
      <c r="L811" s="44"/>
      <c r="M811" s="44"/>
      <c r="N811" s="44"/>
      <c r="O811" s="44"/>
      <c r="P811" s="44"/>
      <c r="Q811" s="44"/>
      <c r="R811" s="44"/>
      <c r="S811" s="44"/>
      <c r="T811" s="44"/>
    </row>
    <row r="812" ht="15.75" customHeight="1">
      <c r="A812" s="44"/>
      <c r="B812" s="44"/>
      <c r="C812" s="44"/>
      <c r="D812" s="44"/>
      <c r="E812" s="44"/>
      <c r="F812" s="44"/>
      <c r="G812" s="44"/>
      <c r="H812" s="44"/>
      <c r="I812" s="44"/>
      <c r="J812" s="44"/>
      <c r="K812" s="44"/>
      <c r="L812" s="44"/>
      <c r="M812" s="44"/>
      <c r="N812" s="44"/>
      <c r="O812" s="44"/>
      <c r="P812" s="44"/>
      <c r="Q812" s="44"/>
      <c r="R812" s="44"/>
      <c r="S812" s="44"/>
      <c r="T812" s="44"/>
    </row>
    <row r="813" ht="15.75" customHeight="1">
      <c r="A813" s="44"/>
      <c r="B813" s="44"/>
      <c r="C813" s="44"/>
      <c r="D813" s="44"/>
      <c r="E813" s="44"/>
      <c r="F813" s="44"/>
      <c r="G813" s="44"/>
      <c r="H813" s="44"/>
      <c r="I813" s="44"/>
      <c r="J813" s="44"/>
      <c r="K813" s="44"/>
      <c r="L813" s="44"/>
      <c r="M813" s="44"/>
      <c r="N813" s="44"/>
      <c r="O813" s="44"/>
      <c r="P813" s="44"/>
      <c r="Q813" s="44"/>
      <c r="R813" s="44"/>
      <c r="S813" s="44"/>
      <c r="T813" s="44"/>
    </row>
    <row r="814" ht="15.75" customHeight="1">
      <c r="A814" s="44"/>
      <c r="B814" s="44"/>
      <c r="C814" s="44"/>
      <c r="D814" s="44"/>
      <c r="E814" s="44"/>
      <c r="F814" s="44"/>
      <c r="G814" s="44"/>
      <c r="H814" s="44"/>
      <c r="I814" s="44"/>
      <c r="J814" s="44"/>
      <c r="K814" s="44"/>
      <c r="L814" s="44"/>
      <c r="M814" s="44"/>
      <c r="N814" s="44"/>
      <c r="O814" s="44"/>
      <c r="P814" s="44"/>
      <c r="Q814" s="44"/>
      <c r="R814" s="44"/>
      <c r="S814" s="44"/>
      <c r="T814" s="44"/>
    </row>
    <row r="815" ht="15.75" customHeight="1">
      <c r="A815" s="44"/>
      <c r="B815" s="44"/>
      <c r="C815" s="44"/>
      <c r="D815" s="44"/>
      <c r="E815" s="44"/>
      <c r="F815" s="44"/>
      <c r="G815" s="44"/>
      <c r="H815" s="44"/>
      <c r="I815" s="44"/>
      <c r="J815" s="44"/>
      <c r="K815" s="44"/>
      <c r="L815" s="44"/>
      <c r="M815" s="44"/>
      <c r="N815" s="44"/>
      <c r="O815" s="44"/>
      <c r="P815" s="44"/>
      <c r="Q815" s="44"/>
      <c r="R815" s="44"/>
      <c r="S815" s="44"/>
      <c r="T815" s="44"/>
    </row>
    <row r="816" ht="15.75" customHeight="1">
      <c r="A816" s="44"/>
      <c r="B816" s="44"/>
      <c r="C816" s="44"/>
      <c r="D816" s="44"/>
      <c r="E816" s="44"/>
      <c r="F816" s="44"/>
      <c r="G816" s="44"/>
      <c r="H816" s="44"/>
      <c r="I816" s="44"/>
      <c r="J816" s="44"/>
      <c r="K816" s="44"/>
      <c r="L816" s="44"/>
      <c r="M816" s="44"/>
      <c r="N816" s="44"/>
      <c r="O816" s="44"/>
      <c r="P816" s="44"/>
      <c r="Q816" s="44"/>
      <c r="R816" s="44"/>
      <c r="S816" s="44"/>
      <c r="T816" s="44"/>
    </row>
    <row r="817" ht="15.75" customHeight="1">
      <c r="A817" s="44"/>
      <c r="B817" s="44"/>
      <c r="C817" s="44"/>
      <c r="D817" s="44"/>
      <c r="E817" s="44"/>
      <c r="F817" s="44"/>
      <c r="G817" s="44"/>
      <c r="H817" s="44"/>
      <c r="I817" s="44"/>
      <c r="J817" s="44"/>
      <c r="K817" s="44"/>
      <c r="L817" s="44"/>
      <c r="M817" s="44"/>
      <c r="N817" s="44"/>
      <c r="O817" s="44"/>
      <c r="P817" s="44"/>
      <c r="Q817" s="44"/>
      <c r="R817" s="44"/>
      <c r="S817" s="44"/>
      <c r="T817" s="44"/>
    </row>
    <row r="818" ht="15.75" customHeight="1">
      <c r="A818" s="44"/>
      <c r="B818" s="44"/>
      <c r="C818" s="44"/>
      <c r="D818" s="44"/>
      <c r="E818" s="44"/>
      <c r="F818" s="44"/>
      <c r="G818" s="44"/>
      <c r="H818" s="44"/>
      <c r="I818" s="44"/>
      <c r="J818" s="44"/>
      <c r="K818" s="44"/>
      <c r="L818" s="44"/>
      <c r="M818" s="44"/>
      <c r="N818" s="44"/>
      <c r="O818" s="44"/>
      <c r="P818" s="44"/>
      <c r="Q818" s="44"/>
      <c r="R818" s="44"/>
      <c r="S818" s="44"/>
      <c r="T818" s="44"/>
    </row>
    <row r="819" ht="15.75" customHeight="1">
      <c r="A819" s="44"/>
      <c r="B819" s="44"/>
      <c r="C819" s="44"/>
      <c r="D819" s="44"/>
      <c r="E819" s="44"/>
      <c r="F819" s="44"/>
      <c r="G819" s="44"/>
      <c r="H819" s="44"/>
      <c r="I819" s="44"/>
      <c r="J819" s="44"/>
      <c r="K819" s="44"/>
      <c r="L819" s="44"/>
      <c r="M819" s="44"/>
      <c r="N819" s="44"/>
      <c r="O819" s="44"/>
      <c r="P819" s="44"/>
      <c r="Q819" s="44"/>
      <c r="R819" s="44"/>
      <c r="S819" s="44"/>
      <c r="T819" s="44"/>
    </row>
    <row r="820" ht="15.75" customHeight="1">
      <c r="A820" s="44"/>
      <c r="B820" s="44"/>
      <c r="C820" s="44"/>
      <c r="D820" s="44"/>
      <c r="E820" s="44"/>
      <c r="F820" s="44"/>
      <c r="G820" s="44"/>
      <c r="H820" s="44"/>
      <c r="I820" s="44"/>
      <c r="J820" s="44"/>
      <c r="K820" s="44"/>
      <c r="L820" s="44"/>
      <c r="M820" s="44"/>
      <c r="N820" s="44"/>
      <c r="O820" s="44"/>
      <c r="P820" s="44"/>
      <c r="Q820" s="44"/>
      <c r="R820" s="44"/>
      <c r="S820" s="44"/>
      <c r="T820" s="44"/>
    </row>
    <row r="821" ht="15.75" customHeight="1">
      <c r="A821" s="44"/>
      <c r="B821" s="44"/>
      <c r="C821" s="44"/>
      <c r="D821" s="44"/>
      <c r="E821" s="44"/>
      <c r="F821" s="44"/>
      <c r="G821" s="44"/>
      <c r="H821" s="44"/>
      <c r="I821" s="44"/>
      <c r="J821" s="44"/>
      <c r="K821" s="44"/>
      <c r="L821" s="44"/>
      <c r="M821" s="44"/>
      <c r="N821" s="44"/>
      <c r="O821" s="44"/>
      <c r="P821" s="44"/>
      <c r="Q821" s="44"/>
      <c r="R821" s="44"/>
      <c r="S821" s="44"/>
      <c r="T821" s="44"/>
    </row>
    <row r="822" ht="15.75" customHeight="1">
      <c r="A822" s="44"/>
      <c r="B822" s="44"/>
      <c r="C822" s="44"/>
      <c r="D822" s="44"/>
      <c r="E822" s="44"/>
      <c r="F822" s="44"/>
      <c r="G822" s="44"/>
      <c r="H822" s="44"/>
      <c r="I822" s="44"/>
      <c r="J822" s="44"/>
      <c r="K822" s="44"/>
      <c r="L822" s="44"/>
      <c r="M822" s="44"/>
      <c r="N822" s="44"/>
      <c r="O822" s="44"/>
      <c r="P822" s="44"/>
      <c r="Q822" s="44"/>
      <c r="R822" s="44"/>
      <c r="S822" s="44"/>
      <c r="T822" s="44"/>
    </row>
    <row r="823" ht="15.75" customHeight="1">
      <c r="A823" s="44"/>
      <c r="B823" s="44"/>
      <c r="C823" s="44"/>
      <c r="D823" s="44"/>
      <c r="E823" s="44"/>
      <c r="F823" s="44"/>
      <c r="G823" s="44"/>
      <c r="H823" s="44"/>
      <c r="I823" s="44"/>
      <c r="J823" s="44"/>
      <c r="K823" s="44"/>
      <c r="L823" s="44"/>
      <c r="M823" s="44"/>
      <c r="N823" s="44"/>
      <c r="O823" s="44"/>
      <c r="P823" s="44"/>
      <c r="Q823" s="44"/>
      <c r="R823" s="44"/>
      <c r="S823" s="44"/>
      <c r="T823" s="44"/>
    </row>
    <row r="824" ht="15.75" customHeight="1">
      <c r="A824" s="44"/>
      <c r="B824" s="44"/>
      <c r="C824" s="44"/>
      <c r="D824" s="44"/>
      <c r="E824" s="44"/>
      <c r="F824" s="44"/>
      <c r="G824" s="44"/>
      <c r="H824" s="44"/>
      <c r="I824" s="44"/>
      <c r="J824" s="44"/>
      <c r="K824" s="44"/>
      <c r="L824" s="44"/>
      <c r="M824" s="44"/>
      <c r="N824" s="44"/>
      <c r="O824" s="44"/>
      <c r="P824" s="44"/>
      <c r="Q824" s="44"/>
      <c r="R824" s="44"/>
      <c r="S824" s="44"/>
      <c r="T824" s="44"/>
    </row>
    <row r="825" ht="15.75" customHeight="1">
      <c r="A825" s="44"/>
      <c r="B825" s="44"/>
      <c r="C825" s="44"/>
      <c r="D825" s="44"/>
      <c r="E825" s="44"/>
      <c r="F825" s="44"/>
      <c r="G825" s="44"/>
      <c r="H825" s="44"/>
      <c r="I825" s="44"/>
      <c r="J825" s="44"/>
      <c r="K825" s="44"/>
      <c r="L825" s="44"/>
      <c r="M825" s="44"/>
      <c r="N825" s="44"/>
      <c r="O825" s="44"/>
      <c r="P825" s="44"/>
      <c r="Q825" s="44"/>
      <c r="R825" s="44"/>
      <c r="S825" s="44"/>
      <c r="T825" s="44"/>
    </row>
    <row r="826" ht="15.75" customHeight="1">
      <c r="A826" s="44"/>
      <c r="B826" s="44"/>
      <c r="C826" s="44"/>
      <c r="D826" s="44"/>
      <c r="E826" s="44"/>
      <c r="F826" s="44"/>
      <c r="G826" s="44"/>
      <c r="H826" s="44"/>
      <c r="I826" s="44"/>
      <c r="J826" s="44"/>
      <c r="K826" s="44"/>
      <c r="L826" s="44"/>
      <c r="M826" s="44"/>
      <c r="N826" s="44"/>
      <c r="O826" s="44"/>
      <c r="P826" s="44"/>
      <c r="Q826" s="44"/>
      <c r="R826" s="44"/>
      <c r="S826" s="44"/>
      <c r="T826" s="44"/>
    </row>
    <row r="827" ht="15.75" customHeight="1">
      <c r="A827" s="44"/>
      <c r="B827" s="44"/>
      <c r="C827" s="44"/>
      <c r="D827" s="44"/>
      <c r="E827" s="44"/>
      <c r="F827" s="44"/>
      <c r="G827" s="44"/>
      <c r="H827" s="44"/>
      <c r="I827" s="44"/>
      <c r="J827" s="44"/>
      <c r="K827" s="44"/>
      <c r="L827" s="44"/>
      <c r="M827" s="44"/>
      <c r="N827" s="44"/>
      <c r="O827" s="44"/>
      <c r="P827" s="44"/>
      <c r="Q827" s="44"/>
      <c r="R827" s="44"/>
      <c r="S827" s="44"/>
      <c r="T827" s="44"/>
    </row>
    <row r="828" ht="15.75" customHeight="1">
      <c r="A828" s="44"/>
      <c r="B828" s="44"/>
      <c r="C828" s="44"/>
      <c r="D828" s="44"/>
      <c r="E828" s="44"/>
      <c r="F828" s="44"/>
      <c r="G828" s="44"/>
      <c r="H828" s="44"/>
      <c r="I828" s="44"/>
      <c r="J828" s="44"/>
      <c r="K828" s="44"/>
      <c r="L828" s="44"/>
      <c r="M828" s="44"/>
      <c r="N828" s="44"/>
      <c r="O828" s="44"/>
      <c r="P828" s="44"/>
      <c r="Q828" s="44"/>
      <c r="R828" s="44"/>
      <c r="S828" s="44"/>
      <c r="T828" s="44"/>
    </row>
    <row r="829" ht="15.75" customHeight="1">
      <c r="A829" s="44"/>
      <c r="B829" s="44"/>
      <c r="C829" s="44"/>
      <c r="D829" s="44"/>
      <c r="E829" s="44"/>
      <c r="F829" s="44"/>
      <c r="G829" s="44"/>
      <c r="H829" s="44"/>
      <c r="I829" s="44"/>
      <c r="J829" s="44"/>
      <c r="K829" s="44"/>
      <c r="L829" s="44"/>
      <c r="M829" s="44"/>
      <c r="N829" s="44"/>
      <c r="O829" s="44"/>
      <c r="P829" s="44"/>
      <c r="Q829" s="44"/>
      <c r="R829" s="44"/>
      <c r="S829" s="44"/>
      <c r="T829" s="44"/>
    </row>
    <row r="830" ht="15.75" customHeight="1">
      <c r="A830" s="44"/>
      <c r="B830" s="44"/>
      <c r="C830" s="44"/>
      <c r="D830" s="44"/>
      <c r="E830" s="44"/>
      <c r="F830" s="44"/>
      <c r="G830" s="44"/>
      <c r="H830" s="44"/>
      <c r="I830" s="44"/>
      <c r="J830" s="44"/>
      <c r="K830" s="44"/>
      <c r="L830" s="44"/>
      <c r="M830" s="44"/>
      <c r="N830" s="44"/>
      <c r="O830" s="44"/>
      <c r="P830" s="44"/>
      <c r="Q830" s="44"/>
      <c r="R830" s="44"/>
      <c r="S830" s="44"/>
      <c r="T830" s="44"/>
    </row>
    <row r="831" ht="15.75" customHeight="1">
      <c r="A831" s="44"/>
      <c r="B831" s="44"/>
      <c r="C831" s="44"/>
      <c r="D831" s="44"/>
      <c r="E831" s="44"/>
      <c r="F831" s="44"/>
      <c r="G831" s="44"/>
      <c r="H831" s="44"/>
      <c r="I831" s="44"/>
      <c r="J831" s="44"/>
      <c r="K831" s="44"/>
      <c r="L831" s="44"/>
      <c r="M831" s="44"/>
      <c r="N831" s="44"/>
      <c r="O831" s="44"/>
      <c r="P831" s="44"/>
      <c r="Q831" s="44"/>
      <c r="R831" s="44"/>
      <c r="S831" s="44"/>
      <c r="T831" s="44"/>
    </row>
    <row r="832" ht="15.75" customHeight="1">
      <c r="A832" s="44"/>
      <c r="B832" s="44"/>
      <c r="C832" s="44"/>
      <c r="D832" s="44"/>
      <c r="E832" s="44"/>
      <c r="F832" s="44"/>
      <c r="G832" s="44"/>
      <c r="H832" s="44"/>
      <c r="I832" s="44"/>
      <c r="J832" s="44"/>
      <c r="K832" s="44"/>
      <c r="L832" s="44"/>
      <c r="M832" s="44"/>
      <c r="N832" s="44"/>
      <c r="O832" s="44"/>
      <c r="P832" s="44"/>
      <c r="Q832" s="44"/>
      <c r="R832" s="44"/>
      <c r="S832" s="44"/>
      <c r="T832" s="44"/>
    </row>
    <row r="833" ht="15.75" customHeight="1">
      <c r="A833" s="44"/>
      <c r="B833" s="44"/>
      <c r="C833" s="44"/>
      <c r="D833" s="44"/>
      <c r="E833" s="44"/>
      <c r="F833" s="44"/>
      <c r="G833" s="44"/>
      <c r="H833" s="44"/>
      <c r="I833" s="44"/>
      <c r="J833" s="44"/>
      <c r="K833" s="44"/>
      <c r="L833" s="44"/>
      <c r="M833" s="44"/>
      <c r="N833" s="44"/>
      <c r="O833" s="44"/>
      <c r="P833" s="44"/>
      <c r="Q833" s="44"/>
      <c r="R833" s="44"/>
      <c r="S833" s="44"/>
      <c r="T833" s="44"/>
    </row>
    <row r="834" ht="15.75" customHeight="1">
      <c r="A834" s="44"/>
      <c r="B834" s="44"/>
      <c r="C834" s="44"/>
      <c r="D834" s="44"/>
      <c r="E834" s="44"/>
      <c r="F834" s="44"/>
      <c r="G834" s="44"/>
      <c r="H834" s="44"/>
      <c r="I834" s="44"/>
      <c r="J834" s="44"/>
      <c r="K834" s="44"/>
      <c r="L834" s="44"/>
      <c r="M834" s="44"/>
      <c r="N834" s="44"/>
      <c r="O834" s="44"/>
      <c r="P834" s="44"/>
      <c r="Q834" s="44"/>
      <c r="R834" s="44"/>
      <c r="S834" s="44"/>
      <c r="T834" s="44"/>
    </row>
    <row r="835" ht="15.75" customHeight="1">
      <c r="A835" s="44"/>
      <c r="B835" s="44"/>
      <c r="C835" s="44"/>
      <c r="D835" s="44"/>
      <c r="E835" s="44"/>
      <c r="F835" s="44"/>
      <c r="G835" s="44"/>
      <c r="H835" s="44"/>
      <c r="I835" s="44"/>
      <c r="J835" s="44"/>
      <c r="K835" s="44"/>
      <c r="L835" s="44"/>
      <c r="M835" s="44"/>
      <c r="N835" s="44"/>
      <c r="O835" s="44"/>
      <c r="P835" s="44"/>
      <c r="Q835" s="44"/>
      <c r="R835" s="44"/>
      <c r="S835" s="44"/>
      <c r="T835" s="44"/>
    </row>
    <row r="836" ht="15.75" customHeight="1">
      <c r="A836" s="44"/>
      <c r="B836" s="44"/>
      <c r="C836" s="44"/>
      <c r="D836" s="44"/>
      <c r="E836" s="44"/>
      <c r="F836" s="44"/>
      <c r="G836" s="44"/>
      <c r="H836" s="44"/>
      <c r="I836" s="44"/>
      <c r="J836" s="44"/>
      <c r="K836" s="44"/>
      <c r="L836" s="44"/>
      <c r="M836" s="44"/>
      <c r="N836" s="44"/>
      <c r="O836" s="44"/>
      <c r="P836" s="44"/>
      <c r="Q836" s="44"/>
      <c r="R836" s="44"/>
      <c r="S836" s="44"/>
      <c r="T836" s="44"/>
    </row>
    <row r="837" ht="15.75" customHeight="1">
      <c r="A837" s="44"/>
      <c r="B837" s="44"/>
      <c r="C837" s="44"/>
      <c r="D837" s="44"/>
      <c r="E837" s="44"/>
      <c r="F837" s="44"/>
      <c r="G837" s="44"/>
      <c r="H837" s="44"/>
      <c r="I837" s="44"/>
      <c r="J837" s="44"/>
      <c r="K837" s="44"/>
      <c r="L837" s="44"/>
      <c r="M837" s="44"/>
      <c r="N837" s="44"/>
      <c r="O837" s="44"/>
      <c r="P837" s="44"/>
      <c r="Q837" s="44"/>
      <c r="R837" s="44"/>
      <c r="S837" s="44"/>
      <c r="T837" s="44"/>
    </row>
    <row r="838" ht="15.75" customHeight="1">
      <c r="A838" s="44"/>
      <c r="B838" s="44"/>
      <c r="C838" s="44"/>
      <c r="D838" s="44"/>
      <c r="E838" s="44"/>
      <c r="F838" s="44"/>
      <c r="G838" s="44"/>
      <c r="H838" s="44"/>
      <c r="I838" s="44"/>
      <c r="J838" s="44"/>
      <c r="K838" s="44"/>
      <c r="L838" s="44"/>
      <c r="M838" s="44"/>
      <c r="N838" s="44"/>
      <c r="O838" s="44"/>
      <c r="P838" s="44"/>
      <c r="Q838" s="44"/>
      <c r="R838" s="44"/>
      <c r="S838" s="44"/>
      <c r="T838" s="44"/>
    </row>
    <row r="839" ht="15.75" customHeight="1">
      <c r="A839" s="44"/>
      <c r="B839" s="44"/>
      <c r="C839" s="44"/>
      <c r="D839" s="44"/>
      <c r="E839" s="44"/>
      <c r="F839" s="44"/>
      <c r="G839" s="44"/>
      <c r="H839" s="44"/>
      <c r="I839" s="44"/>
      <c r="J839" s="44"/>
      <c r="K839" s="44"/>
      <c r="L839" s="44"/>
      <c r="M839" s="44"/>
      <c r="N839" s="44"/>
      <c r="O839" s="44"/>
      <c r="P839" s="44"/>
      <c r="Q839" s="44"/>
      <c r="R839" s="44"/>
      <c r="S839" s="44"/>
      <c r="T839" s="44"/>
    </row>
    <row r="840" ht="15.75" customHeight="1">
      <c r="A840" s="44"/>
      <c r="B840" s="44"/>
      <c r="C840" s="44"/>
      <c r="D840" s="44"/>
      <c r="E840" s="44"/>
      <c r="F840" s="44"/>
      <c r="G840" s="44"/>
      <c r="H840" s="44"/>
      <c r="I840" s="44"/>
      <c r="J840" s="44"/>
      <c r="K840" s="44"/>
      <c r="L840" s="44"/>
      <c r="M840" s="44"/>
      <c r="N840" s="44"/>
      <c r="O840" s="44"/>
      <c r="P840" s="44"/>
      <c r="Q840" s="44"/>
      <c r="R840" s="44"/>
      <c r="S840" s="44"/>
      <c r="T840" s="44"/>
    </row>
    <row r="841" ht="15.75" customHeight="1">
      <c r="A841" s="44"/>
      <c r="B841" s="44"/>
      <c r="C841" s="44"/>
      <c r="D841" s="44"/>
      <c r="E841" s="44"/>
      <c r="F841" s="44"/>
      <c r="G841" s="44"/>
      <c r="H841" s="44"/>
      <c r="I841" s="44"/>
      <c r="J841" s="44"/>
      <c r="K841" s="44"/>
      <c r="L841" s="44"/>
      <c r="M841" s="44"/>
      <c r="N841" s="44"/>
      <c r="O841" s="44"/>
      <c r="P841" s="44"/>
      <c r="Q841" s="44"/>
      <c r="R841" s="44"/>
      <c r="S841" s="44"/>
      <c r="T841" s="44"/>
    </row>
    <row r="842" ht="15.75" customHeight="1">
      <c r="A842" s="44"/>
      <c r="B842" s="44"/>
      <c r="C842" s="44"/>
      <c r="D842" s="44"/>
      <c r="E842" s="44"/>
      <c r="F842" s="44"/>
      <c r="G842" s="44"/>
      <c r="H842" s="44"/>
      <c r="I842" s="44"/>
      <c r="J842" s="44"/>
      <c r="K842" s="44"/>
      <c r="L842" s="44"/>
      <c r="M842" s="44"/>
      <c r="N842" s="44"/>
      <c r="O842" s="44"/>
      <c r="P842" s="44"/>
      <c r="Q842" s="44"/>
      <c r="R842" s="44"/>
      <c r="S842" s="44"/>
      <c r="T842" s="44"/>
    </row>
    <row r="843" ht="15.75" customHeight="1">
      <c r="A843" s="44"/>
      <c r="B843" s="44"/>
      <c r="C843" s="44"/>
      <c r="D843" s="44"/>
      <c r="E843" s="44"/>
      <c r="F843" s="44"/>
      <c r="G843" s="44"/>
      <c r="H843" s="44"/>
      <c r="I843" s="44"/>
      <c r="J843" s="44"/>
      <c r="K843" s="44"/>
      <c r="L843" s="44"/>
      <c r="M843" s="44"/>
      <c r="N843" s="44"/>
      <c r="O843" s="44"/>
      <c r="P843" s="44"/>
      <c r="Q843" s="44"/>
      <c r="R843" s="44"/>
      <c r="S843" s="44"/>
      <c r="T843" s="44"/>
    </row>
    <row r="844" ht="15.75" customHeight="1">
      <c r="A844" s="44"/>
      <c r="B844" s="44"/>
      <c r="C844" s="44"/>
      <c r="D844" s="44"/>
      <c r="E844" s="44"/>
      <c r="F844" s="44"/>
      <c r="G844" s="44"/>
      <c r="H844" s="44"/>
      <c r="I844" s="44"/>
      <c r="J844" s="44"/>
      <c r="K844" s="44"/>
      <c r="L844" s="44"/>
      <c r="M844" s="44"/>
      <c r="N844" s="44"/>
      <c r="O844" s="44"/>
      <c r="P844" s="44"/>
      <c r="Q844" s="44"/>
      <c r="R844" s="44"/>
      <c r="S844" s="44"/>
      <c r="T844" s="44"/>
    </row>
    <row r="845" ht="15.75" customHeight="1">
      <c r="A845" s="44"/>
      <c r="B845" s="44"/>
      <c r="C845" s="44"/>
      <c r="D845" s="44"/>
      <c r="E845" s="44"/>
      <c r="F845" s="44"/>
      <c r="G845" s="44"/>
      <c r="H845" s="44"/>
      <c r="I845" s="44"/>
      <c r="J845" s="44"/>
      <c r="K845" s="44"/>
      <c r="L845" s="44"/>
      <c r="M845" s="44"/>
      <c r="N845" s="44"/>
      <c r="O845" s="44"/>
      <c r="P845" s="44"/>
      <c r="Q845" s="44"/>
      <c r="R845" s="44"/>
      <c r="S845" s="44"/>
      <c r="T845" s="44"/>
    </row>
    <row r="846" ht="15.75" customHeight="1">
      <c r="A846" s="44"/>
      <c r="B846" s="44"/>
      <c r="C846" s="44"/>
      <c r="D846" s="44"/>
      <c r="E846" s="44"/>
      <c r="F846" s="44"/>
      <c r="G846" s="44"/>
      <c r="H846" s="44"/>
      <c r="I846" s="44"/>
      <c r="J846" s="44"/>
      <c r="K846" s="44"/>
      <c r="L846" s="44"/>
      <c r="M846" s="44"/>
      <c r="N846" s="44"/>
      <c r="O846" s="44"/>
      <c r="P846" s="44"/>
      <c r="Q846" s="44"/>
      <c r="R846" s="44"/>
      <c r="S846" s="44"/>
      <c r="T846" s="44"/>
    </row>
    <row r="847" ht="15.75" customHeight="1">
      <c r="A847" s="44"/>
      <c r="B847" s="44"/>
      <c r="C847" s="44"/>
      <c r="D847" s="44"/>
      <c r="E847" s="44"/>
      <c r="F847" s="44"/>
      <c r="G847" s="44"/>
      <c r="H847" s="44"/>
      <c r="I847" s="44"/>
      <c r="J847" s="44"/>
      <c r="K847" s="44"/>
      <c r="L847" s="44"/>
      <c r="M847" s="44"/>
      <c r="N847" s="44"/>
      <c r="O847" s="44"/>
      <c r="P847" s="44"/>
      <c r="Q847" s="44"/>
      <c r="R847" s="44"/>
      <c r="S847" s="44"/>
      <c r="T847" s="44"/>
    </row>
    <row r="848" ht="15.75" customHeight="1">
      <c r="A848" s="44"/>
      <c r="B848" s="44"/>
      <c r="C848" s="44"/>
      <c r="D848" s="44"/>
      <c r="E848" s="44"/>
      <c r="F848" s="44"/>
      <c r="G848" s="44"/>
      <c r="H848" s="44"/>
      <c r="I848" s="44"/>
      <c r="J848" s="44"/>
      <c r="K848" s="44"/>
      <c r="L848" s="44"/>
      <c r="M848" s="44"/>
      <c r="N848" s="44"/>
      <c r="O848" s="44"/>
      <c r="P848" s="44"/>
      <c r="Q848" s="44"/>
      <c r="R848" s="44"/>
      <c r="S848" s="44"/>
      <c r="T848" s="44"/>
    </row>
    <row r="849" ht="15.75" customHeight="1">
      <c r="A849" s="44"/>
      <c r="B849" s="44"/>
      <c r="C849" s="44"/>
      <c r="D849" s="44"/>
      <c r="E849" s="44"/>
      <c r="F849" s="44"/>
      <c r="G849" s="44"/>
      <c r="H849" s="44"/>
      <c r="I849" s="44"/>
      <c r="J849" s="44"/>
      <c r="K849" s="44"/>
      <c r="L849" s="44"/>
      <c r="M849" s="44"/>
      <c r="N849" s="44"/>
      <c r="O849" s="44"/>
      <c r="P849" s="44"/>
      <c r="Q849" s="44"/>
      <c r="R849" s="44"/>
      <c r="S849" s="44"/>
      <c r="T849" s="44"/>
    </row>
    <row r="850" ht="15.75" customHeight="1">
      <c r="A850" s="44"/>
      <c r="B850" s="44"/>
      <c r="C850" s="44"/>
      <c r="D850" s="44"/>
      <c r="E850" s="44"/>
      <c r="F850" s="44"/>
      <c r="G850" s="44"/>
      <c r="H850" s="44"/>
      <c r="I850" s="44"/>
      <c r="J850" s="44"/>
      <c r="K850" s="44"/>
      <c r="L850" s="44"/>
      <c r="M850" s="44"/>
      <c r="N850" s="44"/>
      <c r="O850" s="44"/>
      <c r="P850" s="44"/>
      <c r="Q850" s="44"/>
      <c r="R850" s="44"/>
      <c r="S850" s="44"/>
      <c r="T850" s="44"/>
    </row>
    <row r="851" ht="15.75" customHeight="1">
      <c r="A851" s="44"/>
      <c r="B851" s="44"/>
      <c r="C851" s="44"/>
      <c r="D851" s="44"/>
      <c r="E851" s="44"/>
      <c r="F851" s="44"/>
      <c r="G851" s="44"/>
      <c r="H851" s="44"/>
      <c r="I851" s="44"/>
      <c r="J851" s="44"/>
      <c r="K851" s="44"/>
      <c r="L851" s="44"/>
      <c r="M851" s="44"/>
      <c r="N851" s="44"/>
      <c r="O851" s="44"/>
      <c r="P851" s="44"/>
      <c r="Q851" s="44"/>
      <c r="R851" s="44"/>
      <c r="S851" s="44"/>
      <c r="T851" s="44"/>
    </row>
    <row r="852" ht="15.75" customHeight="1">
      <c r="A852" s="44"/>
      <c r="B852" s="44"/>
      <c r="C852" s="44"/>
      <c r="D852" s="44"/>
      <c r="E852" s="44"/>
      <c r="F852" s="44"/>
      <c r="G852" s="44"/>
      <c r="H852" s="44"/>
      <c r="I852" s="44"/>
      <c r="J852" s="44"/>
      <c r="K852" s="44"/>
      <c r="L852" s="44"/>
      <c r="M852" s="44"/>
      <c r="N852" s="44"/>
      <c r="O852" s="44"/>
      <c r="P852" s="44"/>
      <c r="Q852" s="44"/>
      <c r="R852" s="44"/>
      <c r="S852" s="44"/>
      <c r="T852" s="44"/>
    </row>
    <row r="853" ht="15.75" customHeight="1">
      <c r="A853" s="44"/>
      <c r="B853" s="44"/>
      <c r="C853" s="44"/>
      <c r="D853" s="44"/>
      <c r="E853" s="44"/>
      <c r="F853" s="44"/>
      <c r="G853" s="44"/>
      <c r="H853" s="44"/>
      <c r="I853" s="44"/>
      <c r="J853" s="44"/>
      <c r="K853" s="44"/>
      <c r="L853" s="44"/>
      <c r="M853" s="44"/>
      <c r="N853" s="44"/>
      <c r="O853" s="44"/>
      <c r="P853" s="44"/>
      <c r="Q853" s="44"/>
      <c r="R853" s="44"/>
      <c r="S853" s="44"/>
      <c r="T853" s="44"/>
    </row>
    <row r="854" ht="15.75" customHeight="1">
      <c r="A854" s="44"/>
      <c r="B854" s="44"/>
      <c r="C854" s="44"/>
      <c r="D854" s="44"/>
      <c r="E854" s="44"/>
      <c r="F854" s="44"/>
      <c r="G854" s="44"/>
      <c r="H854" s="44"/>
      <c r="I854" s="44"/>
      <c r="J854" s="44"/>
      <c r="K854" s="44"/>
      <c r="L854" s="44"/>
      <c r="M854" s="44"/>
      <c r="N854" s="44"/>
      <c r="O854" s="44"/>
      <c r="P854" s="44"/>
      <c r="Q854" s="44"/>
      <c r="R854" s="44"/>
      <c r="S854" s="44"/>
      <c r="T854" s="44"/>
    </row>
    <row r="855" ht="15.75" customHeight="1">
      <c r="A855" s="44"/>
      <c r="B855" s="44"/>
      <c r="C855" s="44"/>
      <c r="D855" s="44"/>
      <c r="E855" s="44"/>
      <c r="F855" s="44"/>
      <c r="G855" s="44"/>
      <c r="H855" s="44"/>
      <c r="I855" s="44"/>
      <c r="J855" s="44"/>
      <c r="K855" s="44"/>
      <c r="L855" s="44"/>
      <c r="M855" s="44"/>
      <c r="N855" s="44"/>
      <c r="O855" s="44"/>
      <c r="P855" s="44"/>
      <c r="Q855" s="44"/>
      <c r="R855" s="44"/>
      <c r="S855" s="44"/>
      <c r="T855" s="44"/>
    </row>
    <row r="856" ht="15.75" customHeight="1">
      <c r="A856" s="44"/>
      <c r="B856" s="44"/>
      <c r="C856" s="44"/>
      <c r="D856" s="44"/>
      <c r="E856" s="44"/>
      <c r="F856" s="44"/>
      <c r="G856" s="44"/>
      <c r="H856" s="44"/>
      <c r="I856" s="44"/>
      <c r="J856" s="44"/>
      <c r="K856" s="44"/>
      <c r="L856" s="44"/>
      <c r="M856" s="44"/>
      <c r="N856" s="44"/>
      <c r="O856" s="44"/>
      <c r="P856" s="44"/>
      <c r="Q856" s="44"/>
      <c r="R856" s="44"/>
      <c r="S856" s="44"/>
      <c r="T856" s="44"/>
    </row>
    <row r="857" ht="15.75" customHeight="1">
      <c r="A857" s="44"/>
      <c r="B857" s="44"/>
      <c r="C857" s="44"/>
      <c r="D857" s="44"/>
      <c r="E857" s="44"/>
      <c r="F857" s="44"/>
      <c r="G857" s="44"/>
      <c r="H857" s="44"/>
      <c r="I857" s="44"/>
      <c r="J857" s="44"/>
      <c r="K857" s="44"/>
      <c r="L857" s="44"/>
      <c r="M857" s="44"/>
      <c r="N857" s="44"/>
      <c r="O857" s="44"/>
      <c r="P857" s="44"/>
      <c r="Q857" s="44"/>
      <c r="R857" s="44"/>
      <c r="S857" s="44"/>
      <c r="T857" s="44"/>
    </row>
    <row r="858" ht="15.75" customHeight="1">
      <c r="A858" s="44"/>
      <c r="B858" s="44"/>
      <c r="C858" s="44"/>
      <c r="D858" s="44"/>
      <c r="E858" s="44"/>
      <c r="F858" s="44"/>
      <c r="G858" s="44"/>
      <c r="H858" s="44"/>
      <c r="I858" s="44"/>
      <c r="J858" s="44"/>
      <c r="K858" s="44"/>
      <c r="L858" s="44"/>
      <c r="M858" s="44"/>
      <c r="N858" s="44"/>
      <c r="O858" s="44"/>
      <c r="P858" s="44"/>
      <c r="Q858" s="44"/>
      <c r="R858" s="44"/>
      <c r="S858" s="44"/>
      <c r="T858" s="44"/>
    </row>
    <row r="859" ht="15.75" customHeight="1">
      <c r="A859" s="44"/>
      <c r="B859" s="44"/>
      <c r="C859" s="44"/>
      <c r="D859" s="44"/>
      <c r="E859" s="44"/>
      <c r="F859" s="44"/>
      <c r="G859" s="44"/>
      <c r="H859" s="44"/>
      <c r="I859" s="44"/>
      <c r="J859" s="44"/>
      <c r="K859" s="44"/>
      <c r="L859" s="44"/>
      <c r="M859" s="44"/>
      <c r="N859" s="44"/>
      <c r="O859" s="44"/>
      <c r="P859" s="44"/>
      <c r="Q859" s="44"/>
      <c r="R859" s="44"/>
      <c r="S859" s="44"/>
      <c r="T859" s="44"/>
    </row>
    <row r="860" ht="15.75" customHeight="1">
      <c r="A860" s="44"/>
      <c r="B860" s="44"/>
      <c r="C860" s="44"/>
      <c r="D860" s="44"/>
      <c r="E860" s="44"/>
      <c r="F860" s="44"/>
      <c r="G860" s="44"/>
      <c r="H860" s="44"/>
      <c r="I860" s="44"/>
      <c r="J860" s="44"/>
      <c r="K860" s="44"/>
      <c r="L860" s="44"/>
      <c r="M860" s="44"/>
      <c r="N860" s="44"/>
      <c r="O860" s="44"/>
      <c r="P860" s="44"/>
      <c r="Q860" s="44"/>
      <c r="R860" s="44"/>
      <c r="S860" s="44"/>
      <c r="T860" s="44"/>
    </row>
    <row r="861" ht="15.75" customHeight="1">
      <c r="A861" s="44"/>
      <c r="B861" s="44"/>
      <c r="C861" s="44"/>
      <c r="D861" s="44"/>
      <c r="E861" s="44"/>
      <c r="F861" s="44"/>
      <c r="G861" s="44"/>
      <c r="H861" s="44"/>
      <c r="I861" s="44"/>
      <c r="J861" s="44"/>
      <c r="K861" s="44"/>
      <c r="L861" s="44"/>
      <c r="M861" s="44"/>
      <c r="N861" s="44"/>
      <c r="O861" s="44"/>
      <c r="P861" s="44"/>
      <c r="Q861" s="44"/>
      <c r="R861" s="44"/>
      <c r="S861" s="44"/>
      <c r="T861" s="44"/>
    </row>
    <row r="862" ht="15.75" customHeight="1">
      <c r="A862" s="44"/>
      <c r="B862" s="44"/>
      <c r="C862" s="44"/>
      <c r="D862" s="44"/>
      <c r="E862" s="44"/>
      <c r="F862" s="44"/>
      <c r="G862" s="44"/>
      <c r="H862" s="44"/>
      <c r="I862" s="44"/>
      <c r="J862" s="44"/>
      <c r="K862" s="44"/>
      <c r="L862" s="44"/>
      <c r="M862" s="44"/>
      <c r="N862" s="44"/>
      <c r="O862" s="44"/>
      <c r="P862" s="44"/>
      <c r="Q862" s="44"/>
      <c r="R862" s="44"/>
      <c r="S862" s="44"/>
      <c r="T862" s="44"/>
    </row>
    <row r="863" ht="15.75" customHeight="1">
      <c r="A863" s="44"/>
      <c r="B863" s="44"/>
      <c r="C863" s="44"/>
      <c r="D863" s="44"/>
      <c r="E863" s="44"/>
      <c r="F863" s="44"/>
      <c r="G863" s="44"/>
      <c r="H863" s="44"/>
      <c r="I863" s="44"/>
      <c r="J863" s="44"/>
      <c r="K863" s="44"/>
      <c r="L863" s="44"/>
      <c r="M863" s="44"/>
      <c r="N863" s="44"/>
      <c r="O863" s="44"/>
      <c r="P863" s="44"/>
      <c r="Q863" s="44"/>
      <c r="R863" s="44"/>
      <c r="S863" s="44"/>
      <c r="T863" s="44"/>
    </row>
    <row r="864" ht="15.75" customHeight="1">
      <c r="A864" s="44"/>
      <c r="B864" s="44"/>
      <c r="C864" s="44"/>
      <c r="D864" s="44"/>
      <c r="E864" s="44"/>
      <c r="F864" s="44"/>
      <c r="G864" s="44"/>
      <c r="H864" s="44"/>
      <c r="I864" s="44"/>
      <c r="J864" s="44"/>
      <c r="K864" s="44"/>
      <c r="L864" s="44"/>
      <c r="M864" s="44"/>
      <c r="N864" s="44"/>
      <c r="O864" s="44"/>
      <c r="P864" s="44"/>
      <c r="Q864" s="44"/>
      <c r="R864" s="44"/>
      <c r="S864" s="44"/>
      <c r="T864" s="44"/>
    </row>
    <row r="865" ht="15.75" customHeight="1">
      <c r="A865" s="44"/>
      <c r="B865" s="44"/>
      <c r="C865" s="44"/>
      <c r="D865" s="44"/>
      <c r="E865" s="44"/>
      <c r="F865" s="44"/>
      <c r="G865" s="44"/>
      <c r="H865" s="44"/>
      <c r="I865" s="44"/>
      <c r="J865" s="44"/>
      <c r="K865" s="44"/>
      <c r="L865" s="44"/>
      <c r="M865" s="44"/>
      <c r="N865" s="44"/>
      <c r="O865" s="44"/>
      <c r="P865" s="44"/>
      <c r="Q865" s="44"/>
      <c r="R865" s="44"/>
      <c r="S865" s="44"/>
      <c r="T865" s="44"/>
    </row>
    <row r="866" ht="15.75" customHeight="1">
      <c r="A866" s="44"/>
      <c r="B866" s="44"/>
      <c r="C866" s="44"/>
      <c r="D866" s="44"/>
      <c r="E866" s="44"/>
      <c r="F866" s="44"/>
      <c r="G866" s="44"/>
      <c r="H866" s="44"/>
      <c r="I866" s="44"/>
      <c r="J866" s="44"/>
      <c r="K866" s="44"/>
      <c r="L866" s="44"/>
      <c r="M866" s="44"/>
      <c r="N866" s="44"/>
      <c r="O866" s="44"/>
      <c r="P866" s="44"/>
      <c r="Q866" s="44"/>
      <c r="R866" s="44"/>
      <c r="S866" s="44"/>
      <c r="T866" s="44"/>
    </row>
    <row r="867" ht="15.75" customHeight="1">
      <c r="A867" s="44"/>
      <c r="B867" s="44"/>
      <c r="C867" s="44"/>
      <c r="D867" s="44"/>
      <c r="E867" s="44"/>
      <c r="F867" s="44"/>
      <c r="G867" s="44"/>
      <c r="H867" s="44"/>
      <c r="I867" s="44"/>
      <c r="J867" s="44"/>
      <c r="K867" s="44"/>
      <c r="L867" s="44"/>
      <c r="M867" s="44"/>
      <c r="N867" s="44"/>
      <c r="O867" s="44"/>
      <c r="P867" s="44"/>
      <c r="Q867" s="44"/>
      <c r="R867" s="44"/>
      <c r="S867" s="44"/>
      <c r="T867" s="44"/>
    </row>
    <row r="868" ht="15.75" customHeight="1">
      <c r="A868" s="44"/>
      <c r="B868" s="44"/>
      <c r="C868" s="44"/>
      <c r="D868" s="44"/>
      <c r="E868" s="44"/>
      <c r="F868" s="44"/>
      <c r="G868" s="44"/>
      <c r="H868" s="44"/>
      <c r="I868" s="44"/>
      <c r="J868" s="44"/>
      <c r="K868" s="44"/>
      <c r="L868" s="44"/>
      <c r="M868" s="44"/>
      <c r="N868" s="44"/>
      <c r="O868" s="44"/>
      <c r="P868" s="44"/>
      <c r="Q868" s="44"/>
      <c r="R868" s="44"/>
      <c r="S868" s="44"/>
      <c r="T868" s="44"/>
    </row>
    <row r="869" ht="15.75" customHeight="1">
      <c r="A869" s="44"/>
      <c r="B869" s="44"/>
      <c r="C869" s="44"/>
      <c r="D869" s="44"/>
      <c r="E869" s="44"/>
      <c r="F869" s="44"/>
      <c r="G869" s="44"/>
      <c r="H869" s="44"/>
      <c r="I869" s="44"/>
      <c r="J869" s="44"/>
      <c r="K869" s="44"/>
      <c r="L869" s="44"/>
      <c r="M869" s="44"/>
      <c r="N869" s="44"/>
      <c r="O869" s="44"/>
      <c r="P869" s="44"/>
      <c r="Q869" s="44"/>
      <c r="R869" s="44"/>
      <c r="S869" s="44"/>
      <c r="T869" s="44"/>
    </row>
    <row r="870" ht="15.75" customHeight="1">
      <c r="A870" s="44"/>
      <c r="B870" s="44"/>
      <c r="C870" s="44"/>
      <c r="D870" s="44"/>
      <c r="E870" s="44"/>
      <c r="F870" s="44"/>
      <c r="G870" s="44"/>
      <c r="H870" s="44"/>
      <c r="I870" s="44"/>
      <c r="J870" s="44"/>
      <c r="K870" s="44"/>
      <c r="L870" s="44"/>
      <c r="M870" s="44"/>
      <c r="N870" s="44"/>
      <c r="O870" s="44"/>
      <c r="P870" s="44"/>
      <c r="Q870" s="44"/>
      <c r="R870" s="44"/>
      <c r="S870" s="44"/>
      <c r="T870" s="44"/>
    </row>
    <row r="871" ht="15.75" customHeight="1">
      <c r="A871" s="44"/>
      <c r="B871" s="44"/>
      <c r="C871" s="44"/>
      <c r="D871" s="44"/>
      <c r="E871" s="44"/>
      <c r="F871" s="44"/>
      <c r="G871" s="44"/>
      <c r="H871" s="44"/>
      <c r="I871" s="44"/>
      <c r="J871" s="44"/>
      <c r="K871" s="44"/>
      <c r="L871" s="44"/>
      <c r="M871" s="44"/>
      <c r="N871" s="44"/>
      <c r="O871" s="44"/>
      <c r="P871" s="44"/>
      <c r="Q871" s="44"/>
      <c r="R871" s="44"/>
      <c r="S871" s="44"/>
      <c r="T871" s="44"/>
    </row>
    <row r="872" ht="15.75" customHeight="1">
      <c r="A872" s="44"/>
      <c r="B872" s="44"/>
      <c r="C872" s="44"/>
      <c r="D872" s="44"/>
      <c r="E872" s="44"/>
      <c r="F872" s="44"/>
      <c r="G872" s="44"/>
      <c r="H872" s="44"/>
      <c r="I872" s="44"/>
      <c r="J872" s="44"/>
      <c r="K872" s="44"/>
      <c r="L872" s="44"/>
      <c r="M872" s="44"/>
      <c r="N872" s="44"/>
      <c r="O872" s="44"/>
      <c r="P872" s="44"/>
      <c r="Q872" s="44"/>
      <c r="R872" s="44"/>
      <c r="S872" s="44"/>
      <c r="T872" s="44"/>
    </row>
    <row r="873" ht="15.75" customHeight="1">
      <c r="A873" s="44"/>
      <c r="B873" s="44"/>
      <c r="C873" s="44"/>
      <c r="D873" s="44"/>
      <c r="E873" s="44"/>
      <c r="F873" s="44"/>
      <c r="G873" s="44"/>
      <c r="H873" s="44"/>
      <c r="I873" s="44"/>
      <c r="J873" s="44"/>
      <c r="K873" s="44"/>
      <c r="L873" s="44"/>
      <c r="M873" s="44"/>
      <c r="N873" s="44"/>
      <c r="O873" s="44"/>
      <c r="P873" s="44"/>
      <c r="Q873" s="44"/>
      <c r="R873" s="44"/>
      <c r="S873" s="44"/>
      <c r="T873" s="44"/>
    </row>
    <row r="874" ht="15.75" customHeight="1">
      <c r="A874" s="44"/>
      <c r="B874" s="44"/>
      <c r="C874" s="44"/>
      <c r="D874" s="44"/>
      <c r="E874" s="44"/>
      <c r="F874" s="44"/>
      <c r="G874" s="44"/>
      <c r="H874" s="44"/>
      <c r="I874" s="44"/>
      <c r="J874" s="44"/>
      <c r="K874" s="44"/>
      <c r="L874" s="44"/>
      <c r="M874" s="44"/>
      <c r="N874" s="44"/>
      <c r="O874" s="44"/>
      <c r="P874" s="44"/>
      <c r="Q874" s="44"/>
      <c r="R874" s="44"/>
      <c r="S874" s="44"/>
      <c r="T874" s="44"/>
    </row>
    <row r="875" ht="15.75" customHeight="1">
      <c r="A875" s="44"/>
      <c r="B875" s="44"/>
      <c r="C875" s="44"/>
      <c r="D875" s="44"/>
      <c r="E875" s="44"/>
      <c r="F875" s="44"/>
      <c r="G875" s="44"/>
      <c r="H875" s="44"/>
      <c r="I875" s="44"/>
      <c r="J875" s="44"/>
      <c r="K875" s="44"/>
      <c r="L875" s="44"/>
      <c r="M875" s="44"/>
      <c r="N875" s="44"/>
      <c r="O875" s="44"/>
      <c r="P875" s="44"/>
      <c r="Q875" s="44"/>
      <c r="R875" s="44"/>
      <c r="S875" s="44"/>
      <c r="T875" s="44"/>
    </row>
    <row r="876" ht="15.75" customHeight="1">
      <c r="A876" s="44"/>
      <c r="B876" s="44"/>
      <c r="C876" s="44"/>
      <c r="D876" s="44"/>
      <c r="E876" s="44"/>
      <c r="F876" s="44"/>
      <c r="G876" s="44"/>
      <c r="H876" s="44"/>
      <c r="I876" s="44"/>
      <c r="J876" s="44"/>
      <c r="K876" s="44"/>
      <c r="L876" s="44"/>
      <c r="M876" s="44"/>
      <c r="N876" s="44"/>
      <c r="O876" s="44"/>
      <c r="P876" s="44"/>
      <c r="Q876" s="44"/>
      <c r="R876" s="44"/>
      <c r="S876" s="44"/>
      <c r="T876" s="44"/>
    </row>
    <row r="877" ht="15.75" customHeight="1">
      <c r="A877" s="44"/>
      <c r="B877" s="44"/>
      <c r="C877" s="44"/>
      <c r="D877" s="44"/>
      <c r="E877" s="44"/>
      <c r="F877" s="44"/>
      <c r="G877" s="44"/>
      <c r="H877" s="44"/>
      <c r="I877" s="44"/>
      <c r="J877" s="44"/>
      <c r="K877" s="44"/>
      <c r="L877" s="44"/>
      <c r="M877" s="44"/>
      <c r="N877" s="44"/>
      <c r="O877" s="44"/>
      <c r="P877" s="44"/>
      <c r="Q877" s="44"/>
      <c r="R877" s="44"/>
      <c r="S877" s="44"/>
      <c r="T877" s="44"/>
    </row>
    <row r="878" ht="15.75" customHeight="1">
      <c r="A878" s="44"/>
      <c r="B878" s="44"/>
      <c r="C878" s="44"/>
      <c r="D878" s="44"/>
      <c r="E878" s="44"/>
      <c r="F878" s="44"/>
      <c r="G878" s="44"/>
      <c r="H878" s="44"/>
      <c r="I878" s="44"/>
      <c r="J878" s="44"/>
      <c r="K878" s="44"/>
      <c r="L878" s="44"/>
      <c r="M878" s="44"/>
      <c r="N878" s="44"/>
      <c r="O878" s="44"/>
      <c r="P878" s="44"/>
      <c r="Q878" s="44"/>
      <c r="R878" s="44"/>
      <c r="S878" s="44"/>
      <c r="T878" s="44"/>
    </row>
    <row r="879" ht="15.75" customHeight="1">
      <c r="A879" s="44"/>
      <c r="B879" s="44"/>
      <c r="C879" s="44"/>
      <c r="D879" s="44"/>
      <c r="E879" s="44"/>
      <c r="F879" s="44"/>
      <c r="G879" s="44"/>
      <c r="H879" s="44"/>
      <c r="I879" s="44"/>
      <c r="J879" s="44"/>
      <c r="K879" s="44"/>
      <c r="L879" s="44"/>
      <c r="M879" s="44"/>
      <c r="N879" s="44"/>
      <c r="O879" s="44"/>
      <c r="P879" s="44"/>
      <c r="Q879" s="44"/>
      <c r="R879" s="44"/>
      <c r="S879" s="44"/>
      <c r="T879" s="44"/>
    </row>
    <row r="880" ht="15.75" customHeight="1">
      <c r="A880" s="44"/>
      <c r="B880" s="44"/>
      <c r="C880" s="44"/>
      <c r="D880" s="44"/>
      <c r="E880" s="44"/>
      <c r="F880" s="44"/>
      <c r="G880" s="44"/>
      <c r="H880" s="44"/>
      <c r="I880" s="44"/>
      <c r="J880" s="44"/>
      <c r="K880" s="44"/>
      <c r="L880" s="44"/>
      <c r="M880" s="44"/>
      <c r="N880" s="44"/>
      <c r="O880" s="44"/>
      <c r="P880" s="44"/>
      <c r="Q880" s="44"/>
      <c r="R880" s="44"/>
      <c r="S880" s="44"/>
      <c r="T880" s="44"/>
    </row>
    <row r="881" ht="15.75" customHeight="1">
      <c r="A881" s="44"/>
      <c r="B881" s="44"/>
      <c r="C881" s="44"/>
      <c r="D881" s="44"/>
      <c r="E881" s="44"/>
      <c r="F881" s="44"/>
      <c r="G881" s="44"/>
      <c r="H881" s="44"/>
      <c r="I881" s="44"/>
      <c r="J881" s="44"/>
      <c r="K881" s="44"/>
      <c r="L881" s="44"/>
      <c r="M881" s="44"/>
      <c r="N881" s="44"/>
      <c r="O881" s="44"/>
      <c r="P881" s="44"/>
      <c r="Q881" s="44"/>
      <c r="R881" s="44"/>
      <c r="S881" s="44"/>
      <c r="T881" s="44"/>
    </row>
    <row r="882" ht="15.75" customHeight="1">
      <c r="A882" s="44"/>
      <c r="B882" s="44"/>
      <c r="C882" s="44"/>
      <c r="D882" s="44"/>
      <c r="E882" s="44"/>
      <c r="F882" s="44"/>
      <c r="G882" s="44"/>
      <c r="H882" s="44"/>
      <c r="I882" s="44"/>
      <c r="J882" s="44"/>
      <c r="K882" s="44"/>
      <c r="L882" s="44"/>
      <c r="M882" s="44"/>
      <c r="N882" s="44"/>
      <c r="O882" s="44"/>
      <c r="P882" s="44"/>
      <c r="Q882" s="44"/>
      <c r="R882" s="44"/>
      <c r="S882" s="44"/>
      <c r="T882" s="44"/>
    </row>
    <row r="883" ht="15.75" customHeight="1">
      <c r="A883" s="44"/>
      <c r="B883" s="44"/>
      <c r="C883" s="44"/>
      <c r="D883" s="44"/>
      <c r="E883" s="44"/>
      <c r="F883" s="44"/>
      <c r="G883" s="44"/>
      <c r="H883" s="44"/>
      <c r="I883" s="44"/>
      <c r="J883" s="44"/>
      <c r="K883" s="44"/>
      <c r="L883" s="44"/>
      <c r="M883" s="44"/>
      <c r="N883" s="44"/>
      <c r="O883" s="44"/>
      <c r="P883" s="44"/>
      <c r="Q883" s="44"/>
      <c r="R883" s="44"/>
      <c r="S883" s="44"/>
      <c r="T883" s="44"/>
    </row>
    <row r="884" ht="15.75" customHeight="1">
      <c r="A884" s="44"/>
      <c r="B884" s="44"/>
      <c r="C884" s="44"/>
      <c r="D884" s="44"/>
      <c r="E884" s="44"/>
      <c r="F884" s="44"/>
      <c r="G884" s="44"/>
      <c r="H884" s="44"/>
      <c r="I884" s="44"/>
      <c r="J884" s="44"/>
      <c r="K884" s="44"/>
      <c r="L884" s="44"/>
      <c r="M884" s="44"/>
      <c r="N884" s="44"/>
      <c r="O884" s="44"/>
      <c r="P884" s="44"/>
      <c r="Q884" s="44"/>
      <c r="R884" s="44"/>
      <c r="S884" s="44"/>
      <c r="T884" s="44"/>
    </row>
    <row r="885" ht="15.75" customHeight="1">
      <c r="A885" s="44"/>
      <c r="B885" s="44"/>
      <c r="C885" s="44"/>
      <c r="D885" s="44"/>
      <c r="E885" s="44"/>
      <c r="F885" s="44"/>
      <c r="G885" s="44"/>
      <c r="H885" s="44"/>
      <c r="I885" s="44"/>
      <c r="J885" s="44"/>
      <c r="K885" s="44"/>
      <c r="L885" s="44"/>
      <c r="M885" s="44"/>
      <c r="N885" s="44"/>
      <c r="O885" s="44"/>
      <c r="P885" s="44"/>
      <c r="Q885" s="44"/>
      <c r="R885" s="44"/>
      <c r="S885" s="44"/>
      <c r="T885" s="44"/>
    </row>
    <row r="886" ht="15.75" customHeight="1">
      <c r="A886" s="44"/>
      <c r="B886" s="44"/>
      <c r="C886" s="44"/>
      <c r="D886" s="44"/>
      <c r="E886" s="44"/>
      <c r="F886" s="44"/>
      <c r="G886" s="44"/>
      <c r="H886" s="44"/>
      <c r="I886" s="44"/>
      <c r="J886" s="44"/>
      <c r="K886" s="44"/>
      <c r="L886" s="44"/>
      <c r="M886" s="44"/>
      <c r="N886" s="44"/>
      <c r="O886" s="44"/>
      <c r="P886" s="44"/>
      <c r="Q886" s="44"/>
      <c r="R886" s="44"/>
      <c r="S886" s="44"/>
      <c r="T886" s="44"/>
    </row>
    <row r="887" ht="15.75" customHeight="1">
      <c r="A887" s="44"/>
      <c r="B887" s="44"/>
      <c r="C887" s="44"/>
      <c r="D887" s="44"/>
      <c r="E887" s="44"/>
      <c r="F887" s="44"/>
      <c r="G887" s="44"/>
      <c r="H887" s="44"/>
      <c r="I887" s="44"/>
      <c r="J887" s="44"/>
      <c r="K887" s="44"/>
      <c r="L887" s="44"/>
      <c r="M887" s="44"/>
      <c r="N887" s="44"/>
      <c r="O887" s="44"/>
      <c r="P887" s="44"/>
      <c r="Q887" s="44"/>
      <c r="R887" s="44"/>
      <c r="S887" s="44"/>
      <c r="T887" s="44"/>
    </row>
    <row r="888" ht="15.75" customHeight="1">
      <c r="A888" s="44"/>
      <c r="B888" s="44"/>
      <c r="C888" s="44"/>
      <c r="D888" s="44"/>
      <c r="E888" s="44"/>
      <c r="F888" s="44"/>
      <c r="G888" s="44"/>
      <c r="H888" s="44"/>
      <c r="I888" s="44"/>
      <c r="J888" s="44"/>
      <c r="K888" s="44"/>
      <c r="L888" s="44"/>
      <c r="M888" s="44"/>
      <c r="N888" s="44"/>
      <c r="O888" s="44"/>
      <c r="P888" s="44"/>
      <c r="Q888" s="44"/>
      <c r="R888" s="44"/>
      <c r="S888" s="44"/>
      <c r="T888" s="44"/>
    </row>
    <row r="889" ht="15.75" customHeight="1">
      <c r="A889" s="44"/>
      <c r="B889" s="44"/>
      <c r="C889" s="44"/>
      <c r="D889" s="44"/>
      <c r="E889" s="44"/>
      <c r="F889" s="44"/>
      <c r="G889" s="44"/>
      <c r="H889" s="44"/>
      <c r="I889" s="44"/>
      <c r="J889" s="44"/>
      <c r="K889" s="44"/>
      <c r="L889" s="44"/>
      <c r="M889" s="44"/>
      <c r="N889" s="44"/>
      <c r="O889" s="44"/>
      <c r="P889" s="44"/>
      <c r="Q889" s="44"/>
      <c r="R889" s="44"/>
      <c r="S889" s="44"/>
      <c r="T889" s="44"/>
    </row>
    <row r="890" ht="15.75" customHeight="1">
      <c r="A890" s="44"/>
      <c r="B890" s="44"/>
      <c r="C890" s="44"/>
      <c r="D890" s="44"/>
      <c r="E890" s="44"/>
      <c r="F890" s="44"/>
      <c r="G890" s="44"/>
      <c r="H890" s="44"/>
      <c r="I890" s="44"/>
      <c r="J890" s="44"/>
      <c r="K890" s="44"/>
      <c r="L890" s="44"/>
      <c r="M890" s="44"/>
      <c r="N890" s="44"/>
      <c r="O890" s="44"/>
      <c r="P890" s="44"/>
      <c r="Q890" s="44"/>
      <c r="R890" s="44"/>
      <c r="S890" s="44"/>
      <c r="T890" s="44"/>
    </row>
    <row r="891" ht="15.75" customHeight="1">
      <c r="A891" s="44"/>
      <c r="B891" s="44"/>
      <c r="C891" s="44"/>
      <c r="D891" s="44"/>
      <c r="E891" s="44"/>
      <c r="F891" s="44"/>
      <c r="G891" s="44"/>
      <c r="H891" s="44"/>
      <c r="I891" s="44"/>
      <c r="J891" s="44"/>
      <c r="K891" s="44"/>
      <c r="L891" s="44"/>
      <c r="M891" s="44"/>
      <c r="N891" s="44"/>
      <c r="O891" s="44"/>
      <c r="P891" s="44"/>
      <c r="Q891" s="44"/>
      <c r="R891" s="44"/>
      <c r="S891" s="44"/>
      <c r="T891" s="44"/>
    </row>
    <row r="892" ht="15.75" customHeight="1">
      <c r="A892" s="44"/>
      <c r="B892" s="44"/>
      <c r="C892" s="44"/>
      <c r="D892" s="44"/>
      <c r="E892" s="44"/>
      <c r="F892" s="44"/>
      <c r="G892" s="44"/>
      <c r="H892" s="44"/>
      <c r="I892" s="44"/>
      <c r="J892" s="44"/>
      <c r="K892" s="44"/>
      <c r="L892" s="44"/>
      <c r="M892" s="44"/>
      <c r="N892" s="44"/>
      <c r="O892" s="44"/>
      <c r="P892" s="44"/>
      <c r="Q892" s="44"/>
      <c r="R892" s="44"/>
      <c r="S892" s="44"/>
      <c r="T892" s="44"/>
    </row>
    <row r="893" ht="15.75" customHeight="1">
      <c r="A893" s="44"/>
      <c r="B893" s="44"/>
      <c r="C893" s="44"/>
      <c r="D893" s="44"/>
      <c r="E893" s="44"/>
      <c r="F893" s="44"/>
      <c r="G893" s="44"/>
      <c r="H893" s="44"/>
      <c r="I893" s="44"/>
      <c r="J893" s="44"/>
      <c r="K893" s="44"/>
      <c r="L893" s="44"/>
      <c r="M893" s="44"/>
      <c r="N893" s="44"/>
      <c r="O893" s="44"/>
      <c r="P893" s="44"/>
      <c r="Q893" s="44"/>
      <c r="R893" s="44"/>
      <c r="S893" s="44"/>
      <c r="T893" s="44"/>
    </row>
    <row r="894" ht="15.75" customHeight="1">
      <c r="A894" s="44"/>
      <c r="B894" s="44"/>
      <c r="C894" s="44"/>
      <c r="D894" s="44"/>
      <c r="E894" s="44"/>
      <c r="F894" s="44"/>
      <c r="G894" s="44"/>
      <c r="H894" s="44"/>
      <c r="I894" s="44"/>
      <c r="J894" s="44"/>
      <c r="K894" s="44"/>
      <c r="L894" s="44"/>
      <c r="M894" s="44"/>
      <c r="N894" s="44"/>
      <c r="O894" s="44"/>
      <c r="P894" s="44"/>
      <c r="Q894" s="44"/>
      <c r="R894" s="44"/>
      <c r="S894" s="44"/>
      <c r="T894" s="44"/>
    </row>
    <row r="895" ht="15.75" customHeight="1">
      <c r="A895" s="44"/>
      <c r="B895" s="44"/>
      <c r="C895" s="44"/>
      <c r="D895" s="44"/>
      <c r="E895" s="44"/>
      <c r="F895" s="44"/>
      <c r="G895" s="44"/>
      <c r="H895" s="44"/>
      <c r="I895" s="44"/>
      <c r="J895" s="44"/>
      <c r="K895" s="44"/>
      <c r="L895" s="44"/>
      <c r="M895" s="44"/>
      <c r="N895" s="44"/>
      <c r="O895" s="44"/>
      <c r="P895" s="44"/>
      <c r="Q895" s="44"/>
      <c r="R895" s="44"/>
      <c r="S895" s="44"/>
      <c r="T895" s="44"/>
    </row>
    <row r="896" ht="15.75" customHeight="1">
      <c r="A896" s="44"/>
      <c r="B896" s="44"/>
      <c r="C896" s="44"/>
      <c r="D896" s="44"/>
      <c r="E896" s="44"/>
      <c r="F896" s="44"/>
      <c r="G896" s="44"/>
      <c r="H896" s="44"/>
      <c r="I896" s="44"/>
      <c r="J896" s="44"/>
      <c r="K896" s="44"/>
      <c r="L896" s="44"/>
      <c r="M896" s="44"/>
      <c r="N896" s="44"/>
      <c r="O896" s="44"/>
      <c r="P896" s="44"/>
      <c r="Q896" s="44"/>
      <c r="R896" s="44"/>
      <c r="S896" s="44"/>
      <c r="T896" s="44"/>
    </row>
    <row r="897" ht="15.75" customHeight="1">
      <c r="A897" s="44"/>
      <c r="B897" s="44"/>
      <c r="C897" s="44"/>
      <c r="D897" s="44"/>
      <c r="E897" s="44"/>
      <c r="F897" s="44"/>
      <c r="G897" s="44"/>
      <c r="H897" s="44"/>
      <c r="I897" s="44"/>
      <c r="J897" s="44"/>
      <c r="K897" s="44"/>
      <c r="L897" s="44"/>
      <c r="M897" s="44"/>
      <c r="N897" s="44"/>
      <c r="O897" s="44"/>
      <c r="P897" s="44"/>
      <c r="Q897" s="44"/>
      <c r="R897" s="44"/>
      <c r="S897" s="44"/>
      <c r="T897" s="44"/>
    </row>
    <row r="898" ht="15.75" customHeight="1">
      <c r="A898" s="44"/>
      <c r="B898" s="44"/>
      <c r="C898" s="44"/>
      <c r="D898" s="44"/>
      <c r="E898" s="44"/>
      <c r="F898" s="44"/>
      <c r="G898" s="44"/>
      <c r="H898" s="44"/>
      <c r="I898" s="44"/>
      <c r="J898" s="44"/>
      <c r="K898" s="44"/>
      <c r="L898" s="44"/>
      <c r="M898" s="44"/>
      <c r="N898" s="44"/>
      <c r="O898" s="44"/>
      <c r="P898" s="44"/>
      <c r="Q898" s="44"/>
      <c r="R898" s="44"/>
      <c r="S898" s="44"/>
      <c r="T898" s="44"/>
    </row>
    <row r="899" ht="15.75" customHeight="1">
      <c r="A899" s="44"/>
      <c r="B899" s="44"/>
      <c r="C899" s="44"/>
      <c r="D899" s="44"/>
      <c r="E899" s="44"/>
      <c r="F899" s="44"/>
      <c r="G899" s="44"/>
      <c r="H899" s="44"/>
      <c r="I899" s="44"/>
      <c r="J899" s="44"/>
      <c r="K899" s="44"/>
      <c r="L899" s="44"/>
      <c r="M899" s="44"/>
      <c r="N899" s="44"/>
      <c r="O899" s="44"/>
      <c r="P899" s="44"/>
      <c r="Q899" s="44"/>
      <c r="R899" s="44"/>
      <c r="S899" s="44"/>
      <c r="T899" s="44"/>
    </row>
    <row r="900" ht="15.75" customHeight="1">
      <c r="A900" s="44"/>
      <c r="B900" s="44"/>
      <c r="C900" s="44"/>
      <c r="D900" s="44"/>
      <c r="E900" s="44"/>
      <c r="F900" s="44"/>
      <c r="G900" s="44"/>
      <c r="H900" s="44"/>
      <c r="I900" s="44"/>
      <c r="J900" s="44"/>
      <c r="K900" s="44"/>
      <c r="L900" s="44"/>
      <c r="M900" s="44"/>
      <c r="N900" s="44"/>
      <c r="O900" s="44"/>
      <c r="P900" s="44"/>
      <c r="Q900" s="44"/>
      <c r="R900" s="44"/>
      <c r="S900" s="44"/>
      <c r="T900" s="44"/>
    </row>
    <row r="901" ht="15.75" customHeight="1">
      <c r="A901" s="44"/>
      <c r="B901" s="44"/>
      <c r="C901" s="44"/>
      <c r="D901" s="44"/>
      <c r="E901" s="44"/>
      <c r="F901" s="44"/>
      <c r="G901" s="44"/>
      <c r="H901" s="44"/>
      <c r="I901" s="44"/>
      <c r="J901" s="44"/>
      <c r="K901" s="44"/>
      <c r="L901" s="44"/>
      <c r="M901" s="44"/>
      <c r="N901" s="44"/>
      <c r="O901" s="44"/>
      <c r="P901" s="44"/>
      <c r="Q901" s="44"/>
      <c r="R901" s="44"/>
      <c r="S901" s="44"/>
      <c r="T901" s="44"/>
    </row>
    <row r="902" ht="15.75" customHeight="1">
      <c r="A902" s="44"/>
      <c r="B902" s="44"/>
      <c r="C902" s="44"/>
      <c r="D902" s="44"/>
      <c r="E902" s="44"/>
      <c r="F902" s="44"/>
      <c r="G902" s="44"/>
      <c r="H902" s="44"/>
      <c r="I902" s="44"/>
      <c r="J902" s="44"/>
      <c r="K902" s="44"/>
      <c r="L902" s="44"/>
      <c r="M902" s="44"/>
      <c r="N902" s="44"/>
      <c r="O902" s="44"/>
      <c r="P902" s="44"/>
      <c r="Q902" s="44"/>
      <c r="R902" s="44"/>
      <c r="S902" s="44"/>
      <c r="T902" s="44"/>
    </row>
    <row r="903" ht="15.75" customHeight="1">
      <c r="A903" s="44"/>
      <c r="B903" s="44"/>
      <c r="C903" s="44"/>
      <c r="D903" s="44"/>
      <c r="E903" s="44"/>
      <c r="F903" s="44"/>
      <c r="G903" s="44"/>
      <c r="H903" s="44"/>
      <c r="I903" s="44"/>
      <c r="J903" s="44"/>
      <c r="K903" s="44"/>
      <c r="L903" s="44"/>
      <c r="M903" s="44"/>
      <c r="N903" s="44"/>
      <c r="O903" s="44"/>
      <c r="P903" s="44"/>
      <c r="Q903" s="44"/>
      <c r="R903" s="44"/>
      <c r="S903" s="44"/>
      <c r="T903" s="44"/>
    </row>
    <row r="904" ht="15.75" customHeight="1">
      <c r="A904" s="44"/>
      <c r="B904" s="44"/>
      <c r="C904" s="44"/>
      <c r="D904" s="44"/>
      <c r="E904" s="44"/>
      <c r="F904" s="44"/>
      <c r="G904" s="44"/>
      <c r="H904" s="44"/>
      <c r="I904" s="44"/>
      <c r="J904" s="44"/>
      <c r="K904" s="44"/>
      <c r="L904" s="44"/>
      <c r="M904" s="44"/>
      <c r="N904" s="44"/>
      <c r="O904" s="44"/>
      <c r="P904" s="44"/>
      <c r="Q904" s="44"/>
      <c r="R904" s="44"/>
      <c r="S904" s="44"/>
      <c r="T904" s="44"/>
    </row>
    <row r="905" ht="15.75" customHeight="1">
      <c r="A905" s="44"/>
      <c r="B905" s="44"/>
      <c r="C905" s="44"/>
      <c r="D905" s="44"/>
      <c r="E905" s="44"/>
      <c r="F905" s="44"/>
      <c r="G905" s="44"/>
      <c r="H905" s="44"/>
      <c r="I905" s="44"/>
      <c r="J905" s="44"/>
      <c r="K905" s="44"/>
      <c r="L905" s="44"/>
      <c r="M905" s="44"/>
      <c r="N905" s="44"/>
      <c r="O905" s="44"/>
      <c r="P905" s="44"/>
      <c r="Q905" s="44"/>
      <c r="R905" s="44"/>
      <c r="S905" s="44"/>
      <c r="T905" s="44"/>
    </row>
    <row r="906" ht="15.75" customHeight="1">
      <c r="A906" s="44"/>
      <c r="B906" s="44"/>
      <c r="C906" s="44"/>
      <c r="D906" s="44"/>
      <c r="E906" s="44"/>
      <c r="F906" s="44"/>
      <c r="G906" s="44"/>
      <c r="H906" s="44"/>
      <c r="I906" s="44"/>
      <c r="J906" s="44"/>
      <c r="K906" s="44"/>
      <c r="L906" s="44"/>
      <c r="M906" s="44"/>
      <c r="N906" s="44"/>
      <c r="O906" s="44"/>
      <c r="P906" s="44"/>
      <c r="Q906" s="44"/>
      <c r="R906" s="44"/>
      <c r="S906" s="44"/>
      <c r="T906" s="44"/>
    </row>
    <row r="907" ht="15.75" customHeight="1">
      <c r="A907" s="44"/>
      <c r="B907" s="44"/>
      <c r="C907" s="44"/>
      <c r="D907" s="44"/>
      <c r="E907" s="44"/>
      <c r="F907" s="44"/>
      <c r="G907" s="44"/>
      <c r="H907" s="44"/>
      <c r="I907" s="44"/>
      <c r="J907" s="44"/>
      <c r="K907" s="44"/>
      <c r="L907" s="44"/>
      <c r="M907" s="44"/>
      <c r="N907" s="44"/>
      <c r="O907" s="44"/>
      <c r="P907" s="44"/>
      <c r="Q907" s="44"/>
      <c r="R907" s="44"/>
      <c r="S907" s="44"/>
      <c r="T907" s="44"/>
    </row>
    <row r="908" ht="15.75" customHeight="1">
      <c r="A908" s="44"/>
      <c r="B908" s="44"/>
      <c r="C908" s="44"/>
      <c r="D908" s="44"/>
      <c r="E908" s="44"/>
      <c r="F908" s="44"/>
      <c r="G908" s="44"/>
      <c r="H908" s="44"/>
      <c r="I908" s="44"/>
      <c r="J908" s="44"/>
      <c r="K908" s="44"/>
      <c r="L908" s="44"/>
      <c r="M908" s="44"/>
      <c r="N908" s="44"/>
      <c r="O908" s="44"/>
      <c r="P908" s="44"/>
      <c r="Q908" s="44"/>
      <c r="R908" s="44"/>
      <c r="S908" s="44"/>
      <c r="T908" s="44"/>
    </row>
    <row r="909" ht="15.75" customHeight="1">
      <c r="A909" s="44"/>
      <c r="B909" s="44"/>
      <c r="C909" s="44"/>
      <c r="D909" s="44"/>
      <c r="E909" s="44"/>
      <c r="F909" s="44"/>
      <c r="G909" s="44"/>
      <c r="H909" s="44"/>
      <c r="I909" s="44"/>
      <c r="J909" s="44"/>
      <c r="K909" s="44"/>
      <c r="L909" s="44"/>
      <c r="M909" s="44"/>
      <c r="N909" s="44"/>
      <c r="O909" s="44"/>
      <c r="P909" s="44"/>
      <c r="Q909" s="44"/>
      <c r="R909" s="44"/>
      <c r="S909" s="44"/>
      <c r="T909" s="44"/>
    </row>
    <row r="910" ht="15.75" customHeight="1">
      <c r="A910" s="44"/>
      <c r="B910" s="44"/>
      <c r="C910" s="44"/>
      <c r="D910" s="44"/>
      <c r="E910" s="44"/>
      <c r="F910" s="44"/>
      <c r="G910" s="44"/>
      <c r="H910" s="44"/>
      <c r="I910" s="44"/>
      <c r="J910" s="44"/>
      <c r="K910" s="44"/>
      <c r="L910" s="44"/>
      <c r="M910" s="44"/>
      <c r="N910" s="44"/>
      <c r="O910" s="44"/>
      <c r="P910" s="44"/>
      <c r="Q910" s="44"/>
      <c r="R910" s="44"/>
      <c r="S910" s="44"/>
      <c r="T910" s="44"/>
    </row>
    <row r="911" ht="15.75" customHeight="1">
      <c r="A911" s="44"/>
      <c r="B911" s="44"/>
      <c r="C911" s="44"/>
      <c r="D911" s="44"/>
      <c r="E911" s="44"/>
      <c r="F911" s="44"/>
      <c r="G911" s="44"/>
      <c r="H911" s="44"/>
      <c r="I911" s="44"/>
      <c r="J911" s="44"/>
      <c r="K911" s="44"/>
      <c r="L911" s="44"/>
      <c r="M911" s="44"/>
      <c r="N911" s="44"/>
      <c r="O911" s="44"/>
      <c r="P911" s="44"/>
      <c r="Q911" s="44"/>
      <c r="R911" s="44"/>
      <c r="S911" s="44"/>
      <c r="T911" s="44"/>
    </row>
    <row r="912" ht="15.75" customHeight="1">
      <c r="A912" s="44"/>
      <c r="B912" s="44"/>
      <c r="C912" s="44"/>
      <c r="D912" s="44"/>
      <c r="E912" s="44"/>
      <c r="F912" s="44"/>
      <c r="G912" s="44"/>
      <c r="H912" s="44"/>
      <c r="I912" s="44"/>
      <c r="J912" s="44"/>
      <c r="K912" s="44"/>
      <c r="L912" s="44"/>
      <c r="M912" s="44"/>
      <c r="N912" s="44"/>
      <c r="O912" s="44"/>
      <c r="P912" s="44"/>
      <c r="Q912" s="44"/>
      <c r="R912" s="44"/>
      <c r="S912" s="44"/>
      <c r="T912" s="44"/>
    </row>
    <row r="913" ht="15.75" customHeight="1">
      <c r="A913" s="44"/>
      <c r="B913" s="44"/>
      <c r="C913" s="44"/>
      <c r="D913" s="44"/>
      <c r="E913" s="44"/>
      <c r="F913" s="44"/>
      <c r="G913" s="44"/>
      <c r="H913" s="44"/>
      <c r="I913" s="44"/>
      <c r="J913" s="44"/>
      <c r="K913" s="44"/>
      <c r="L913" s="44"/>
      <c r="M913" s="44"/>
      <c r="N913" s="44"/>
      <c r="O913" s="44"/>
      <c r="P913" s="44"/>
      <c r="Q913" s="44"/>
      <c r="R913" s="44"/>
      <c r="S913" s="44"/>
      <c r="T913" s="44"/>
    </row>
    <row r="914" ht="15.75" customHeight="1">
      <c r="A914" s="44"/>
      <c r="B914" s="44"/>
      <c r="C914" s="44"/>
      <c r="D914" s="44"/>
      <c r="E914" s="44"/>
      <c r="F914" s="44"/>
      <c r="G914" s="44"/>
      <c r="H914" s="44"/>
      <c r="I914" s="44"/>
      <c r="J914" s="44"/>
      <c r="K914" s="44"/>
      <c r="L914" s="44"/>
      <c r="M914" s="44"/>
      <c r="N914" s="44"/>
      <c r="O914" s="44"/>
      <c r="P914" s="44"/>
      <c r="Q914" s="44"/>
      <c r="R914" s="44"/>
      <c r="S914" s="44"/>
      <c r="T914" s="44"/>
    </row>
    <row r="915" ht="15.75" customHeight="1">
      <c r="A915" s="44"/>
      <c r="B915" s="44"/>
      <c r="C915" s="44"/>
      <c r="D915" s="44"/>
      <c r="E915" s="44"/>
      <c r="F915" s="44"/>
      <c r="G915" s="44"/>
      <c r="H915" s="44"/>
      <c r="I915" s="44"/>
      <c r="J915" s="44"/>
      <c r="K915" s="44"/>
      <c r="L915" s="44"/>
      <c r="M915" s="44"/>
      <c r="N915" s="44"/>
      <c r="O915" s="44"/>
      <c r="P915" s="44"/>
      <c r="Q915" s="44"/>
      <c r="R915" s="44"/>
      <c r="S915" s="44"/>
      <c r="T915" s="44"/>
    </row>
    <row r="916" ht="15.75" customHeight="1">
      <c r="A916" s="44"/>
      <c r="B916" s="44"/>
      <c r="C916" s="44"/>
      <c r="D916" s="44"/>
      <c r="E916" s="44"/>
      <c r="F916" s="44"/>
      <c r="G916" s="44"/>
      <c r="H916" s="44"/>
      <c r="I916" s="44"/>
      <c r="J916" s="44"/>
      <c r="K916" s="44"/>
      <c r="L916" s="44"/>
      <c r="M916" s="44"/>
      <c r="N916" s="44"/>
      <c r="O916" s="44"/>
      <c r="P916" s="44"/>
      <c r="Q916" s="44"/>
      <c r="R916" s="44"/>
      <c r="S916" s="44"/>
      <c r="T916" s="44"/>
    </row>
    <row r="917" ht="15.75" customHeight="1">
      <c r="A917" s="44"/>
      <c r="B917" s="44"/>
      <c r="C917" s="44"/>
      <c r="D917" s="44"/>
      <c r="E917" s="44"/>
      <c r="F917" s="44"/>
      <c r="G917" s="44"/>
      <c r="H917" s="44"/>
      <c r="I917" s="44"/>
      <c r="J917" s="44"/>
      <c r="K917" s="44"/>
      <c r="L917" s="44"/>
      <c r="M917" s="44"/>
      <c r="N917" s="44"/>
      <c r="O917" s="44"/>
      <c r="P917" s="44"/>
      <c r="Q917" s="44"/>
      <c r="R917" s="44"/>
      <c r="S917" s="44"/>
      <c r="T917" s="44"/>
    </row>
    <row r="918" ht="15.75" customHeight="1">
      <c r="A918" s="44"/>
      <c r="B918" s="44"/>
      <c r="C918" s="44"/>
      <c r="D918" s="44"/>
      <c r="E918" s="44"/>
      <c r="F918" s="44"/>
      <c r="G918" s="44"/>
      <c r="H918" s="44"/>
      <c r="I918" s="44"/>
      <c r="J918" s="44"/>
      <c r="K918" s="44"/>
      <c r="L918" s="44"/>
      <c r="M918" s="44"/>
      <c r="N918" s="44"/>
      <c r="O918" s="44"/>
      <c r="P918" s="44"/>
      <c r="Q918" s="44"/>
      <c r="R918" s="44"/>
      <c r="S918" s="44"/>
      <c r="T918" s="44"/>
    </row>
    <row r="919" ht="15.75" customHeight="1">
      <c r="A919" s="44"/>
      <c r="B919" s="44"/>
      <c r="C919" s="44"/>
      <c r="D919" s="44"/>
      <c r="E919" s="44"/>
      <c r="F919" s="44"/>
      <c r="G919" s="44"/>
      <c r="H919" s="44"/>
      <c r="I919" s="44"/>
      <c r="J919" s="44"/>
      <c r="K919" s="44"/>
      <c r="L919" s="44"/>
      <c r="M919" s="44"/>
      <c r="N919" s="44"/>
      <c r="O919" s="44"/>
      <c r="P919" s="44"/>
      <c r="Q919" s="44"/>
      <c r="R919" s="44"/>
      <c r="S919" s="44"/>
      <c r="T919" s="44"/>
    </row>
    <row r="920" ht="15.75" customHeight="1">
      <c r="A920" s="44"/>
      <c r="B920" s="44"/>
      <c r="C920" s="44"/>
      <c r="D920" s="44"/>
      <c r="E920" s="44"/>
      <c r="F920" s="44"/>
      <c r="G920" s="44"/>
      <c r="H920" s="44"/>
      <c r="I920" s="44"/>
      <c r="J920" s="44"/>
      <c r="K920" s="44"/>
      <c r="L920" s="44"/>
      <c r="M920" s="44"/>
      <c r="N920" s="44"/>
      <c r="O920" s="44"/>
      <c r="P920" s="44"/>
      <c r="Q920" s="44"/>
      <c r="R920" s="44"/>
      <c r="S920" s="44"/>
      <c r="T920" s="44"/>
    </row>
    <row r="921" ht="15.75" customHeight="1">
      <c r="A921" s="44"/>
      <c r="B921" s="44"/>
      <c r="C921" s="44"/>
      <c r="D921" s="44"/>
      <c r="E921" s="44"/>
      <c r="F921" s="44"/>
      <c r="G921" s="44"/>
      <c r="H921" s="44"/>
      <c r="I921" s="44"/>
      <c r="J921" s="44"/>
      <c r="K921" s="44"/>
      <c r="L921" s="44"/>
      <c r="M921" s="44"/>
      <c r="N921" s="44"/>
      <c r="O921" s="44"/>
      <c r="P921" s="44"/>
      <c r="Q921" s="44"/>
      <c r="R921" s="44"/>
      <c r="S921" s="44"/>
      <c r="T921" s="44"/>
    </row>
    <row r="922" ht="15.75" customHeight="1">
      <c r="A922" s="44"/>
      <c r="B922" s="44"/>
      <c r="C922" s="44"/>
      <c r="D922" s="44"/>
      <c r="E922" s="44"/>
      <c r="F922" s="44"/>
      <c r="G922" s="44"/>
      <c r="H922" s="44"/>
      <c r="I922" s="44"/>
      <c r="J922" s="44"/>
      <c r="K922" s="44"/>
      <c r="L922" s="44"/>
      <c r="M922" s="44"/>
      <c r="N922" s="44"/>
      <c r="O922" s="44"/>
      <c r="P922" s="44"/>
      <c r="Q922" s="44"/>
      <c r="R922" s="44"/>
      <c r="S922" s="44"/>
      <c r="T922" s="44"/>
    </row>
    <row r="923" ht="15.75" customHeight="1">
      <c r="A923" s="44"/>
      <c r="B923" s="44"/>
      <c r="C923" s="44"/>
      <c r="D923" s="44"/>
      <c r="E923" s="44"/>
      <c r="F923" s="44"/>
      <c r="G923" s="44"/>
      <c r="H923" s="44"/>
      <c r="I923" s="44"/>
      <c r="J923" s="44"/>
      <c r="K923" s="44"/>
      <c r="L923" s="44"/>
      <c r="M923" s="44"/>
      <c r="N923" s="44"/>
      <c r="O923" s="44"/>
      <c r="P923" s="44"/>
      <c r="Q923" s="44"/>
      <c r="R923" s="44"/>
      <c r="S923" s="44"/>
      <c r="T923" s="44"/>
    </row>
    <row r="924" ht="15.75" customHeight="1">
      <c r="A924" s="44"/>
      <c r="B924" s="44"/>
      <c r="C924" s="44"/>
      <c r="D924" s="44"/>
      <c r="E924" s="44"/>
      <c r="F924" s="44"/>
      <c r="G924" s="44"/>
      <c r="H924" s="44"/>
      <c r="I924" s="44"/>
      <c r="J924" s="44"/>
      <c r="K924" s="44"/>
      <c r="L924" s="44"/>
      <c r="M924" s="44"/>
      <c r="N924" s="44"/>
      <c r="O924" s="44"/>
      <c r="P924" s="44"/>
      <c r="Q924" s="44"/>
      <c r="R924" s="44"/>
      <c r="S924" s="44"/>
      <c r="T924" s="44"/>
    </row>
    <row r="925" ht="15.75" customHeight="1">
      <c r="A925" s="44"/>
      <c r="B925" s="44"/>
      <c r="C925" s="44"/>
      <c r="D925" s="44"/>
      <c r="E925" s="44"/>
      <c r="F925" s="44"/>
      <c r="G925" s="44"/>
      <c r="H925" s="44"/>
      <c r="I925" s="44"/>
      <c r="J925" s="44"/>
      <c r="K925" s="44"/>
      <c r="L925" s="44"/>
      <c r="M925" s="44"/>
      <c r="N925" s="44"/>
      <c r="O925" s="44"/>
      <c r="P925" s="44"/>
      <c r="Q925" s="44"/>
      <c r="R925" s="44"/>
      <c r="S925" s="44"/>
      <c r="T925" s="44"/>
    </row>
    <row r="926" ht="15.75" customHeight="1">
      <c r="A926" s="44"/>
      <c r="B926" s="44"/>
      <c r="C926" s="44"/>
      <c r="D926" s="44"/>
      <c r="E926" s="44"/>
      <c r="F926" s="44"/>
      <c r="G926" s="44"/>
      <c r="H926" s="44"/>
      <c r="I926" s="44"/>
      <c r="J926" s="44"/>
      <c r="K926" s="44"/>
      <c r="L926" s="44"/>
      <c r="M926" s="44"/>
      <c r="N926" s="44"/>
      <c r="O926" s="44"/>
      <c r="P926" s="44"/>
      <c r="Q926" s="44"/>
      <c r="R926" s="44"/>
      <c r="S926" s="44"/>
      <c r="T926" s="44"/>
    </row>
    <row r="927" ht="15.75" customHeight="1">
      <c r="A927" s="44"/>
      <c r="B927" s="44"/>
      <c r="C927" s="44"/>
      <c r="D927" s="44"/>
      <c r="E927" s="44"/>
      <c r="F927" s="44"/>
      <c r="G927" s="44"/>
      <c r="H927" s="44"/>
      <c r="I927" s="44"/>
      <c r="J927" s="44"/>
      <c r="K927" s="44"/>
      <c r="L927" s="44"/>
      <c r="M927" s="44"/>
      <c r="N927" s="44"/>
      <c r="O927" s="44"/>
      <c r="P927" s="44"/>
      <c r="Q927" s="44"/>
      <c r="R927" s="44"/>
      <c r="S927" s="44"/>
      <c r="T927" s="44"/>
    </row>
    <row r="928" ht="15.75" customHeight="1">
      <c r="A928" s="44"/>
      <c r="B928" s="44"/>
      <c r="C928" s="44"/>
      <c r="D928" s="44"/>
      <c r="E928" s="44"/>
      <c r="F928" s="44"/>
      <c r="G928" s="44"/>
      <c r="H928" s="44"/>
      <c r="I928" s="44"/>
      <c r="J928" s="44"/>
      <c r="K928" s="44"/>
      <c r="L928" s="44"/>
      <c r="M928" s="44"/>
      <c r="N928" s="44"/>
      <c r="O928" s="44"/>
      <c r="P928" s="44"/>
      <c r="Q928" s="44"/>
      <c r="R928" s="44"/>
      <c r="S928" s="44"/>
      <c r="T928" s="44"/>
    </row>
    <row r="929" ht="15.75" customHeight="1">
      <c r="A929" s="44"/>
      <c r="B929" s="44"/>
      <c r="C929" s="44"/>
      <c r="D929" s="44"/>
      <c r="E929" s="44"/>
      <c r="F929" s="44"/>
      <c r="G929" s="44"/>
      <c r="H929" s="44"/>
      <c r="I929" s="44"/>
      <c r="J929" s="44"/>
      <c r="K929" s="44"/>
      <c r="L929" s="44"/>
      <c r="M929" s="44"/>
      <c r="N929" s="44"/>
      <c r="O929" s="44"/>
      <c r="P929" s="44"/>
      <c r="Q929" s="44"/>
      <c r="R929" s="44"/>
      <c r="S929" s="44"/>
      <c r="T929" s="44"/>
    </row>
    <row r="930" ht="15.75" customHeight="1">
      <c r="A930" s="44"/>
      <c r="B930" s="44"/>
      <c r="C930" s="44"/>
      <c r="D930" s="44"/>
      <c r="E930" s="44"/>
      <c r="F930" s="44"/>
      <c r="G930" s="44"/>
      <c r="H930" s="44"/>
      <c r="I930" s="44"/>
      <c r="J930" s="44"/>
      <c r="K930" s="44"/>
      <c r="L930" s="44"/>
      <c r="M930" s="44"/>
      <c r="N930" s="44"/>
      <c r="O930" s="44"/>
      <c r="P930" s="44"/>
      <c r="Q930" s="44"/>
      <c r="R930" s="44"/>
      <c r="S930" s="44"/>
      <c r="T930" s="44"/>
    </row>
    <row r="931" ht="15.75" customHeight="1">
      <c r="A931" s="44"/>
      <c r="B931" s="44"/>
      <c r="C931" s="44"/>
      <c r="D931" s="44"/>
      <c r="E931" s="44"/>
      <c r="F931" s="44"/>
      <c r="G931" s="44"/>
      <c r="H931" s="44"/>
      <c r="I931" s="44"/>
      <c r="J931" s="44"/>
      <c r="K931" s="44"/>
      <c r="L931" s="44"/>
      <c r="M931" s="44"/>
      <c r="N931" s="44"/>
      <c r="O931" s="44"/>
      <c r="P931" s="44"/>
      <c r="Q931" s="44"/>
      <c r="R931" s="44"/>
      <c r="S931" s="44"/>
      <c r="T931" s="44"/>
    </row>
    <row r="932" ht="15.75" customHeight="1">
      <c r="A932" s="44"/>
      <c r="B932" s="44"/>
      <c r="C932" s="44"/>
      <c r="D932" s="44"/>
      <c r="E932" s="44"/>
      <c r="F932" s="44"/>
      <c r="G932" s="44"/>
      <c r="H932" s="44"/>
      <c r="I932" s="44"/>
      <c r="J932" s="44"/>
      <c r="K932" s="44"/>
      <c r="L932" s="44"/>
      <c r="M932" s="44"/>
      <c r="N932" s="44"/>
      <c r="O932" s="44"/>
      <c r="P932" s="44"/>
      <c r="Q932" s="44"/>
      <c r="R932" s="44"/>
      <c r="S932" s="44"/>
      <c r="T932" s="44"/>
    </row>
    <row r="933" ht="15.75" customHeight="1">
      <c r="A933" s="44"/>
      <c r="B933" s="44"/>
      <c r="C933" s="44"/>
      <c r="D933" s="44"/>
      <c r="E933" s="44"/>
      <c r="F933" s="44"/>
      <c r="G933" s="44"/>
      <c r="H933" s="44"/>
      <c r="I933" s="44"/>
      <c r="J933" s="44"/>
      <c r="K933" s="44"/>
      <c r="L933" s="44"/>
      <c r="M933" s="44"/>
      <c r="N933" s="44"/>
      <c r="O933" s="44"/>
      <c r="P933" s="44"/>
      <c r="Q933" s="44"/>
      <c r="R933" s="44"/>
      <c r="S933" s="44"/>
      <c r="T933" s="44"/>
    </row>
    <row r="934" ht="15.75" customHeight="1">
      <c r="A934" s="44"/>
      <c r="B934" s="44"/>
      <c r="C934" s="44"/>
      <c r="D934" s="44"/>
      <c r="E934" s="44"/>
      <c r="F934" s="44"/>
      <c r="G934" s="44"/>
      <c r="H934" s="44"/>
      <c r="I934" s="44"/>
      <c r="J934" s="44"/>
      <c r="K934" s="44"/>
      <c r="L934" s="44"/>
      <c r="M934" s="44"/>
      <c r="N934" s="44"/>
      <c r="O934" s="44"/>
      <c r="P934" s="44"/>
      <c r="Q934" s="44"/>
      <c r="R934" s="44"/>
      <c r="S934" s="44"/>
      <c r="T934" s="44"/>
    </row>
    <row r="935" ht="15.75" customHeight="1">
      <c r="A935" s="44"/>
      <c r="B935" s="44"/>
      <c r="C935" s="44"/>
      <c r="D935" s="44"/>
      <c r="E935" s="44"/>
      <c r="F935" s="44"/>
      <c r="G935" s="44"/>
      <c r="H935" s="44"/>
      <c r="I935" s="44"/>
      <c r="J935" s="44"/>
      <c r="K935" s="44"/>
      <c r="L935" s="44"/>
      <c r="M935" s="44"/>
      <c r="N935" s="44"/>
      <c r="O935" s="44"/>
      <c r="P935" s="44"/>
      <c r="Q935" s="44"/>
      <c r="R935" s="44"/>
      <c r="S935" s="44"/>
      <c r="T935" s="44"/>
    </row>
    <row r="936" ht="15.75" customHeight="1">
      <c r="A936" s="44"/>
      <c r="B936" s="44"/>
      <c r="C936" s="44"/>
      <c r="D936" s="44"/>
      <c r="E936" s="44"/>
      <c r="F936" s="44"/>
      <c r="G936" s="44"/>
      <c r="H936" s="44"/>
      <c r="I936" s="44"/>
      <c r="J936" s="44"/>
      <c r="K936" s="44"/>
      <c r="L936" s="44"/>
      <c r="M936" s="44"/>
      <c r="N936" s="44"/>
      <c r="O936" s="44"/>
      <c r="P936" s="44"/>
      <c r="Q936" s="44"/>
      <c r="R936" s="44"/>
      <c r="S936" s="44"/>
      <c r="T936" s="44"/>
    </row>
    <row r="937" ht="15.75" customHeight="1">
      <c r="A937" s="44"/>
      <c r="B937" s="44"/>
      <c r="C937" s="44"/>
      <c r="D937" s="44"/>
      <c r="E937" s="44"/>
      <c r="F937" s="44"/>
      <c r="G937" s="44"/>
      <c r="H937" s="44"/>
      <c r="I937" s="44"/>
      <c r="J937" s="44"/>
      <c r="K937" s="44"/>
      <c r="L937" s="44"/>
      <c r="M937" s="44"/>
      <c r="N937" s="44"/>
      <c r="O937" s="44"/>
      <c r="P937" s="44"/>
      <c r="Q937" s="44"/>
      <c r="R937" s="44"/>
      <c r="S937" s="44"/>
      <c r="T937" s="44"/>
    </row>
    <row r="938" ht="15.75" customHeight="1">
      <c r="A938" s="44"/>
      <c r="B938" s="44"/>
      <c r="C938" s="44"/>
      <c r="D938" s="44"/>
      <c r="E938" s="44"/>
      <c r="F938" s="44"/>
      <c r="G938" s="44"/>
      <c r="H938" s="44"/>
      <c r="I938" s="44"/>
      <c r="J938" s="44"/>
      <c r="K938" s="44"/>
      <c r="L938" s="44"/>
      <c r="M938" s="44"/>
      <c r="N938" s="44"/>
      <c r="O938" s="44"/>
      <c r="P938" s="44"/>
      <c r="Q938" s="44"/>
      <c r="R938" s="44"/>
      <c r="S938" s="44"/>
      <c r="T938" s="44"/>
    </row>
    <row r="939" ht="15.75" customHeight="1">
      <c r="A939" s="44"/>
      <c r="B939" s="44"/>
      <c r="C939" s="44"/>
      <c r="D939" s="44"/>
      <c r="E939" s="44"/>
      <c r="F939" s="44"/>
      <c r="G939" s="44"/>
      <c r="H939" s="44"/>
      <c r="I939" s="44"/>
      <c r="J939" s="44"/>
      <c r="K939" s="44"/>
      <c r="L939" s="44"/>
      <c r="M939" s="44"/>
      <c r="N939" s="44"/>
      <c r="O939" s="44"/>
      <c r="P939" s="44"/>
      <c r="Q939" s="44"/>
      <c r="R939" s="44"/>
      <c r="S939" s="44"/>
      <c r="T939" s="44"/>
    </row>
    <row r="940" ht="15.75" customHeight="1">
      <c r="A940" s="44"/>
      <c r="B940" s="44"/>
      <c r="C940" s="44"/>
      <c r="D940" s="44"/>
      <c r="E940" s="44"/>
      <c r="F940" s="44"/>
      <c r="G940" s="44"/>
      <c r="H940" s="44"/>
      <c r="I940" s="44"/>
      <c r="J940" s="44"/>
      <c r="K940" s="44"/>
      <c r="L940" s="44"/>
      <c r="M940" s="44"/>
      <c r="N940" s="44"/>
      <c r="O940" s="44"/>
      <c r="P940" s="44"/>
      <c r="Q940" s="44"/>
      <c r="R940" s="44"/>
      <c r="S940" s="44"/>
      <c r="T940" s="44"/>
    </row>
    <row r="941" ht="15.75" customHeight="1">
      <c r="A941" s="44"/>
      <c r="B941" s="44"/>
      <c r="C941" s="44"/>
      <c r="D941" s="44"/>
      <c r="E941" s="44"/>
      <c r="F941" s="44"/>
      <c r="G941" s="44"/>
      <c r="H941" s="44"/>
      <c r="I941" s="44"/>
      <c r="J941" s="44"/>
      <c r="K941" s="44"/>
      <c r="L941" s="44"/>
      <c r="M941" s="44"/>
      <c r="N941" s="44"/>
      <c r="O941" s="44"/>
      <c r="P941" s="44"/>
      <c r="Q941" s="44"/>
      <c r="R941" s="44"/>
      <c r="S941" s="44"/>
      <c r="T941" s="44"/>
    </row>
    <row r="942" ht="15.75" customHeight="1">
      <c r="A942" s="44"/>
      <c r="B942" s="44"/>
      <c r="C942" s="44"/>
      <c r="D942" s="44"/>
      <c r="E942" s="44"/>
      <c r="F942" s="44"/>
      <c r="G942" s="44"/>
      <c r="H942" s="44"/>
      <c r="I942" s="44"/>
      <c r="J942" s="44"/>
      <c r="K942" s="44"/>
      <c r="L942" s="44"/>
      <c r="M942" s="44"/>
      <c r="N942" s="44"/>
      <c r="O942" s="44"/>
      <c r="P942" s="44"/>
      <c r="Q942" s="44"/>
      <c r="R942" s="44"/>
      <c r="S942" s="44"/>
      <c r="T942" s="44"/>
    </row>
    <row r="943" ht="15.75" customHeight="1">
      <c r="A943" s="44"/>
      <c r="B943" s="44"/>
      <c r="C943" s="44"/>
      <c r="D943" s="44"/>
      <c r="E943" s="44"/>
      <c r="F943" s="44"/>
      <c r="G943" s="44"/>
      <c r="H943" s="44"/>
      <c r="I943" s="44"/>
      <c r="J943" s="44"/>
      <c r="K943" s="44"/>
      <c r="L943" s="44"/>
      <c r="M943" s="44"/>
      <c r="N943" s="44"/>
      <c r="O943" s="44"/>
      <c r="P943" s="44"/>
      <c r="Q943" s="44"/>
      <c r="R943" s="44"/>
      <c r="S943" s="44"/>
      <c r="T943" s="44"/>
    </row>
    <row r="944" ht="15.75" customHeight="1">
      <c r="A944" s="44"/>
      <c r="B944" s="44"/>
      <c r="C944" s="44"/>
      <c r="D944" s="44"/>
      <c r="E944" s="44"/>
      <c r="F944" s="44"/>
      <c r="G944" s="44"/>
      <c r="H944" s="44"/>
      <c r="I944" s="44"/>
      <c r="J944" s="44"/>
      <c r="K944" s="44"/>
      <c r="L944" s="44"/>
      <c r="M944" s="44"/>
      <c r="N944" s="44"/>
      <c r="O944" s="44"/>
      <c r="P944" s="44"/>
      <c r="Q944" s="44"/>
      <c r="R944" s="44"/>
      <c r="S944" s="44"/>
      <c r="T944" s="44"/>
    </row>
    <row r="945" ht="15.75" customHeight="1">
      <c r="A945" s="44"/>
      <c r="B945" s="44"/>
      <c r="C945" s="44"/>
      <c r="D945" s="44"/>
      <c r="E945" s="44"/>
      <c r="F945" s="44"/>
      <c r="G945" s="44"/>
      <c r="H945" s="44"/>
      <c r="I945" s="44"/>
      <c r="J945" s="44"/>
      <c r="K945" s="44"/>
      <c r="L945" s="44"/>
      <c r="M945" s="44"/>
      <c r="N945" s="44"/>
      <c r="O945" s="44"/>
      <c r="P945" s="44"/>
      <c r="Q945" s="44"/>
      <c r="R945" s="44"/>
      <c r="S945" s="44"/>
      <c r="T945" s="44"/>
    </row>
    <row r="946" ht="15.75" customHeight="1">
      <c r="A946" s="44"/>
      <c r="B946" s="44"/>
      <c r="C946" s="44"/>
      <c r="D946" s="44"/>
      <c r="E946" s="44"/>
      <c r="F946" s="44"/>
      <c r="G946" s="44"/>
      <c r="H946" s="44"/>
      <c r="I946" s="44"/>
      <c r="J946" s="44"/>
      <c r="K946" s="44"/>
      <c r="L946" s="44"/>
      <c r="M946" s="44"/>
      <c r="N946" s="44"/>
      <c r="O946" s="44"/>
      <c r="P946" s="44"/>
      <c r="Q946" s="44"/>
      <c r="R946" s="44"/>
      <c r="S946" s="44"/>
      <c r="T946" s="44"/>
    </row>
    <row r="947" ht="15.75" customHeight="1">
      <c r="A947" s="44"/>
      <c r="B947" s="44"/>
      <c r="C947" s="44"/>
      <c r="D947" s="44"/>
      <c r="E947" s="44"/>
      <c r="F947" s="44"/>
      <c r="G947" s="44"/>
      <c r="H947" s="44"/>
      <c r="I947" s="44"/>
      <c r="J947" s="44"/>
      <c r="K947" s="44"/>
      <c r="L947" s="44"/>
      <c r="M947" s="44"/>
      <c r="N947" s="44"/>
      <c r="O947" s="44"/>
      <c r="P947" s="44"/>
      <c r="Q947" s="44"/>
      <c r="R947" s="44"/>
      <c r="S947" s="44"/>
      <c r="T947" s="44"/>
    </row>
    <row r="948" ht="15.75" customHeight="1">
      <c r="A948" s="44"/>
      <c r="B948" s="44"/>
      <c r="C948" s="44"/>
      <c r="D948" s="44"/>
      <c r="E948" s="44"/>
      <c r="F948" s="44"/>
      <c r="G948" s="44"/>
      <c r="H948" s="44"/>
      <c r="I948" s="44"/>
      <c r="J948" s="44"/>
      <c r="K948" s="44"/>
      <c r="L948" s="44"/>
      <c r="M948" s="44"/>
      <c r="N948" s="44"/>
      <c r="O948" s="44"/>
      <c r="P948" s="44"/>
      <c r="Q948" s="44"/>
      <c r="R948" s="44"/>
      <c r="S948" s="44"/>
      <c r="T948" s="44"/>
    </row>
    <row r="949" ht="15.75" customHeight="1">
      <c r="A949" s="44"/>
      <c r="B949" s="44"/>
      <c r="C949" s="44"/>
      <c r="D949" s="44"/>
      <c r="E949" s="44"/>
      <c r="F949" s="44"/>
      <c r="G949" s="44"/>
      <c r="H949" s="44"/>
      <c r="I949" s="44"/>
      <c r="J949" s="44"/>
      <c r="K949" s="44"/>
      <c r="L949" s="44"/>
      <c r="M949" s="44"/>
      <c r="N949" s="44"/>
      <c r="O949" s="44"/>
      <c r="P949" s="44"/>
      <c r="Q949" s="44"/>
      <c r="R949" s="44"/>
      <c r="S949" s="44"/>
      <c r="T949" s="44"/>
    </row>
    <row r="950" ht="15.75" customHeight="1">
      <c r="A950" s="44"/>
      <c r="B950" s="44"/>
      <c r="C950" s="44"/>
      <c r="D950" s="44"/>
      <c r="E950" s="44"/>
      <c r="F950" s="44"/>
      <c r="G950" s="44"/>
      <c r="H950" s="44"/>
      <c r="I950" s="44"/>
      <c r="J950" s="44"/>
      <c r="K950" s="44"/>
      <c r="L950" s="44"/>
      <c r="M950" s="44"/>
      <c r="N950" s="44"/>
      <c r="O950" s="44"/>
      <c r="P950" s="44"/>
      <c r="Q950" s="44"/>
      <c r="R950" s="44"/>
      <c r="S950" s="44"/>
      <c r="T950" s="44"/>
    </row>
    <row r="951" ht="15.75" customHeight="1">
      <c r="A951" s="44"/>
      <c r="B951" s="44"/>
      <c r="C951" s="44"/>
      <c r="D951" s="44"/>
      <c r="E951" s="44"/>
      <c r="F951" s="44"/>
      <c r="G951" s="44"/>
      <c r="H951" s="44"/>
      <c r="I951" s="44"/>
      <c r="J951" s="44"/>
      <c r="K951" s="44"/>
      <c r="L951" s="44"/>
      <c r="M951" s="44"/>
      <c r="N951" s="44"/>
      <c r="O951" s="44"/>
      <c r="P951" s="44"/>
      <c r="Q951" s="44"/>
      <c r="R951" s="44"/>
      <c r="S951" s="44"/>
      <c r="T951" s="44"/>
    </row>
    <row r="952" ht="15.75" customHeight="1">
      <c r="A952" s="44"/>
      <c r="B952" s="44"/>
      <c r="C952" s="44"/>
      <c r="D952" s="44"/>
      <c r="E952" s="44"/>
      <c r="F952" s="44"/>
      <c r="G952" s="44"/>
      <c r="H952" s="44"/>
      <c r="I952" s="44"/>
      <c r="J952" s="44"/>
      <c r="K952" s="44"/>
      <c r="L952" s="44"/>
      <c r="M952" s="44"/>
      <c r="N952" s="44"/>
      <c r="O952" s="44"/>
      <c r="P952" s="44"/>
      <c r="Q952" s="44"/>
      <c r="R952" s="44"/>
      <c r="S952" s="44"/>
      <c r="T952" s="44"/>
    </row>
    <row r="953" ht="15.75" customHeight="1">
      <c r="A953" s="44"/>
      <c r="B953" s="44"/>
      <c r="C953" s="44"/>
      <c r="D953" s="44"/>
      <c r="E953" s="44"/>
      <c r="F953" s="44"/>
      <c r="G953" s="44"/>
      <c r="H953" s="44"/>
      <c r="I953" s="44"/>
      <c r="J953" s="44"/>
      <c r="K953" s="44"/>
      <c r="L953" s="44"/>
      <c r="M953" s="44"/>
      <c r="N953" s="44"/>
      <c r="O953" s="44"/>
      <c r="P953" s="44"/>
      <c r="Q953" s="44"/>
      <c r="R953" s="44"/>
      <c r="S953" s="44"/>
      <c r="T953" s="44"/>
    </row>
    <row r="954" ht="15.75" customHeight="1">
      <c r="A954" s="44"/>
      <c r="B954" s="44"/>
      <c r="C954" s="44"/>
      <c r="D954" s="44"/>
      <c r="E954" s="44"/>
      <c r="F954" s="44"/>
      <c r="G954" s="44"/>
      <c r="H954" s="44"/>
      <c r="I954" s="44"/>
      <c r="J954" s="44"/>
      <c r="K954" s="44"/>
      <c r="L954" s="44"/>
      <c r="M954" s="44"/>
      <c r="N954" s="44"/>
      <c r="O954" s="44"/>
      <c r="P954" s="44"/>
      <c r="Q954" s="44"/>
      <c r="R954" s="44"/>
      <c r="S954" s="44"/>
      <c r="T954" s="44"/>
    </row>
    <row r="955" ht="15.75" customHeight="1">
      <c r="A955" s="44"/>
      <c r="B955" s="44"/>
      <c r="C955" s="44"/>
      <c r="D955" s="44"/>
      <c r="E955" s="44"/>
      <c r="F955" s="44"/>
      <c r="G955" s="44"/>
      <c r="H955" s="44"/>
      <c r="I955" s="44"/>
      <c r="J955" s="44"/>
      <c r="K955" s="44"/>
      <c r="L955" s="44"/>
      <c r="M955" s="44"/>
      <c r="N955" s="44"/>
      <c r="O955" s="44"/>
      <c r="P955" s="44"/>
      <c r="Q955" s="44"/>
      <c r="R955" s="44"/>
      <c r="S955" s="44"/>
      <c r="T955" s="44"/>
    </row>
    <row r="956" ht="15.75" customHeight="1">
      <c r="A956" s="44"/>
      <c r="B956" s="44"/>
      <c r="C956" s="44"/>
      <c r="D956" s="44"/>
      <c r="E956" s="44"/>
      <c r="F956" s="44"/>
      <c r="G956" s="44"/>
      <c r="H956" s="44"/>
      <c r="I956" s="44"/>
      <c r="J956" s="44"/>
      <c r="K956" s="44"/>
      <c r="L956" s="44"/>
      <c r="M956" s="44"/>
      <c r="N956" s="44"/>
      <c r="O956" s="44"/>
      <c r="P956" s="44"/>
      <c r="Q956" s="44"/>
      <c r="R956" s="44"/>
      <c r="S956" s="44"/>
      <c r="T956" s="44"/>
    </row>
    <row r="957" ht="15.75" customHeight="1">
      <c r="A957" s="44"/>
      <c r="B957" s="44"/>
      <c r="C957" s="44"/>
      <c r="D957" s="44"/>
      <c r="E957" s="44"/>
      <c r="F957" s="44"/>
      <c r="G957" s="44"/>
      <c r="H957" s="44"/>
      <c r="I957" s="44"/>
      <c r="J957" s="44"/>
      <c r="K957" s="44"/>
      <c r="L957" s="44"/>
      <c r="M957" s="44"/>
      <c r="N957" s="44"/>
      <c r="O957" s="44"/>
      <c r="P957" s="44"/>
      <c r="Q957" s="44"/>
      <c r="R957" s="44"/>
      <c r="S957" s="44"/>
      <c r="T957" s="44"/>
    </row>
    <row r="958" ht="15.75" customHeight="1">
      <c r="A958" s="44"/>
      <c r="B958" s="44"/>
      <c r="C958" s="44"/>
      <c r="D958" s="44"/>
      <c r="E958" s="44"/>
      <c r="F958" s="44"/>
      <c r="G958" s="44"/>
      <c r="H958" s="44"/>
      <c r="I958" s="44"/>
      <c r="J958" s="44"/>
      <c r="K958" s="44"/>
      <c r="L958" s="44"/>
      <c r="M958" s="44"/>
      <c r="N958" s="44"/>
      <c r="O958" s="44"/>
      <c r="P958" s="44"/>
      <c r="Q958" s="44"/>
      <c r="R958" s="44"/>
      <c r="S958" s="44"/>
      <c r="T958" s="44"/>
    </row>
    <row r="959" ht="15.75" customHeight="1">
      <c r="A959" s="44"/>
      <c r="B959" s="44"/>
      <c r="C959" s="44"/>
      <c r="D959" s="44"/>
      <c r="E959" s="44"/>
      <c r="F959" s="44"/>
      <c r="G959" s="44"/>
      <c r="H959" s="44"/>
      <c r="I959" s="44"/>
      <c r="J959" s="44"/>
      <c r="K959" s="44"/>
      <c r="L959" s="44"/>
      <c r="M959" s="44"/>
      <c r="N959" s="44"/>
      <c r="O959" s="44"/>
      <c r="P959" s="44"/>
      <c r="Q959" s="44"/>
      <c r="R959" s="44"/>
      <c r="S959" s="44"/>
      <c r="T959" s="44"/>
    </row>
    <row r="960" ht="15.75" customHeight="1">
      <c r="A960" s="44"/>
      <c r="B960" s="44"/>
      <c r="C960" s="44"/>
      <c r="D960" s="44"/>
      <c r="E960" s="44"/>
      <c r="F960" s="44"/>
      <c r="G960" s="44"/>
      <c r="H960" s="44"/>
      <c r="I960" s="44"/>
      <c r="J960" s="44"/>
      <c r="K960" s="44"/>
      <c r="L960" s="44"/>
      <c r="M960" s="44"/>
      <c r="N960" s="44"/>
      <c r="O960" s="44"/>
      <c r="P960" s="44"/>
      <c r="Q960" s="44"/>
      <c r="R960" s="44"/>
      <c r="S960" s="44"/>
      <c r="T960" s="44"/>
    </row>
    <row r="961" ht="15.75" customHeight="1">
      <c r="A961" s="44"/>
      <c r="B961" s="44"/>
      <c r="C961" s="44"/>
      <c r="D961" s="44"/>
      <c r="E961" s="44"/>
      <c r="F961" s="44"/>
      <c r="G961" s="44"/>
      <c r="H961" s="44"/>
      <c r="I961" s="44"/>
      <c r="J961" s="44"/>
      <c r="K961" s="44"/>
      <c r="L961" s="44"/>
      <c r="M961" s="44"/>
      <c r="N961" s="44"/>
      <c r="O961" s="44"/>
      <c r="P961" s="44"/>
      <c r="Q961" s="44"/>
      <c r="R961" s="44"/>
      <c r="S961" s="44"/>
      <c r="T961" s="44"/>
    </row>
    <row r="962" ht="15.75" customHeight="1">
      <c r="A962" s="44"/>
      <c r="B962" s="44"/>
      <c r="C962" s="44"/>
      <c r="D962" s="44"/>
      <c r="E962" s="44"/>
      <c r="F962" s="44"/>
      <c r="G962" s="44"/>
      <c r="H962" s="44"/>
      <c r="I962" s="44"/>
      <c r="J962" s="44"/>
      <c r="K962" s="44"/>
      <c r="L962" s="44"/>
      <c r="M962" s="44"/>
      <c r="N962" s="44"/>
      <c r="O962" s="44"/>
      <c r="P962" s="44"/>
      <c r="Q962" s="44"/>
      <c r="R962" s="44"/>
      <c r="S962" s="44"/>
      <c r="T962" s="44"/>
    </row>
    <row r="963" ht="15.75" customHeight="1">
      <c r="A963" s="44"/>
      <c r="B963" s="44"/>
      <c r="C963" s="44"/>
      <c r="D963" s="44"/>
      <c r="E963" s="44"/>
      <c r="F963" s="44"/>
      <c r="G963" s="44"/>
      <c r="H963" s="44"/>
      <c r="I963" s="44"/>
      <c r="J963" s="44"/>
      <c r="K963" s="44"/>
      <c r="L963" s="44"/>
      <c r="M963" s="44"/>
      <c r="N963" s="44"/>
      <c r="O963" s="44"/>
      <c r="P963" s="44"/>
      <c r="Q963" s="44"/>
      <c r="R963" s="44"/>
      <c r="S963" s="44"/>
      <c r="T963" s="44"/>
    </row>
    <row r="964" ht="15.75" customHeight="1">
      <c r="A964" s="44"/>
      <c r="B964" s="44"/>
      <c r="C964" s="44"/>
      <c r="D964" s="44"/>
      <c r="E964" s="44"/>
      <c r="F964" s="44"/>
      <c r="G964" s="44"/>
      <c r="H964" s="44"/>
      <c r="I964" s="44"/>
      <c r="J964" s="44"/>
      <c r="K964" s="44"/>
      <c r="L964" s="44"/>
      <c r="M964" s="44"/>
      <c r="N964" s="44"/>
      <c r="O964" s="44"/>
      <c r="P964" s="44"/>
      <c r="Q964" s="44"/>
      <c r="R964" s="44"/>
      <c r="S964" s="44"/>
      <c r="T964" s="44"/>
    </row>
    <row r="965" ht="15.75" customHeight="1">
      <c r="A965" s="44"/>
      <c r="B965" s="44"/>
      <c r="C965" s="44"/>
      <c r="D965" s="44"/>
      <c r="E965" s="44"/>
      <c r="F965" s="44"/>
      <c r="G965" s="44"/>
      <c r="H965" s="44"/>
      <c r="I965" s="44"/>
      <c r="J965" s="44"/>
      <c r="K965" s="44"/>
      <c r="L965" s="44"/>
      <c r="M965" s="44"/>
      <c r="N965" s="44"/>
      <c r="O965" s="44"/>
      <c r="P965" s="44"/>
      <c r="Q965" s="44"/>
      <c r="R965" s="44"/>
      <c r="S965" s="44"/>
      <c r="T965" s="44"/>
    </row>
    <row r="966" ht="15.75" customHeight="1">
      <c r="A966" s="44"/>
      <c r="B966" s="44"/>
      <c r="C966" s="44"/>
      <c r="D966" s="44"/>
      <c r="E966" s="44"/>
      <c r="F966" s="44"/>
      <c r="G966" s="44"/>
      <c r="H966" s="44"/>
      <c r="I966" s="44"/>
      <c r="J966" s="44"/>
      <c r="K966" s="44"/>
      <c r="L966" s="44"/>
      <c r="M966" s="44"/>
      <c r="N966" s="44"/>
      <c r="O966" s="44"/>
      <c r="P966" s="44"/>
      <c r="Q966" s="44"/>
      <c r="R966" s="44"/>
      <c r="S966" s="44"/>
      <c r="T966" s="44"/>
    </row>
    <row r="967" ht="15.75" customHeight="1">
      <c r="A967" s="44"/>
      <c r="B967" s="44"/>
      <c r="C967" s="44"/>
      <c r="D967" s="44"/>
      <c r="E967" s="44"/>
      <c r="F967" s="44"/>
      <c r="G967" s="44"/>
      <c r="H967" s="44"/>
      <c r="I967" s="44"/>
      <c r="J967" s="44"/>
      <c r="K967" s="44"/>
      <c r="L967" s="44"/>
      <c r="M967" s="44"/>
      <c r="N967" s="44"/>
      <c r="O967" s="44"/>
      <c r="P967" s="44"/>
      <c r="Q967" s="44"/>
      <c r="R967" s="44"/>
      <c r="S967" s="44"/>
      <c r="T967" s="44"/>
    </row>
    <row r="968" ht="15.75" customHeight="1">
      <c r="A968" s="44"/>
      <c r="B968" s="44"/>
      <c r="C968" s="44"/>
      <c r="D968" s="44"/>
      <c r="E968" s="44"/>
      <c r="F968" s="44"/>
      <c r="G968" s="44"/>
      <c r="H968" s="44"/>
      <c r="I968" s="44"/>
      <c r="J968" s="44"/>
      <c r="K968" s="44"/>
      <c r="L968" s="44"/>
      <c r="M968" s="44"/>
      <c r="N968" s="44"/>
      <c r="O968" s="44"/>
      <c r="P968" s="44"/>
      <c r="Q968" s="44"/>
      <c r="R968" s="44"/>
      <c r="S968" s="44"/>
      <c r="T968" s="44"/>
    </row>
    <row r="969" ht="15.75" customHeight="1">
      <c r="A969" s="44"/>
      <c r="B969" s="44"/>
      <c r="C969" s="44"/>
      <c r="D969" s="44"/>
      <c r="E969" s="44"/>
      <c r="F969" s="44"/>
      <c r="G969" s="44"/>
      <c r="H969" s="44"/>
      <c r="I969" s="44"/>
      <c r="J969" s="44"/>
      <c r="K969" s="44"/>
      <c r="L969" s="44"/>
      <c r="M969" s="44"/>
      <c r="N969" s="44"/>
      <c r="O969" s="44"/>
      <c r="P969" s="44"/>
      <c r="Q969" s="44"/>
      <c r="R969" s="44"/>
      <c r="S969" s="44"/>
      <c r="T969" s="44"/>
    </row>
    <row r="970" ht="15.75" customHeight="1">
      <c r="A970" s="44"/>
      <c r="B970" s="44"/>
      <c r="C970" s="44"/>
      <c r="D970" s="44"/>
      <c r="E970" s="44"/>
      <c r="F970" s="44"/>
      <c r="G970" s="44"/>
      <c r="H970" s="44"/>
      <c r="I970" s="44"/>
      <c r="J970" s="44"/>
      <c r="K970" s="44"/>
      <c r="L970" s="44"/>
      <c r="M970" s="44"/>
      <c r="N970" s="44"/>
      <c r="O970" s="44"/>
      <c r="P970" s="44"/>
      <c r="Q970" s="44"/>
      <c r="R970" s="44"/>
      <c r="S970" s="44"/>
      <c r="T970" s="44"/>
    </row>
    <row r="971" ht="15.75" customHeight="1">
      <c r="A971" s="44"/>
      <c r="B971" s="44"/>
      <c r="C971" s="44"/>
      <c r="D971" s="44"/>
      <c r="E971" s="44"/>
      <c r="F971" s="44"/>
      <c r="G971" s="44"/>
      <c r="H971" s="44"/>
      <c r="I971" s="44"/>
      <c r="J971" s="44"/>
      <c r="K971" s="44"/>
      <c r="L971" s="44"/>
      <c r="M971" s="44"/>
      <c r="N971" s="44"/>
      <c r="O971" s="44"/>
      <c r="P971" s="44"/>
      <c r="Q971" s="44"/>
      <c r="R971" s="44"/>
      <c r="S971" s="44"/>
      <c r="T971" s="44"/>
    </row>
    <row r="972" ht="15.75" customHeight="1">
      <c r="A972" s="44"/>
      <c r="B972" s="44"/>
      <c r="C972" s="44"/>
      <c r="D972" s="44"/>
      <c r="E972" s="44"/>
      <c r="F972" s="44"/>
      <c r="G972" s="44"/>
      <c r="H972" s="44"/>
      <c r="I972" s="44"/>
      <c r="J972" s="44"/>
      <c r="K972" s="44"/>
      <c r="L972" s="44"/>
      <c r="M972" s="44"/>
      <c r="N972" s="44"/>
      <c r="O972" s="44"/>
      <c r="P972" s="44"/>
      <c r="Q972" s="44"/>
      <c r="R972" s="44"/>
      <c r="S972" s="44"/>
      <c r="T972" s="44"/>
    </row>
    <row r="973" ht="15.75" customHeight="1">
      <c r="A973" s="44"/>
      <c r="B973" s="44"/>
      <c r="C973" s="44"/>
      <c r="D973" s="44"/>
      <c r="E973" s="44"/>
      <c r="F973" s="44"/>
      <c r="G973" s="44"/>
      <c r="H973" s="44"/>
      <c r="I973" s="44"/>
      <c r="J973" s="44"/>
      <c r="K973" s="44"/>
      <c r="L973" s="44"/>
      <c r="M973" s="44"/>
      <c r="N973" s="44"/>
      <c r="O973" s="44"/>
      <c r="P973" s="44"/>
      <c r="Q973" s="44"/>
      <c r="R973" s="44"/>
      <c r="S973" s="44"/>
      <c r="T973" s="44"/>
    </row>
    <row r="974" ht="15.75" customHeight="1">
      <c r="A974" s="44"/>
      <c r="B974" s="44"/>
      <c r="C974" s="44"/>
      <c r="D974" s="44"/>
      <c r="E974" s="44"/>
      <c r="F974" s="44"/>
      <c r="G974" s="44"/>
      <c r="H974" s="44"/>
      <c r="I974" s="44"/>
      <c r="J974" s="44"/>
      <c r="K974" s="44"/>
      <c r="L974" s="44"/>
      <c r="M974" s="44"/>
      <c r="N974" s="44"/>
      <c r="O974" s="44"/>
      <c r="P974" s="44"/>
      <c r="Q974" s="44"/>
      <c r="R974" s="44"/>
      <c r="S974" s="44"/>
      <c r="T974" s="44"/>
    </row>
    <row r="975" ht="15.75" customHeight="1">
      <c r="A975" s="44"/>
      <c r="B975" s="44"/>
      <c r="C975" s="44"/>
      <c r="D975" s="44"/>
      <c r="E975" s="44"/>
      <c r="F975" s="44"/>
      <c r="G975" s="44"/>
      <c r="H975" s="44"/>
      <c r="I975" s="44"/>
      <c r="J975" s="44"/>
      <c r="K975" s="44"/>
      <c r="L975" s="44"/>
      <c r="M975" s="44"/>
      <c r="N975" s="44"/>
      <c r="O975" s="44"/>
      <c r="P975" s="44"/>
      <c r="Q975" s="44"/>
      <c r="R975" s="44"/>
      <c r="S975" s="44"/>
      <c r="T975" s="44"/>
    </row>
    <row r="976" ht="15.75" customHeight="1">
      <c r="A976" s="44"/>
      <c r="B976" s="44"/>
      <c r="C976" s="44"/>
      <c r="D976" s="44"/>
      <c r="E976" s="44"/>
      <c r="F976" s="44"/>
      <c r="G976" s="44"/>
      <c r="H976" s="44"/>
      <c r="I976" s="44"/>
      <c r="J976" s="44"/>
      <c r="K976" s="44"/>
      <c r="L976" s="44"/>
      <c r="M976" s="44"/>
      <c r="N976" s="44"/>
      <c r="O976" s="44"/>
      <c r="P976" s="44"/>
      <c r="Q976" s="44"/>
      <c r="R976" s="44"/>
      <c r="S976" s="44"/>
      <c r="T976" s="44"/>
    </row>
    <row r="977" ht="15.75" customHeight="1">
      <c r="A977" s="44"/>
      <c r="B977" s="44"/>
      <c r="C977" s="44"/>
      <c r="D977" s="44"/>
      <c r="E977" s="44"/>
      <c r="F977" s="44"/>
      <c r="G977" s="44"/>
      <c r="H977" s="44"/>
      <c r="I977" s="44"/>
      <c r="J977" s="44"/>
      <c r="K977" s="44"/>
      <c r="L977" s="44"/>
      <c r="M977" s="44"/>
      <c r="N977" s="44"/>
      <c r="O977" s="44"/>
      <c r="P977" s="44"/>
      <c r="Q977" s="44"/>
      <c r="R977" s="44"/>
      <c r="S977" s="44"/>
      <c r="T977" s="44"/>
    </row>
    <row r="978" ht="15.75" customHeight="1">
      <c r="A978" s="44"/>
      <c r="B978" s="44"/>
      <c r="C978" s="44"/>
      <c r="D978" s="44"/>
      <c r="E978" s="44"/>
      <c r="F978" s="44"/>
      <c r="G978" s="44"/>
      <c r="H978" s="44"/>
      <c r="I978" s="44"/>
      <c r="J978" s="44"/>
      <c r="K978" s="44"/>
      <c r="L978" s="44"/>
      <c r="M978" s="44"/>
      <c r="N978" s="44"/>
      <c r="O978" s="44"/>
      <c r="P978" s="44"/>
      <c r="Q978" s="44"/>
      <c r="R978" s="44"/>
      <c r="S978" s="44"/>
      <c r="T978" s="44"/>
    </row>
    <row r="979" ht="15.75" customHeight="1">
      <c r="A979" s="44"/>
      <c r="B979" s="44"/>
      <c r="C979" s="44"/>
      <c r="D979" s="44"/>
      <c r="E979" s="44"/>
      <c r="F979" s="44"/>
      <c r="G979" s="44"/>
      <c r="H979" s="44"/>
      <c r="I979" s="44"/>
      <c r="J979" s="44"/>
      <c r="K979" s="44"/>
      <c r="L979" s="44"/>
      <c r="M979" s="44"/>
      <c r="N979" s="44"/>
      <c r="O979" s="44"/>
      <c r="P979" s="44"/>
      <c r="Q979" s="44"/>
      <c r="R979" s="44"/>
      <c r="S979" s="44"/>
      <c r="T979" s="44"/>
    </row>
    <row r="980" ht="15.75" customHeight="1">
      <c r="A980" s="44"/>
      <c r="B980" s="44"/>
      <c r="C980" s="44"/>
      <c r="D980" s="44"/>
      <c r="E980" s="44"/>
      <c r="F980" s="44"/>
      <c r="G980" s="44"/>
      <c r="H980" s="44"/>
      <c r="I980" s="44"/>
      <c r="J980" s="44"/>
      <c r="K980" s="44"/>
      <c r="L980" s="44"/>
      <c r="M980" s="44"/>
      <c r="N980" s="44"/>
      <c r="O980" s="44"/>
      <c r="P980" s="44"/>
      <c r="Q980" s="44"/>
      <c r="R980" s="44"/>
      <c r="S980" s="44"/>
      <c r="T980" s="44"/>
    </row>
    <row r="981" ht="15.75" customHeight="1">
      <c r="A981" s="44"/>
      <c r="B981" s="44"/>
      <c r="C981" s="44"/>
      <c r="D981" s="44"/>
      <c r="E981" s="44"/>
      <c r="F981" s="44"/>
      <c r="G981" s="44"/>
      <c r="H981" s="44"/>
      <c r="I981" s="44"/>
      <c r="J981" s="44"/>
      <c r="K981" s="44"/>
      <c r="L981" s="44"/>
      <c r="M981" s="44"/>
      <c r="N981" s="44"/>
      <c r="O981" s="44"/>
      <c r="P981" s="44"/>
      <c r="Q981" s="44"/>
      <c r="R981" s="44"/>
      <c r="S981" s="44"/>
      <c r="T981" s="44"/>
    </row>
    <row r="982" ht="15.75" customHeight="1">
      <c r="A982" s="44"/>
      <c r="B982" s="44"/>
      <c r="C982" s="44"/>
      <c r="D982" s="44"/>
      <c r="E982" s="44"/>
      <c r="F982" s="44"/>
      <c r="G982" s="44"/>
      <c r="H982" s="44"/>
      <c r="I982" s="44"/>
      <c r="J982" s="44"/>
      <c r="K982" s="44"/>
      <c r="L982" s="44"/>
      <c r="M982" s="44"/>
      <c r="N982" s="44"/>
      <c r="O982" s="44"/>
      <c r="P982" s="44"/>
      <c r="Q982" s="44"/>
      <c r="R982" s="44"/>
      <c r="S982" s="44"/>
      <c r="T982" s="44"/>
    </row>
    <row r="983" ht="15.75" customHeight="1">
      <c r="A983" s="44"/>
      <c r="B983" s="44"/>
      <c r="C983" s="44"/>
      <c r="D983" s="44"/>
      <c r="E983" s="44"/>
      <c r="F983" s="44"/>
      <c r="G983" s="44"/>
      <c r="H983" s="44"/>
      <c r="I983" s="44"/>
      <c r="J983" s="44"/>
      <c r="K983" s="44"/>
      <c r="L983" s="44"/>
      <c r="M983" s="44"/>
      <c r="N983" s="44"/>
      <c r="O983" s="44"/>
      <c r="P983" s="44"/>
      <c r="Q983" s="44"/>
      <c r="R983" s="44"/>
      <c r="S983" s="44"/>
      <c r="T983" s="44"/>
    </row>
    <row r="984" ht="15.75" customHeight="1">
      <c r="A984" s="44"/>
      <c r="B984" s="44"/>
      <c r="C984" s="44"/>
      <c r="D984" s="44"/>
      <c r="E984" s="44"/>
      <c r="F984" s="44"/>
      <c r="G984" s="44"/>
      <c r="H984" s="44"/>
      <c r="I984" s="44"/>
      <c r="J984" s="44"/>
      <c r="K984" s="44"/>
      <c r="L984" s="44"/>
      <c r="M984" s="44"/>
      <c r="N984" s="44"/>
      <c r="O984" s="44"/>
      <c r="P984" s="44"/>
      <c r="Q984" s="44"/>
      <c r="R984" s="44"/>
      <c r="S984" s="44"/>
      <c r="T984" s="44"/>
    </row>
    <row r="985" ht="15.75" customHeight="1">
      <c r="A985" s="44"/>
      <c r="B985" s="44"/>
      <c r="C985" s="44"/>
      <c r="D985" s="44"/>
      <c r="E985" s="44"/>
      <c r="F985" s="44"/>
      <c r="G985" s="44"/>
      <c r="H985" s="44"/>
      <c r="I985" s="44"/>
      <c r="J985" s="44"/>
      <c r="K985" s="44"/>
      <c r="L985" s="44"/>
      <c r="M985" s="44"/>
      <c r="N985" s="44"/>
      <c r="O985" s="44"/>
      <c r="P985" s="44"/>
      <c r="Q985" s="44"/>
      <c r="R985" s="44"/>
      <c r="S985" s="44"/>
      <c r="T985" s="44"/>
    </row>
    <row r="986" ht="15.75" customHeight="1">
      <c r="A986" s="44"/>
      <c r="B986" s="44"/>
      <c r="C986" s="44"/>
      <c r="D986" s="44"/>
      <c r="E986" s="44"/>
      <c r="F986" s="44"/>
      <c r="G986" s="44"/>
      <c r="H986" s="44"/>
      <c r="I986" s="44"/>
      <c r="J986" s="44"/>
      <c r="K986" s="44"/>
      <c r="L986" s="44"/>
      <c r="M986" s="44"/>
      <c r="N986" s="44"/>
      <c r="O986" s="44"/>
      <c r="P986" s="44"/>
      <c r="Q986" s="44"/>
      <c r="R986" s="44"/>
      <c r="S986" s="44"/>
      <c r="T986" s="44"/>
    </row>
    <row r="987" ht="15.75" customHeight="1">
      <c r="A987" s="44"/>
      <c r="B987" s="44"/>
      <c r="C987" s="44"/>
      <c r="D987" s="44"/>
      <c r="E987" s="44"/>
      <c r="F987" s="44"/>
      <c r="G987" s="44"/>
      <c r="H987" s="44"/>
      <c r="I987" s="44"/>
      <c r="J987" s="44"/>
      <c r="K987" s="44"/>
      <c r="L987" s="44"/>
      <c r="M987" s="44"/>
      <c r="N987" s="44"/>
      <c r="O987" s="44"/>
      <c r="P987" s="44"/>
      <c r="Q987" s="44"/>
      <c r="R987" s="44"/>
      <c r="S987" s="44"/>
      <c r="T987" s="44"/>
    </row>
    <row r="988" ht="15.75" customHeight="1">
      <c r="A988" s="44"/>
      <c r="B988" s="44"/>
      <c r="C988" s="44"/>
      <c r="D988" s="44"/>
      <c r="E988" s="44"/>
      <c r="F988" s="44"/>
      <c r="G988" s="44"/>
      <c r="H988" s="44"/>
      <c r="I988" s="44"/>
      <c r="J988" s="44"/>
      <c r="K988" s="44"/>
      <c r="L988" s="44"/>
      <c r="M988" s="44"/>
      <c r="N988" s="44"/>
      <c r="O988" s="44"/>
      <c r="P988" s="44"/>
      <c r="Q988" s="44"/>
      <c r="R988" s="44"/>
      <c r="S988" s="44"/>
      <c r="T988" s="44"/>
    </row>
    <row r="989" ht="15.75" customHeight="1">
      <c r="A989" s="44"/>
      <c r="B989" s="44"/>
      <c r="C989" s="44"/>
      <c r="D989" s="44"/>
      <c r="E989" s="44"/>
      <c r="F989" s="44"/>
      <c r="G989" s="44"/>
      <c r="H989" s="44"/>
      <c r="I989" s="44"/>
      <c r="J989" s="44"/>
      <c r="K989" s="44"/>
      <c r="L989" s="44"/>
      <c r="M989" s="44"/>
      <c r="N989" s="44"/>
      <c r="O989" s="44"/>
      <c r="P989" s="44"/>
      <c r="Q989" s="44"/>
      <c r="R989" s="44"/>
      <c r="S989" s="44"/>
      <c r="T989" s="44"/>
    </row>
    <row r="990" ht="15.75" customHeight="1">
      <c r="A990" s="44"/>
      <c r="B990" s="44"/>
      <c r="C990" s="44"/>
      <c r="D990" s="44"/>
      <c r="E990" s="44"/>
      <c r="F990" s="44"/>
      <c r="G990" s="44"/>
      <c r="H990" s="44"/>
      <c r="I990" s="44"/>
      <c r="J990" s="44"/>
      <c r="K990" s="44"/>
      <c r="L990" s="44"/>
      <c r="M990" s="44"/>
      <c r="N990" s="44"/>
      <c r="O990" s="44"/>
      <c r="P990" s="44"/>
      <c r="Q990" s="44"/>
      <c r="R990" s="44"/>
      <c r="S990" s="44"/>
      <c r="T990" s="44"/>
    </row>
    <row r="991" ht="15.75" customHeight="1">
      <c r="A991" s="44"/>
      <c r="B991" s="44"/>
      <c r="C991" s="44"/>
      <c r="D991" s="44"/>
      <c r="E991" s="44"/>
      <c r="F991" s="44"/>
      <c r="G991" s="44"/>
      <c r="H991" s="44"/>
      <c r="I991" s="44"/>
      <c r="J991" s="44"/>
      <c r="K991" s="44"/>
      <c r="L991" s="44"/>
      <c r="M991" s="44"/>
      <c r="N991" s="44"/>
      <c r="O991" s="44"/>
      <c r="P991" s="44"/>
      <c r="Q991" s="44"/>
      <c r="R991" s="44"/>
      <c r="S991" s="44"/>
      <c r="T991" s="44"/>
    </row>
    <row r="992" ht="15.75" customHeight="1">
      <c r="A992" s="44"/>
      <c r="B992" s="44"/>
      <c r="C992" s="44"/>
      <c r="D992" s="44"/>
      <c r="E992" s="44"/>
      <c r="F992" s="44"/>
      <c r="G992" s="44"/>
      <c r="H992" s="44"/>
      <c r="I992" s="44"/>
      <c r="J992" s="44"/>
      <c r="K992" s="44"/>
      <c r="L992" s="44"/>
      <c r="M992" s="44"/>
      <c r="N992" s="44"/>
      <c r="O992" s="44"/>
      <c r="P992" s="44"/>
      <c r="Q992" s="44"/>
      <c r="R992" s="44"/>
      <c r="S992" s="44"/>
      <c r="T992" s="44"/>
    </row>
    <row r="993" ht="15.75" customHeight="1">
      <c r="A993" s="44"/>
      <c r="B993" s="44"/>
      <c r="C993" s="44"/>
      <c r="D993" s="44"/>
      <c r="E993" s="44"/>
      <c r="F993" s="44"/>
      <c r="G993" s="44"/>
      <c r="H993" s="44"/>
      <c r="I993" s="44"/>
      <c r="J993" s="44"/>
      <c r="K993" s="44"/>
      <c r="L993" s="44"/>
      <c r="M993" s="44"/>
      <c r="N993" s="44"/>
      <c r="O993" s="44"/>
      <c r="P993" s="44"/>
      <c r="Q993" s="44"/>
      <c r="R993" s="44"/>
      <c r="S993" s="44"/>
      <c r="T993" s="44"/>
    </row>
    <row r="994" ht="15.75" customHeight="1">
      <c r="A994" s="44"/>
      <c r="B994" s="44"/>
      <c r="C994" s="44"/>
      <c r="D994" s="44"/>
      <c r="E994" s="44"/>
      <c r="F994" s="44"/>
      <c r="G994" s="44"/>
      <c r="H994" s="44"/>
      <c r="I994" s="44"/>
      <c r="J994" s="44"/>
      <c r="K994" s="44"/>
      <c r="L994" s="44"/>
      <c r="M994" s="44"/>
      <c r="N994" s="44"/>
      <c r="O994" s="44"/>
      <c r="P994" s="44"/>
      <c r="Q994" s="44"/>
      <c r="R994" s="44"/>
      <c r="S994" s="44"/>
      <c r="T994" s="44"/>
    </row>
    <row r="995" ht="15.75" customHeight="1">
      <c r="A995" s="44"/>
      <c r="B995" s="44"/>
      <c r="C995" s="44"/>
      <c r="D995" s="44"/>
      <c r="E995" s="44"/>
      <c r="F995" s="44"/>
      <c r="G995" s="44"/>
      <c r="H995" s="44"/>
      <c r="I995" s="44"/>
      <c r="J995" s="44"/>
      <c r="K995" s="44"/>
      <c r="L995" s="44"/>
      <c r="M995" s="44"/>
      <c r="N995" s="44"/>
      <c r="O995" s="44"/>
      <c r="P995" s="44"/>
      <c r="Q995" s="44"/>
      <c r="R995" s="44"/>
      <c r="S995" s="44"/>
      <c r="T995" s="44"/>
    </row>
    <row r="996" ht="15.75" customHeight="1">
      <c r="A996" s="44"/>
      <c r="B996" s="44"/>
      <c r="C996" s="44"/>
      <c r="D996" s="44"/>
      <c r="E996" s="44"/>
      <c r="F996" s="44"/>
      <c r="G996" s="44"/>
      <c r="H996" s="44"/>
      <c r="I996" s="44"/>
      <c r="J996" s="44"/>
      <c r="K996" s="44"/>
      <c r="L996" s="44"/>
      <c r="M996" s="44"/>
      <c r="N996" s="44"/>
      <c r="O996" s="44"/>
      <c r="P996" s="44"/>
      <c r="Q996" s="44"/>
      <c r="R996" s="44"/>
      <c r="S996" s="44"/>
      <c r="T996" s="44"/>
    </row>
    <row r="997" ht="15.75" customHeight="1">
      <c r="A997" s="44"/>
      <c r="B997" s="44"/>
      <c r="C997" s="44"/>
      <c r="D997" s="44"/>
      <c r="E997" s="44"/>
      <c r="F997" s="44"/>
      <c r="G997" s="44"/>
      <c r="H997" s="44"/>
      <c r="I997" s="44"/>
      <c r="J997" s="44"/>
      <c r="K997" s="44"/>
      <c r="L997" s="44"/>
      <c r="M997" s="44"/>
      <c r="N997" s="44"/>
      <c r="O997" s="44"/>
      <c r="P997" s="44"/>
      <c r="Q997" s="44"/>
      <c r="R997" s="44"/>
      <c r="S997" s="44"/>
      <c r="T997" s="44"/>
    </row>
    <row r="998" ht="15.75" customHeight="1">
      <c r="A998" s="44"/>
      <c r="B998" s="44"/>
      <c r="C998" s="44"/>
      <c r="D998" s="44"/>
      <c r="E998" s="44"/>
      <c r="F998" s="44"/>
      <c r="G998" s="44"/>
      <c r="H998" s="44"/>
      <c r="I998" s="44"/>
      <c r="J998" s="44"/>
      <c r="K998" s="44"/>
      <c r="L998" s="44"/>
      <c r="M998" s="44"/>
      <c r="N998" s="44"/>
      <c r="O998" s="44"/>
      <c r="P998" s="44"/>
      <c r="Q998" s="44"/>
      <c r="R998" s="44"/>
      <c r="S998" s="44"/>
      <c r="T998" s="44"/>
    </row>
    <row r="999" ht="15.75" customHeight="1">
      <c r="A999" s="44"/>
      <c r="B999" s="44"/>
      <c r="C999" s="44"/>
      <c r="D999" s="44"/>
      <c r="E999" s="44"/>
      <c r="F999" s="44"/>
      <c r="G999" s="44"/>
      <c r="H999" s="44"/>
      <c r="I999" s="44"/>
      <c r="J999" s="44"/>
      <c r="K999" s="44"/>
      <c r="L999" s="44"/>
      <c r="M999" s="44"/>
      <c r="N999" s="44"/>
      <c r="O999" s="44"/>
      <c r="P999" s="44"/>
      <c r="Q999" s="44"/>
      <c r="R999" s="44"/>
      <c r="S999" s="44"/>
      <c r="T999" s="44"/>
    </row>
    <row r="1000" ht="15.75" customHeight="1">
      <c r="A1000" s="44"/>
      <c r="B1000" s="44"/>
      <c r="C1000" s="44"/>
      <c r="D1000" s="44"/>
      <c r="E1000" s="44"/>
      <c r="F1000" s="44"/>
      <c r="G1000" s="44"/>
      <c r="H1000" s="44"/>
      <c r="I1000" s="44"/>
      <c r="J1000" s="44"/>
      <c r="K1000" s="44"/>
      <c r="L1000" s="44"/>
      <c r="M1000" s="44"/>
      <c r="N1000" s="44"/>
      <c r="O1000" s="44"/>
      <c r="P1000" s="44"/>
      <c r="Q1000" s="44"/>
      <c r="R1000" s="44"/>
      <c r="S1000" s="44"/>
      <c r="T1000" s="44"/>
    </row>
  </sheetData>
  <mergeCells count="4">
    <mergeCell ref="A1:L2"/>
    <mergeCell ref="J19:T19"/>
    <mergeCell ref="A20:B20"/>
    <mergeCell ref="A39:B39"/>
  </mergeCells>
  <printOptions/>
  <pageMargins bottom="1.0" footer="0.0" header="0.0" left="0.75" right="0.75" top="1.0"/>
  <pageSetup orientation="portrait"/>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497" t="s">
        <v>621</v>
      </c>
      <c r="L1" s="498"/>
      <c r="M1" s="498"/>
      <c r="N1" s="498"/>
      <c r="O1" s="498"/>
      <c r="P1" s="498"/>
      <c r="Q1" s="498"/>
      <c r="R1" s="498"/>
      <c r="S1" s="498"/>
      <c r="T1" s="498"/>
      <c r="U1" s="498"/>
      <c r="V1" s="498"/>
      <c r="W1" s="498"/>
      <c r="X1" s="498"/>
      <c r="Y1" s="498"/>
      <c r="Z1" s="498"/>
    </row>
    <row r="2" ht="12.75" customHeight="1">
      <c r="A2" s="497" t="s">
        <v>622</v>
      </c>
      <c r="L2" s="498"/>
      <c r="M2" s="498"/>
      <c r="N2" s="498"/>
      <c r="O2" s="498"/>
      <c r="P2" s="498"/>
      <c r="Q2" s="498"/>
      <c r="R2" s="498"/>
      <c r="S2" s="498"/>
      <c r="T2" s="498"/>
      <c r="U2" s="498"/>
      <c r="V2" s="498"/>
      <c r="W2" s="498"/>
      <c r="X2" s="498"/>
      <c r="Y2" s="498"/>
      <c r="Z2" s="498"/>
    </row>
    <row r="3" ht="12.75" customHeight="1">
      <c r="A3" s="499" t="s">
        <v>274</v>
      </c>
      <c r="B3" s="499"/>
      <c r="C3" s="499"/>
      <c r="D3" s="499"/>
      <c r="E3" s="499"/>
      <c r="F3" s="499"/>
      <c r="G3" s="499"/>
      <c r="H3" s="500" t="s">
        <v>623</v>
      </c>
      <c r="I3" s="397"/>
      <c r="J3" s="397"/>
      <c r="K3" s="397"/>
      <c r="L3" s="365"/>
      <c r="M3" s="499"/>
      <c r="N3" s="499"/>
      <c r="O3" s="499"/>
      <c r="P3" s="499"/>
      <c r="Q3" s="499"/>
      <c r="R3" s="499"/>
      <c r="S3" s="499"/>
      <c r="T3" s="499"/>
      <c r="U3" s="499"/>
      <c r="V3" s="499"/>
      <c r="W3" s="499"/>
      <c r="X3" s="499"/>
      <c r="Y3" s="499"/>
      <c r="Z3" s="499"/>
    </row>
    <row r="4" ht="12.75" customHeight="1">
      <c r="A4" s="440" t="s">
        <v>624</v>
      </c>
      <c r="B4" s="440"/>
      <c r="C4" s="440"/>
      <c r="D4" s="440"/>
      <c r="E4" s="501"/>
      <c r="F4" s="440"/>
      <c r="G4" s="440"/>
      <c r="H4" s="341"/>
      <c r="L4" s="502"/>
      <c r="M4" s="440"/>
      <c r="N4" s="440"/>
      <c r="O4" s="440"/>
      <c r="P4" s="440"/>
      <c r="Q4" s="440"/>
      <c r="R4" s="440"/>
      <c r="S4" s="440"/>
      <c r="T4" s="440"/>
      <c r="U4" s="440"/>
      <c r="V4" s="440"/>
      <c r="W4" s="440"/>
      <c r="X4" s="440"/>
      <c r="Y4" s="440"/>
      <c r="Z4" s="440"/>
    </row>
    <row r="5" ht="12.75" customHeight="1">
      <c r="A5" s="486" t="s">
        <v>625</v>
      </c>
      <c r="B5" s="486"/>
      <c r="C5" s="486"/>
      <c r="D5" s="486"/>
      <c r="E5" s="486"/>
      <c r="F5" s="486"/>
      <c r="G5" s="486"/>
      <c r="H5" s="341"/>
      <c r="L5" s="502"/>
      <c r="M5" s="486"/>
      <c r="N5" s="486"/>
      <c r="O5" s="486"/>
      <c r="P5" s="486"/>
      <c r="Q5" s="486"/>
      <c r="R5" s="486"/>
      <c r="S5" s="486"/>
      <c r="T5" s="486"/>
      <c r="U5" s="486"/>
      <c r="V5" s="486"/>
      <c r="W5" s="486"/>
      <c r="X5" s="486"/>
      <c r="Y5" s="486"/>
      <c r="Z5" s="486"/>
    </row>
    <row r="6" ht="12.75" customHeight="1">
      <c r="A6" s="503" t="s">
        <v>278</v>
      </c>
      <c r="B6" s="503" t="s">
        <v>626</v>
      </c>
      <c r="C6" s="440" t="s">
        <v>627</v>
      </c>
      <c r="D6" s="440"/>
      <c r="E6" s="440"/>
      <c r="F6" s="440"/>
      <c r="G6" s="440"/>
      <c r="H6" s="341"/>
      <c r="L6" s="502"/>
      <c r="M6" s="440"/>
      <c r="N6" s="440"/>
      <c r="O6" s="440"/>
      <c r="P6" s="440"/>
      <c r="Q6" s="440"/>
      <c r="R6" s="440"/>
      <c r="S6" s="440"/>
      <c r="T6" s="440"/>
      <c r="U6" s="440"/>
      <c r="V6" s="440"/>
      <c r="W6" s="440"/>
      <c r="X6" s="440"/>
      <c r="Y6" s="440"/>
      <c r="Z6" s="440"/>
    </row>
    <row r="7" ht="12.75" customHeight="1">
      <c r="A7" s="503">
        <v>1.0</v>
      </c>
      <c r="B7" s="504"/>
      <c r="C7" s="440"/>
      <c r="D7" s="440"/>
      <c r="E7" s="440"/>
      <c r="F7" s="440"/>
      <c r="G7" s="440"/>
      <c r="H7" s="341"/>
      <c r="L7" s="502"/>
      <c r="M7" s="440"/>
      <c r="N7" s="440"/>
      <c r="O7" s="440"/>
      <c r="P7" s="440"/>
      <c r="Q7" s="440"/>
      <c r="R7" s="440"/>
      <c r="S7" s="440"/>
      <c r="T7" s="440"/>
      <c r="U7" s="440"/>
      <c r="V7" s="440"/>
      <c r="W7" s="440"/>
      <c r="X7" s="440"/>
      <c r="Y7" s="440"/>
      <c r="Z7" s="440"/>
    </row>
    <row r="8" ht="12.75" customHeight="1">
      <c r="A8" s="503">
        <v>2.0</v>
      </c>
      <c r="B8" s="504"/>
      <c r="C8" s="440"/>
      <c r="D8" s="440"/>
      <c r="E8" s="440"/>
      <c r="F8" s="440"/>
      <c r="G8" s="440"/>
      <c r="H8" s="341"/>
      <c r="L8" s="502"/>
      <c r="M8" s="440"/>
      <c r="N8" s="440"/>
      <c r="O8" s="440"/>
      <c r="P8" s="440"/>
      <c r="Q8" s="440"/>
      <c r="R8" s="440"/>
      <c r="S8" s="440"/>
      <c r="T8" s="440"/>
      <c r="U8" s="440"/>
      <c r="V8" s="440"/>
      <c r="W8" s="440"/>
      <c r="X8" s="440"/>
      <c r="Y8" s="440"/>
      <c r="Z8" s="440"/>
    </row>
    <row r="9" ht="12.75" customHeight="1">
      <c r="A9" s="503">
        <v>3.0</v>
      </c>
      <c r="B9" s="504"/>
      <c r="C9" s="440"/>
      <c r="D9" s="440"/>
      <c r="E9" s="440"/>
      <c r="F9" s="440"/>
      <c r="G9" s="440"/>
      <c r="H9" s="341"/>
      <c r="L9" s="502"/>
      <c r="M9" s="440"/>
      <c r="N9" s="440"/>
      <c r="O9" s="440"/>
      <c r="P9" s="440"/>
      <c r="Q9" s="440"/>
      <c r="R9" s="440"/>
      <c r="S9" s="440"/>
      <c r="T9" s="440"/>
      <c r="U9" s="440"/>
      <c r="V9" s="440"/>
      <c r="W9" s="440"/>
      <c r="X9" s="440"/>
      <c r="Y9" s="440"/>
      <c r="Z9" s="440"/>
    </row>
    <row r="10" ht="12.75" customHeight="1">
      <c r="A10" s="503">
        <v>4.0</v>
      </c>
      <c r="B10" s="504"/>
      <c r="C10" s="440"/>
      <c r="D10" s="440"/>
      <c r="E10" s="440"/>
      <c r="F10" s="440"/>
      <c r="G10" s="440"/>
      <c r="H10" s="341"/>
      <c r="L10" s="502"/>
      <c r="M10" s="440"/>
      <c r="N10" s="440"/>
      <c r="O10" s="440"/>
      <c r="P10" s="440"/>
      <c r="Q10" s="440"/>
      <c r="R10" s="440"/>
      <c r="S10" s="440"/>
      <c r="T10" s="440"/>
      <c r="U10" s="440"/>
      <c r="V10" s="440"/>
      <c r="W10" s="440"/>
      <c r="X10" s="440"/>
      <c r="Y10" s="440"/>
      <c r="Z10" s="440"/>
    </row>
    <row r="11" ht="12.75" customHeight="1">
      <c r="A11" s="503">
        <v>5.0</v>
      </c>
      <c r="B11" s="504"/>
      <c r="C11" s="440"/>
      <c r="D11" s="440"/>
      <c r="E11" s="440"/>
      <c r="F11" s="440"/>
      <c r="G11" s="440"/>
      <c r="H11" s="475"/>
      <c r="I11" s="182"/>
      <c r="J11" s="182"/>
      <c r="K11" s="182"/>
      <c r="L11" s="476"/>
      <c r="M11" s="440"/>
      <c r="N11" s="440"/>
      <c r="O11" s="440"/>
      <c r="P11" s="440"/>
      <c r="Q11" s="440"/>
      <c r="R11" s="440"/>
      <c r="S11" s="440"/>
      <c r="T11" s="440"/>
      <c r="U11" s="440"/>
      <c r="V11" s="440"/>
      <c r="W11" s="440"/>
      <c r="X11" s="440"/>
      <c r="Y11" s="440"/>
      <c r="Z11" s="440"/>
    </row>
    <row r="12" ht="12.75" customHeight="1">
      <c r="A12" s="503" t="s">
        <v>628</v>
      </c>
      <c r="B12" s="504"/>
      <c r="C12" s="440"/>
      <c r="D12" s="440"/>
      <c r="E12" s="440"/>
      <c r="F12" s="440"/>
      <c r="G12" s="440"/>
      <c r="H12" s="440"/>
      <c r="I12" s="440"/>
      <c r="J12" s="440"/>
      <c r="K12" s="440"/>
      <c r="L12" s="440"/>
      <c r="M12" s="440"/>
      <c r="N12" s="440"/>
      <c r="O12" s="440"/>
      <c r="P12" s="440"/>
      <c r="Q12" s="440"/>
      <c r="R12" s="440"/>
      <c r="S12" s="440"/>
      <c r="T12" s="440"/>
      <c r="U12" s="440"/>
      <c r="V12" s="440"/>
      <c r="W12" s="440"/>
      <c r="X12" s="440"/>
      <c r="Y12" s="440"/>
      <c r="Z12" s="440"/>
    </row>
    <row r="13" ht="12.75" customHeight="1">
      <c r="A13" s="440"/>
      <c r="B13" s="440"/>
      <c r="C13" s="440"/>
      <c r="D13" s="440"/>
      <c r="E13" s="440"/>
      <c r="F13" s="440"/>
      <c r="G13" s="440"/>
      <c r="H13" s="440"/>
      <c r="I13" s="440"/>
      <c r="J13" s="440"/>
      <c r="K13" s="440"/>
      <c r="L13" s="440"/>
      <c r="M13" s="440"/>
      <c r="N13" s="440"/>
      <c r="O13" s="440"/>
      <c r="P13" s="440"/>
      <c r="Q13" s="440"/>
      <c r="R13" s="440"/>
      <c r="S13" s="440"/>
      <c r="T13" s="440"/>
      <c r="U13" s="440"/>
      <c r="V13" s="440"/>
      <c r="W13" s="440"/>
      <c r="X13" s="440"/>
      <c r="Y13" s="440"/>
      <c r="Z13" s="440"/>
    </row>
    <row r="14" ht="12.75" customHeight="1">
      <c r="A14" s="505" t="s">
        <v>245</v>
      </c>
      <c r="B14" s="505"/>
      <c r="C14" s="505"/>
      <c r="D14" s="505"/>
      <c r="E14" s="505"/>
      <c r="F14" s="505"/>
      <c r="G14" s="505"/>
      <c r="H14" s="505"/>
      <c r="I14" s="505"/>
      <c r="J14" s="505"/>
      <c r="K14" s="505"/>
      <c r="L14" s="505"/>
      <c r="M14" s="505"/>
      <c r="N14" s="505"/>
      <c r="O14" s="505"/>
      <c r="P14" s="505"/>
      <c r="Q14" s="505"/>
      <c r="R14" s="505"/>
      <c r="S14" s="505"/>
      <c r="T14" s="505"/>
      <c r="U14" s="505"/>
      <c r="V14" s="505"/>
      <c r="W14" s="505"/>
      <c r="X14" s="505"/>
      <c r="Y14" s="505"/>
      <c r="Z14" s="505"/>
    </row>
    <row r="15" ht="12.75" customHeight="1">
      <c r="A15" s="440" t="s">
        <v>211</v>
      </c>
      <c r="B15" s="440"/>
      <c r="C15" s="506">
        <f>'Cost of capital worksheet'!N21</f>
        <v>0.0542</v>
      </c>
      <c r="D15" s="440" t="s">
        <v>629</v>
      </c>
      <c r="E15" s="440"/>
      <c r="F15" s="440"/>
      <c r="G15" s="440"/>
      <c r="H15" s="440"/>
      <c r="I15" s="440"/>
      <c r="J15" s="440"/>
      <c r="K15" s="440"/>
      <c r="L15" s="440"/>
      <c r="M15" s="440"/>
      <c r="N15" s="440"/>
      <c r="O15" s="440"/>
      <c r="P15" s="440"/>
      <c r="Q15" s="440"/>
      <c r="R15" s="440"/>
      <c r="S15" s="440"/>
      <c r="T15" s="440"/>
      <c r="U15" s="440"/>
      <c r="V15" s="440"/>
      <c r="W15" s="440"/>
      <c r="X15" s="440"/>
      <c r="Y15" s="440"/>
      <c r="Z15" s="440"/>
    </row>
    <row r="16" ht="12.75" customHeight="1">
      <c r="A16" s="440"/>
      <c r="B16" s="440"/>
      <c r="C16" s="440"/>
      <c r="D16" s="440"/>
      <c r="E16" s="440"/>
      <c r="F16" s="440"/>
      <c r="G16" s="440"/>
      <c r="H16" s="440"/>
      <c r="I16" s="440"/>
      <c r="J16" s="440"/>
      <c r="K16" s="440"/>
      <c r="L16" s="440"/>
      <c r="M16" s="440"/>
      <c r="N16" s="440"/>
      <c r="O16" s="440"/>
      <c r="P16" s="440"/>
      <c r="Q16" s="440"/>
      <c r="R16" s="440"/>
      <c r="S16" s="440"/>
      <c r="T16" s="440"/>
      <c r="U16" s="440"/>
      <c r="V16" s="440"/>
      <c r="W16" s="440"/>
      <c r="X16" s="440"/>
      <c r="Y16" s="440"/>
      <c r="Z16" s="440"/>
    </row>
    <row r="17" ht="12.75" customHeight="1">
      <c r="A17" s="440"/>
      <c r="B17" s="440"/>
      <c r="C17" s="440"/>
      <c r="D17" s="507"/>
      <c r="E17" s="440"/>
      <c r="F17" s="440"/>
      <c r="G17" s="440"/>
      <c r="H17" s="440"/>
      <c r="I17" s="440"/>
      <c r="J17" s="440"/>
      <c r="K17" s="440"/>
      <c r="L17" s="440"/>
      <c r="M17" s="440"/>
      <c r="N17" s="440"/>
      <c r="O17" s="440"/>
      <c r="P17" s="440"/>
      <c r="Q17" s="440"/>
      <c r="R17" s="440"/>
      <c r="S17" s="440"/>
      <c r="T17" s="440"/>
      <c r="U17" s="440"/>
      <c r="V17" s="440"/>
      <c r="W17" s="440"/>
      <c r="X17" s="440"/>
      <c r="Y17" s="440"/>
      <c r="Z17" s="440"/>
    </row>
    <row r="18" ht="12.75" customHeight="1">
      <c r="A18" s="440" t="s">
        <v>630</v>
      </c>
      <c r="B18" s="440"/>
      <c r="C18" s="440"/>
      <c r="D18" s="508">
        <f>IF(B12&gt;0,ROUND(B12/AVERAGE(B7:B11),0),0)</f>
        <v>0</v>
      </c>
      <c r="E18" s="440" t="s">
        <v>631</v>
      </c>
      <c r="F18" s="440"/>
      <c r="G18" s="440"/>
      <c r="H18" s="440"/>
      <c r="I18" s="440"/>
      <c r="J18" s="440"/>
      <c r="K18" s="440"/>
      <c r="L18" s="440"/>
      <c r="M18" s="440"/>
      <c r="N18" s="440"/>
      <c r="O18" s="440"/>
      <c r="P18" s="440"/>
      <c r="Q18" s="440"/>
      <c r="R18" s="440"/>
      <c r="S18" s="440"/>
      <c r="T18" s="440"/>
      <c r="U18" s="440"/>
      <c r="V18" s="440"/>
      <c r="W18" s="440"/>
      <c r="X18" s="440"/>
      <c r="Y18" s="440"/>
      <c r="Z18" s="440"/>
    </row>
    <row r="19" ht="12.75" customHeight="1">
      <c r="A19" s="499"/>
      <c r="B19" s="499"/>
      <c r="C19" s="499"/>
      <c r="D19" s="499"/>
      <c r="E19" s="440" t="s">
        <v>632</v>
      </c>
      <c r="F19" s="499"/>
      <c r="G19" s="499"/>
      <c r="H19" s="499"/>
      <c r="I19" s="499"/>
      <c r="J19" s="499"/>
      <c r="K19" s="499"/>
      <c r="L19" s="499"/>
      <c r="M19" s="499"/>
      <c r="N19" s="499"/>
      <c r="O19" s="499"/>
      <c r="P19" s="499"/>
      <c r="Q19" s="499"/>
      <c r="R19" s="499"/>
      <c r="S19" s="499"/>
      <c r="T19" s="499"/>
      <c r="U19" s="499"/>
      <c r="V19" s="499"/>
      <c r="W19" s="499"/>
      <c r="X19" s="499"/>
      <c r="Y19" s="499"/>
      <c r="Z19" s="499"/>
    </row>
    <row r="20" ht="12.75" customHeight="1">
      <c r="A20" s="486" t="s">
        <v>633</v>
      </c>
      <c r="B20" s="486"/>
      <c r="C20" s="486"/>
      <c r="D20" s="486"/>
      <c r="E20" s="486"/>
      <c r="F20" s="486"/>
      <c r="G20" s="486"/>
      <c r="H20" s="486"/>
      <c r="I20" s="486"/>
      <c r="J20" s="486"/>
      <c r="K20" s="486"/>
      <c r="L20" s="486"/>
      <c r="M20" s="486"/>
      <c r="N20" s="486"/>
      <c r="O20" s="486"/>
      <c r="P20" s="486"/>
      <c r="Q20" s="486"/>
      <c r="R20" s="486"/>
      <c r="S20" s="486"/>
      <c r="T20" s="486"/>
      <c r="U20" s="486"/>
      <c r="V20" s="486"/>
      <c r="W20" s="486"/>
      <c r="X20" s="486"/>
      <c r="Y20" s="486"/>
      <c r="Z20" s="486"/>
    </row>
    <row r="21" ht="12.75" customHeight="1">
      <c r="A21" s="503" t="s">
        <v>278</v>
      </c>
      <c r="B21" s="503" t="s">
        <v>626</v>
      </c>
      <c r="C21" s="503" t="s">
        <v>634</v>
      </c>
      <c r="D21" s="440"/>
      <c r="E21" s="440"/>
      <c r="F21" s="440"/>
      <c r="G21" s="440"/>
      <c r="H21" s="440"/>
      <c r="I21" s="440"/>
      <c r="J21" s="440"/>
      <c r="K21" s="440"/>
      <c r="L21" s="440"/>
      <c r="M21" s="440"/>
      <c r="N21" s="440"/>
      <c r="O21" s="440"/>
      <c r="P21" s="440"/>
      <c r="Q21" s="440"/>
      <c r="R21" s="440"/>
      <c r="S21" s="440"/>
      <c r="T21" s="440"/>
      <c r="U21" s="440"/>
      <c r="V21" s="440"/>
      <c r="W21" s="440"/>
      <c r="X21" s="440"/>
      <c r="Y21" s="440"/>
      <c r="Z21" s="440"/>
    </row>
    <row r="22" ht="12.75" customHeight="1">
      <c r="A22" s="509">
        <f t="shared" ref="A22:B22" si="1">A7</f>
        <v>1</v>
      </c>
      <c r="B22" s="510" t="str">
        <f t="shared" si="1"/>
        <v/>
      </c>
      <c r="C22" s="510">
        <f t="shared" ref="C22:C26" si="3">B22/(1+$C$15)^A22</f>
        <v>0</v>
      </c>
      <c r="D22" s="440"/>
      <c r="E22" s="440"/>
      <c r="F22" s="440"/>
      <c r="G22" s="440"/>
      <c r="H22" s="440"/>
      <c r="I22" s="440"/>
      <c r="J22" s="440"/>
      <c r="K22" s="440"/>
      <c r="L22" s="440"/>
      <c r="M22" s="440"/>
      <c r="N22" s="440"/>
      <c r="O22" s="440"/>
      <c r="P22" s="440"/>
      <c r="Q22" s="440"/>
      <c r="R22" s="440"/>
      <c r="S22" s="440"/>
      <c r="T22" s="440"/>
      <c r="U22" s="440"/>
      <c r="V22" s="440"/>
      <c r="W22" s="440"/>
      <c r="X22" s="440"/>
      <c r="Y22" s="440"/>
      <c r="Z22" s="440"/>
    </row>
    <row r="23" ht="12.75" customHeight="1">
      <c r="A23" s="509">
        <f t="shared" ref="A23:B23" si="2">A8</f>
        <v>2</v>
      </c>
      <c r="B23" s="510" t="str">
        <f t="shared" si="2"/>
        <v/>
      </c>
      <c r="C23" s="510">
        <f t="shared" si="3"/>
        <v>0</v>
      </c>
      <c r="D23" s="440"/>
      <c r="E23" s="440"/>
      <c r="F23" s="440"/>
      <c r="G23" s="440"/>
      <c r="H23" s="440"/>
      <c r="I23" s="440"/>
      <c r="J23" s="440"/>
      <c r="K23" s="440"/>
      <c r="L23" s="440"/>
      <c r="M23" s="440"/>
      <c r="N23" s="440"/>
      <c r="O23" s="440"/>
      <c r="P23" s="440"/>
      <c r="Q23" s="440"/>
      <c r="R23" s="440"/>
      <c r="S23" s="440"/>
      <c r="T23" s="440"/>
      <c r="U23" s="440"/>
      <c r="V23" s="440"/>
      <c r="W23" s="440"/>
      <c r="X23" s="440"/>
      <c r="Y23" s="440"/>
      <c r="Z23" s="440"/>
    </row>
    <row r="24" ht="12.75" customHeight="1">
      <c r="A24" s="509">
        <f t="shared" ref="A24:B24" si="4">A9</f>
        <v>3</v>
      </c>
      <c r="B24" s="510" t="str">
        <f t="shared" si="4"/>
        <v/>
      </c>
      <c r="C24" s="510">
        <f t="shared" si="3"/>
        <v>0</v>
      </c>
      <c r="D24" s="440"/>
      <c r="E24" s="440"/>
      <c r="F24" s="440"/>
      <c r="G24" s="440"/>
      <c r="H24" s="440"/>
      <c r="I24" s="440"/>
      <c r="J24" s="440"/>
      <c r="K24" s="440"/>
      <c r="L24" s="440"/>
      <c r="M24" s="440"/>
      <c r="N24" s="440"/>
      <c r="O24" s="440"/>
      <c r="P24" s="440"/>
      <c r="Q24" s="440"/>
      <c r="R24" s="440"/>
      <c r="S24" s="440"/>
      <c r="T24" s="440"/>
      <c r="U24" s="440"/>
      <c r="V24" s="440"/>
      <c r="W24" s="440"/>
      <c r="X24" s="440"/>
      <c r="Y24" s="440"/>
      <c r="Z24" s="440"/>
    </row>
    <row r="25" ht="12.75" customHeight="1">
      <c r="A25" s="509">
        <f t="shared" ref="A25:B25" si="5">A10</f>
        <v>4</v>
      </c>
      <c r="B25" s="510" t="str">
        <f t="shared" si="5"/>
        <v/>
      </c>
      <c r="C25" s="510">
        <f t="shared" si="3"/>
        <v>0</v>
      </c>
      <c r="D25" s="440"/>
      <c r="E25" s="440"/>
      <c r="F25" s="440"/>
      <c r="G25" s="440"/>
      <c r="H25" s="440"/>
      <c r="I25" s="440"/>
      <c r="J25" s="440"/>
      <c r="K25" s="440"/>
      <c r="L25" s="440"/>
      <c r="M25" s="440"/>
      <c r="N25" s="440"/>
      <c r="O25" s="440"/>
      <c r="P25" s="440"/>
      <c r="Q25" s="440"/>
      <c r="R25" s="440"/>
      <c r="S25" s="440"/>
      <c r="T25" s="440"/>
      <c r="U25" s="440"/>
      <c r="V25" s="440"/>
      <c r="W25" s="440"/>
      <c r="X25" s="440"/>
      <c r="Y25" s="440"/>
      <c r="Z25" s="440"/>
    </row>
    <row r="26" ht="12.75" customHeight="1">
      <c r="A26" s="509">
        <f t="shared" ref="A26:B26" si="6">A11</f>
        <v>5</v>
      </c>
      <c r="B26" s="510" t="str">
        <f t="shared" si="6"/>
        <v/>
      </c>
      <c r="C26" s="510">
        <f t="shared" si="3"/>
        <v>0</v>
      </c>
      <c r="D26" s="440"/>
      <c r="E26" s="440"/>
      <c r="F26" s="440"/>
      <c r="G26" s="440"/>
      <c r="H26" s="440"/>
      <c r="I26" s="440"/>
      <c r="J26" s="440"/>
      <c r="K26" s="440"/>
      <c r="L26" s="440"/>
      <c r="M26" s="440"/>
      <c r="N26" s="440"/>
      <c r="O26" s="440"/>
      <c r="P26" s="440"/>
      <c r="Q26" s="440"/>
      <c r="R26" s="440"/>
      <c r="S26" s="440"/>
      <c r="T26" s="440"/>
      <c r="U26" s="440"/>
      <c r="V26" s="440"/>
      <c r="W26" s="440"/>
      <c r="X26" s="440"/>
      <c r="Y26" s="440"/>
      <c r="Z26" s="440"/>
    </row>
    <row r="27" ht="12.75" customHeight="1">
      <c r="A27" s="511" t="str">
        <f>A12</f>
        <v>6 and beyond</v>
      </c>
      <c r="B27" s="510">
        <f>IF(B12&gt;0,IF(D18&gt;0,B12/D18,B12),0)</f>
        <v>0</v>
      </c>
      <c r="C27" s="510">
        <f>IF(D18&gt;0,(B27*(1-(1+C15)^(-D18))/C15)/(1+$C$15)^5,B27/(1+C15)^6)</f>
        <v>0</v>
      </c>
      <c r="D27" s="440" t="s">
        <v>635</v>
      </c>
      <c r="E27" s="440"/>
      <c r="F27" s="440"/>
      <c r="G27" s="440"/>
      <c r="H27" s="440"/>
      <c r="I27" s="440"/>
      <c r="J27" s="440"/>
      <c r="K27" s="440"/>
      <c r="L27" s="440"/>
      <c r="M27" s="440"/>
      <c r="N27" s="440"/>
      <c r="O27" s="440"/>
      <c r="P27" s="440"/>
      <c r="Q27" s="440"/>
      <c r="R27" s="440"/>
      <c r="S27" s="440"/>
      <c r="T27" s="440"/>
      <c r="U27" s="440"/>
      <c r="V27" s="440"/>
      <c r="W27" s="440"/>
      <c r="X27" s="440"/>
      <c r="Y27" s="440"/>
      <c r="Z27" s="440"/>
    </row>
    <row r="28" ht="12.75" customHeight="1">
      <c r="A28" s="512" t="s">
        <v>636</v>
      </c>
      <c r="B28" s="513"/>
      <c r="C28" s="514">
        <f>SUM(C22:C27)</f>
        <v>0</v>
      </c>
      <c r="D28" s="440"/>
      <c r="E28" s="440"/>
      <c r="F28" s="440"/>
      <c r="G28" s="440"/>
      <c r="H28" s="440"/>
      <c r="I28" s="440"/>
      <c r="J28" s="440"/>
      <c r="K28" s="440"/>
      <c r="L28" s="440"/>
      <c r="M28" s="440"/>
      <c r="N28" s="440"/>
      <c r="O28" s="440"/>
      <c r="P28" s="440"/>
      <c r="Q28" s="440"/>
      <c r="R28" s="440"/>
      <c r="S28" s="440"/>
      <c r="T28" s="440"/>
      <c r="U28" s="440"/>
      <c r="V28" s="440"/>
      <c r="W28" s="440"/>
      <c r="X28" s="440"/>
      <c r="Y28" s="440"/>
      <c r="Z28" s="440"/>
    </row>
    <row r="29" ht="12.75" customHeight="1">
      <c r="A29" s="440"/>
      <c r="B29" s="440"/>
      <c r="C29" s="440"/>
      <c r="D29" s="440"/>
      <c r="E29" s="440"/>
      <c r="F29" s="440"/>
      <c r="G29" s="440"/>
      <c r="H29" s="440"/>
      <c r="I29" s="440"/>
      <c r="J29" s="440"/>
      <c r="K29" s="440"/>
      <c r="L29" s="440"/>
      <c r="M29" s="440"/>
      <c r="N29" s="440"/>
      <c r="O29" s="440"/>
      <c r="P29" s="440"/>
      <c r="Q29" s="440"/>
      <c r="R29" s="440"/>
      <c r="S29" s="440"/>
      <c r="T29" s="440"/>
      <c r="U29" s="440"/>
      <c r="V29" s="440"/>
      <c r="W29" s="440"/>
      <c r="X29" s="440"/>
      <c r="Y29" s="440"/>
      <c r="Z29" s="440"/>
    </row>
    <row r="30" ht="12.75" customHeight="1">
      <c r="A30" s="486" t="s">
        <v>637</v>
      </c>
      <c r="B30" s="440"/>
      <c r="C30" s="440"/>
      <c r="D30" s="440"/>
      <c r="E30" s="440"/>
      <c r="F30" s="440"/>
      <c r="G30" s="440"/>
      <c r="H30" s="440"/>
      <c r="I30" s="440"/>
      <c r="J30" s="440"/>
      <c r="K30" s="440"/>
      <c r="L30" s="440"/>
      <c r="M30" s="440"/>
      <c r="N30" s="440"/>
      <c r="O30" s="440"/>
      <c r="P30" s="440"/>
      <c r="Q30" s="440"/>
      <c r="R30" s="440"/>
      <c r="S30" s="440"/>
      <c r="T30" s="440"/>
      <c r="U30" s="440"/>
      <c r="V30" s="440"/>
      <c r="W30" s="440"/>
      <c r="X30" s="440"/>
      <c r="Y30" s="440"/>
      <c r="Z30" s="440"/>
    </row>
    <row r="31" ht="12.75" customHeight="1">
      <c r="A31" s="440" t="s">
        <v>638</v>
      </c>
      <c r="B31" s="440"/>
      <c r="C31" s="440"/>
      <c r="D31" s="440"/>
      <c r="E31" s="440"/>
      <c r="F31" s="510">
        <f>C28/(5+D18)</f>
        <v>0</v>
      </c>
      <c r="G31" s="440" t="s">
        <v>639</v>
      </c>
      <c r="H31" s="440"/>
      <c r="I31" s="440"/>
      <c r="J31" s="440"/>
      <c r="K31" s="440"/>
      <c r="L31" s="440"/>
      <c r="M31" s="440"/>
      <c r="N31" s="440"/>
      <c r="O31" s="440"/>
      <c r="P31" s="440"/>
      <c r="Q31" s="440"/>
      <c r="R31" s="440"/>
      <c r="S31" s="440"/>
      <c r="T31" s="440"/>
      <c r="U31" s="440"/>
      <c r="V31" s="440"/>
      <c r="W31" s="440"/>
      <c r="X31" s="440"/>
      <c r="Y31" s="440"/>
      <c r="Z31" s="440"/>
    </row>
    <row r="32" ht="12.75" customHeight="1">
      <c r="A32" s="440" t="s">
        <v>640</v>
      </c>
      <c r="B32" s="440"/>
      <c r="C32" s="440"/>
      <c r="D32" s="440"/>
      <c r="E32" s="440"/>
      <c r="F32" s="514">
        <f>E4-F31</f>
        <v>0</v>
      </c>
      <c r="G32" s="440" t="s">
        <v>641</v>
      </c>
      <c r="H32" s="440"/>
      <c r="I32" s="440"/>
      <c r="J32" s="440"/>
      <c r="K32" s="440"/>
      <c r="L32" s="440"/>
      <c r="M32" s="440"/>
      <c r="N32" s="440"/>
      <c r="O32" s="440"/>
      <c r="P32" s="440"/>
      <c r="Q32" s="440"/>
      <c r="R32" s="440"/>
      <c r="S32" s="440"/>
      <c r="T32" s="440"/>
      <c r="U32" s="440"/>
      <c r="V32" s="440"/>
      <c r="W32" s="440"/>
      <c r="X32" s="440"/>
      <c r="Y32" s="440"/>
      <c r="Z32" s="440"/>
    </row>
    <row r="33" ht="12.75" customHeight="1">
      <c r="A33" s="440" t="s">
        <v>642</v>
      </c>
      <c r="B33" s="440"/>
      <c r="C33" s="440"/>
      <c r="D33" s="440"/>
      <c r="E33" s="440"/>
      <c r="F33" s="514">
        <f>C28</f>
        <v>0</v>
      </c>
      <c r="G33" s="440" t="s">
        <v>643</v>
      </c>
      <c r="H33" s="440"/>
      <c r="I33" s="440"/>
      <c r="J33" s="440"/>
      <c r="K33" s="440"/>
      <c r="L33" s="440"/>
      <c r="M33" s="440"/>
      <c r="N33" s="440"/>
      <c r="O33" s="440"/>
      <c r="P33" s="440"/>
      <c r="Q33" s="440"/>
      <c r="R33" s="440"/>
      <c r="S33" s="440"/>
      <c r="T33" s="440"/>
      <c r="U33" s="440"/>
      <c r="V33" s="440"/>
      <c r="W33" s="440"/>
      <c r="X33" s="440"/>
      <c r="Y33" s="440"/>
      <c r="Z33" s="440"/>
    </row>
    <row r="34" ht="12.75" customHeight="1">
      <c r="A34" s="440" t="s">
        <v>644</v>
      </c>
      <c r="F34" s="510">
        <f>C28/(5+D18)</f>
        <v>0</v>
      </c>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1:K1"/>
    <mergeCell ref="A2:K2"/>
    <mergeCell ref="H3:L11"/>
  </mergeCells>
  <printOptions/>
  <pageMargins bottom="1.0" footer="0.0" header="0.0" left="0.75" right="0.75" top="1.0"/>
  <pageSetup orientation="landscape"/>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515" t="s">
        <v>645</v>
      </c>
      <c r="B1" s="515"/>
      <c r="C1" s="515"/>
      <c r="D1" s="515"/>
      <c r="E1" s="515"/>
      <c r="F1" s="515"/>
      <c r="G1" s="515"/>
      <c r="H1" s="515"/>
      <c r="I1" s="515"/>
      <c r="J1" s="515"/>
      <c r="K1" s="515"/>
      <c r="L1" s="515"/>
      <c r="M1" s="515"/>
      <c r="N1" s="515"/>
      <c r="O1" s="515"/>
      <c r="P1" s="515"/>
      <c r="Q1" s="515"/>
      <c r="R1" s="515"/>
      <c r="S1" s="515"/>
      <c r="T1" s="515"/>
      <c r="U1" s="515"/>
      <c r="V1" s="515"/>
      <c r="W1" s="515"/>
      <c r="X1" s="515"/>
      <c r="Y1" s="515"/>
      <c r="Z1" s="515"/>
    </row>
    <row r="2" ht="12.75" customHeight="1">
      <c r="A2" s="516" t="s">
        <v>646</v>
      </c>
      <c r="B2" s="516"/>
      <c r="C2" s="516"/>
      <c r="D2" s="516"/>
      <c r="E2" s="516"/>
      <c r="F2" s="516"/>
      <c r="G2" s="516"/>
      <c r="H2" s="516"/>
      <c r="I2" s="516"/>
      <c r="J2" s="516"/>
      <c r="K2" s="516"/>
      <c r="L2" s="516"/>
      <c r="M2" s="516"/>
      <c r="N2" s="516"/>
      <c r="O2" s="516"/>
      <c r="P2" s="516"/>
      <c r="Q2" s="516"/>
      <c r="R2" s="516"/>
      <c r="S2" s="516"/>
      <c r="T2" s="516"/>
      <c r="U2" s="516"/>
      <c r="V2" s="516"/>
      <c r="W2" s="516"/>
      <c r="X2" s="516"/>
      <c r="Y2" s="516"/>
      <c r="Z2" s="516"/>
    </row>
    <row r="3" ht="12.75" customHeight="1"/>
    <row r="4" ht="12.75" customHeight="1">
      <c r="A4" s="517" t="s">
        <v>591</v>
      </c>
      <c r="B4" s="348"/>
      <c r="C4" s="348"/>
      <c r="D4" s="348"/>
      <c r="E4" s="348"/>
      <c r="F4" s="348"/>
      <c r="G4" s="348"/>
      <c r="H4" s="348"/>
      <c r="I4" s="348"/>
      <c r="J4" s="348"/>
      <c r="K4" s="363"/>
    </row>
    <row r="5" ht="12.75" customHeight="1">
      <c r="A5" s="518" t="s">
        <v>593</v>
      </c>
      <c r="B5" s="519">
        <v>1.0</v>
      </c>
      <c r="C5" s="519">
        <v>2.0</v>
      </c>
      <c r="D5" s="519">
        <v>3.0</v>
      </c>
      <c r="E5" s="519">
        <v>4.0</v>
      </c>
      <c r="F5" s="519">
        <v>5.0</v>
      </c>
      <c r="G5" s="519">
        <v>6.0</v>
      </c>
      <c r="H5" s="519">
        <v>7.0</v>
      </c>
      <c r="I5" s="519">
        <v>8.0</v>
      </c>
      <c r="J5" s="519">
        <v>9.0</v>
      </c>
      <c r="K5" s="519">
        <v>10.0</v>
      </c>
    </row>
    <row r="6" ht="12.75" customHeight="1">
      <c r="A6" s="520" t="s">
        <v>598</v>
      </c>
      <c r="B6" s="521">
        <v>0.0</v>
      </c>
      <c r="C6" s="521">
        <v>3.0E-4</v>
      </c>
      <c r="D6" s="521">
        <v>0.0013</v>
      </c>
      <c r="E6" s="521">
        <v>0.0024</v>
      </c>
      <c r="F6" s="521">
        <v>0.0034999999999999996</v>
      </c>
      <c r="G6" s="521">
        <v>0.0045000000000000005</v>
      </c>
      <c r="H6" s="521">
        <v>0.0051</v>
      </c>
      <c r="I6" s="521">
        <v>0.0059</v>
      </c>
      <c r="J6" s="521">
        <v>0.0064</v>
      </c>
      <c r="K6" s="521">
        <v>0.006999999999999999</v>
      </c>
    </row>
    <row r="7" ht="12.75" customHeight="1">
      <c r="A7" s="520" t="s">
        <v>600</v>
      </c>
      <c r="B7" s="521">
        <v>2.0E-4</v>
      </c>
      <c r="C7" s="521">
        <v>6.0E-4</v>
      </c>
      <c r="D7" s="521">
        <v>0.0012</v>
      </c>
      <c r="E7" s="521">
        <v>0.0021</v>
      </c>
      <c r="F7" s="521">
        <v>0.0031</v>
      </c>
      <c r="G7" s="521">
        <v>0.0042</v>
      </c>
      <c r="H7" s="521">
        <v>0.005</v>
      </c>
      <c r="I7" s="521">
        <v>0.0058</v>
      </c>
      <c r="J7" s="521">
        <v>0.006500000000000001</v>
      </c>
      <c r="K7" s="521">
        <v>0.0072</v>
      </c>
    </row>
    <row r="8" ht="12.75" customHeight="1">
      <c r="A8" s="520" t="s">
        <v>602</v>
      </c>
      <c r="B8" s="521">
        <v>5.0E-4</v>
      </c>
      <c r="C8" s="521">
        <v>0.0014000000000000002</v>
      </c>
      <c r="D8" s="521">
        <v>0.0023</v>
      </c>
      <c r="E8" s="521">
        <v>0.0034999999999999996</v>
      </c>
      <c r="F8" s="521">
        <v>0.004699999999999999</v>
      </c>
      <c r="G8" s="521">
        <v>0.0062</v>
      </c>
      <c r="H8" s="521">
        <v>0.0079</v>
      </c>
      <c r="I8" s="521">
        <v>0.009300000000000001</v>
      </c>
      <c r="J8" s="521">
        <v>0.0108</v>
      </c>
      <c r="K8" s="521">
        <v>0.0124</v>
      </c>
    </row>
    <row r="9" ht="12.75" customHeight="1">
      <c r="A9" s="520" t="s">
        <v>604</v>
      </c>
      <c r="B9" s="521">
        <v>0.0016</v>
      </c>
      <c r="C9" s="521">
        <v>0.0045000000000000005</v>
      </c>
      <c r="D9" s="521">
        <v>0.0078000000000000005</v>
      </c>
      <c r="E9" s="521">
        <v>0.011699999999999999</v>
      </c>
      <c r="F9" s="521">
        <v>0.0158</v>
      </c>
      <c r="G9" s="521">
        <v>0.019799999999999998</v>
      </c>
      <c r="H9" s="521">
        <v>0.0233</v>
      </c>
      <c r="I9" s="521">
        <v>0.026699999999999998</v>
      </c>
      <c r="J9" s="521">
        <v>0.03</v>
      </c>
      <c r="K9" s="521">
        <v>0.0332</v>
      </c>
    </row>
    <row r="10" ht="12.75" customHeight="1">
      <c r="A10" s="520" t="s">
        <v>606</v>
      </c>
      <c r="B10" s="521">
        <v>0.0060999999999999995</v>
      </c>
      <c r="C10" s="521">
        <v>0.0192</v>
      </c>
      <c r="D10" s="521">
        <v>0.0348</v>
      </c>
      <c r="E10" s="521">
        <v>0.050499999999999996</v>
      </c>
      <c r="F10" s="521">
        <v>0.0652</v>
      </c>
      <c r="G10" s="521">
        <v>0.0785</v>
      </c>
      <c r="H10" s="521">
        <v>0.0901</v>
      </c>
      <c r="I10" s="521">
        <v>0.10039999999999999</v>
      </c>
      <c r="J10" s="521">
        <v>0.1097</v>
      </c>
      <c r="K10" s="521">
        <v>0.11779999999999999</v>
      </c>
    </row>
    <row r="11" ht="12.75" customHeight="1">
      <c r="A11" s="520" t="s">
        <v>608</v>
      </c>
      <c r="B11" s="521">
        <v>0.0333</v>
      </c>
      <c r="C11" s="521">
        <v>0.0771</v>
      </c>
      <c r="D11" s="521">
        <v>0.1155</v>
      </c>
      <c r="E11" s="521">
        <v>0.1458</v>
      </c>
      <c r="F11" s="521">
        <v>0.1693</v>
      </c>
      <c r="G11" s="521">
        <v>0.1883</v>
      </c>
      <c r="H11" s="521">
        <v>0.2036</v>
      </c>
      <c r="I11" s="521">
        <v>0.21600000000000003</v>
      </c>
      <c r="J11" s="521">
        <v>0.22699999999999998</v>
      </c>
      <c r="K11" s="521">
        <v>0.23739999999999997</v>
      </c>
    </row>
    <row r="12" ht="12.75" customHeight="1">
      <c r="A12" s="520" t="s">
        <v>610</v>
      </c>
      <c r="B12" s="521">
        <v>0.2708</v>
      </c>
      <c r="C12" s="521">
        <v>0.3664</v>
      </c>
      <c r="D12" s="521">
        <v>0.41409999999999997</v>
      </c>
      <c r="E12" s="521">
        <v>0.441</v>
      </c>
      <c r="F12" s="521">
        <v>0.4619</v>
      </c>
      <c r="G12" s="521">
        <v>0.47090000000000004</v>
      </c>
      <c r="H12" s="521">
        <v>0.4826</v>
      </c>
      <c r="I12" s="521">
        <v>0.4905</v>
      </c>
      <c r="J12" s="521">
        <v>0.4976</v>
      </c>
      <c r="K12" s="521">
        <v>0.5038</v>
      </c>
    </row>
    <row r="13" ht="12.75" customHeight="1"/>
    <row r="14" ht="12.75" customHeight="1">
      <c r="A14" s="522" t="s">
        <v>647</v>
      </c>
    </row>
    <row r="15" ht="12.75" customHeight="1"/>
    <row r="16" ht="12.75" customHeight="1">
      <c r="A16" s="516" t="s">
        <v>648</v>
      </c>
      <c r="B16" s="516"/>
      <c r="C16" s="516"/>
      <c r="D16" s="516"/>
      <c r="E16" s="516"/>
      <c r="F16" s="516"/>
      <c r="G16" s="516"/>
      <c r="H16" s="516"/>
      <c r="I16" s="516"/>
      <c r="J16" s="516"/>
      <c r="K16" s="516"/>
      <c r="L16" s="516"/>
      <c r="M16" s="516"/>
      <c r="N16" s="516"/>
      <c r="O16" s="516"/>
      <c r="P16" s="516"/>
      <c r="Q16" s="516"/>
      <c r="R16" s="516"/>
      <c r="S16" s="516"/>
      <c r="T16" s="516"/>
      <c r="U16" s="516"/>
      <c r="V16" s="516"/>
      <c r="W16" s="516"/>
      <c r="X16" s="516"/>
      <c r="Y16" s="516"/>
      <c r="Z16" s="516"/>
    </row>
    <row r="17" ht="12.75" customHeight="1">
      <c r="O17" s="523" t="s">
        <v>649</v>
      </c>
    </row>
    <row r="18" ht="12.75" customHeight="1">
      <c r="A18" s="251"/>
      <c r="B18" s="524"/>
      <c r="C18" s="525" t="s">
        <v>650</v>
      </c>
      <c r="D18" s="525" t="s">
        <v>651</v>
      </c>
      <c r="E18" s="525" t="s">
        <v>652</v>
      </c>
      <c r="F18" s="525" t="s">
        <v>653</v>
      </c>
      <c r="G18" s="525" t="s">
        <v>654</v>
      </c>
      <c r="H18" s="525" t="s">
        <v>655</v>
      </c>
      <c r="I18" s="525" t="s">
        <v>656</v>
      </c>
      <c r="J18" s="525" t="s">
        <v>657</v>
      </c>
      <c r="K18" s="525" t="s">
        <v>658</v>
      </c>
      <c r="L18" s="525" t="s">
        <v>659</v>
      </c>
      <c r="O18" s="525" t="s">
        <v>650</v>
      </c>
      <c r="P18" s="525" t="s">
        <v>651</v>
      </c>
      <c r="Q18" s="525" t="s">
        <v>652</v>
      </c>
      <c r="R18" s="525" t="s">
        <v>653</v>
      </c>
      <c r="S18" s="525" t="s">
        <v>654</v>
      </c>
      <c r="T18" s="525" t="s">
        <v>655</v>
      </c>
      <c r="U18" s="525" t="s">
        <v>656</v>
      </c>
      <c r="V18" s="525" t="s">
        <v>657</v>
      </c>
      <c r="W18" s="525" t="s">
        <v>658</v>
      </c>
      <c r="X18" s="525" t="s">
        <v>659</v>
      </c>
    </row>
    <row r="19" ht="15.75" customHeight="1">
      <c r="A19" s="526" t="s">
        <v>660</v>
      </c>
      <c r="B19" s="527">
        <v>0.0</v>
      </c>
      <c r="C19" s="528">
        <f t="shared" ref="C19:L19" si="1">1-O28</f>
        <v>0.551</v>
      </c>
      <c r="D19" s="528">
        <f t="shared" si="1"/>
        <v>0.677</v>
      </c>
      <c r="E19" s="528">
        <f t="shared" si="1"/>
        <v>0.551</v>
      </c>
      <c r="F19" s="528">
        <f t="shared" si="1"/>
        <v>0.753</v>
      </c>
      <c r="G19" s="528">
        <f t="shared" si="1"/>
        <v>0.619</v>
      </c>
      <c r="H19" s="528">
        <f t="shared" si="1"/>
        <v>0.61</v>
      </c>
      <c r="I19" s="528">
        <f t="shared" si="1"/>
        <v>0.716</v>
      </c>
      <c r="J19" s="528">
        <f t="shared" si="1"/>
        <v>0.745</v>
      </c>
      <c r="K19" s="528">
        <f t="shared" si="1"/>
        <v>0.575</v>
      </c>
      <c r="L19" s="528">
        <f t="shared" si="1"/>
        <v>0.672</v>
      </c>
      <c r="N19" s="529">
        <v>1.0</v>
      </c>
      <c r="O19" s="530">
        <v>0.823</v>
      </c>
      <c r="P19" s="530">
        <v>0.818</v>
      </c>
      <c r="Q19" s="530">
        <v>0.84</v>
      </c>
      <c r="R19" s="530">
        <v>0.743</v>
      </c>
      <c r="S19" s="530">
        <v>0.828</v>
      </c>
      <c r="T19" s="530">
        <v>0.831</v>
      </c>
      <c r="U19" s="530">
        <v>0.769</v>
      </c>
      <c r="V19" s="530">
        <v>0.752</v>
      </c>
      <c r="W19" s="530">
        <v>0.8140000000000001</v>
      </c>
      <c r="X19" s="530">
        <v>0.7829999999999999</v>
      </c>
    </row>
    <row r="20" ht="12.75" customHeight="1">
      <c r="A20" s="531"/>
      <c r="B20" s="527">
        <v>1.0</v>
      </c>
      <c r="C20" s="528">
        <f t="shared" ref="C20:L20" si="2">O19-O$28</f>
        <v>0.374</v>
      </c>
      <c r="D20" s="528">
        <f t="shared" si="2"/>
        <v>0.495</v>
      </c>
      <c r="E20" s="528">
        <f t="shared" si="2"/>
        <v>0.391</v>
      </c>
      <c r="F20" s="528">
        <f t="shared" si="2"/>
        <v>0.496</v>
      </c>
      <c r="G20" s="528">
        <f t="shared" si="2"/>
        <v>0.447</v>
      </c>
      <c r="H20" s="528">
        <f t="shared" si="2"/>
        <v>0.441</v>
      </c>
      <c r="I20" s="528">
        <f t="shared" si="2"/>
        <v>0.485</v>
      </c>
      <c r="J20" s="528">
        <f t="shared" si="2"/>
        <v>0.497</v>
      </c>
      <c r="K20" s="528">
        <f t="shared" si="2"/>
        <v>0.389</v>
      </c>
      <c r="L20" s="528">
        <f t="shared" si="2"/>
        <v>0.455</v>
      </c>
      <c r="N20" s="529">
        <v>2.0</v>
      </c>
      <c r="O20" s="530">
        <v>0.748</v>
      </c>
      <c r="P20" s="530">
        <v>0.7120000000000001</v>
      </c>
      <c r="Q20" s="530">
        <v>0.735</v>
      </c>
      <c r="R20" s="530">
        <v>0.598</v>
      </c>
      <c r="S20" s="530">
        <v>0.7240000000000001</v>
      </c>
      <c r="T20" s="530">
        <v>0.7240000000000001</v>
      </c>
      <c r="U20" s="530">
        <v>0.636</v>
      </c>
      <c r="V20" s="530">
        <v>0.627</v>
      </c>
      <c r="W20" s="530">
        <v>0.722</v>
      </c>
      <c r="X20" s="530">
        <v>0.662</v>
      </c>
    </row>
    <row r="21" ht="12.75" customHeight="1">
      <c r="A21" s="531"/>
      <c r="B21" s="527">
        <v>2.0</v>
      </c>
      <c r="C21" s="528">
        <f t="shared" ref="C21:L21" si="3">O20-O$28</f>
        <v>0.299</v>
      </c>
      <c r="D21" s="528">
        <f t="shared" si="3"/>
        <v>0.389</v>
      </c>
      <c r="E21" s="528">
        <f t="shared" si="3"/>
        <v>0.286</v>
      </c>
      <c r="F21" s="528">
        <f t="shared" si="3"/>
        <v>0.351</v>
      </c>
      <c r="G21" s="528">
        <f t="shared" si="3"/>
        <v>0.343</v>
      </c>
      <c r="H21" s="528">
        <f t="shared" si="3"/>
        <v>0.334</v>
      </c>
      <c r="I21" s="528">
        <f t="shared" si="3"/>
        <v>0.352</v>
      </c>
      <c r="J21" s="528">
        <f t="shared" si="3"/>
        <v>0.372</v>
      </c>
      <c r="K21" s="528">
        <f t="shared" si="3"/>
        <v>0.297</v>
      </c>
      <c r="L21" s="528">
        <f t="shared" si="3"/>
        <v>0.334</v>
      </c>
      <c r="N21" s="529">
        <v>3.0</v>
      </c>
      <c r="O21" s="530">
        <v>0.6609999999999999</v>
      </c>
      <c r="P21" s="530">
        <v>0.629</v>
      </c>
      <c r="Q21" s="530">
        <v>0.67</v>
      </c>
      <c r="R21" s="530">
        <v>0.456</v>
      </c>
      <c r="S21" s="530">
        <v>0.622</v>
      </c>
      <c r="T21" s="530">
        <v>0.631</v>
      </c>
      <c r="U21" s="530">
        <v>0.523</v>
      </c>
      <c r="V21" s="530">
        <v>0.5329999999999999</v>
      </c>
      <c r="W21" s="530">
        <v>0.674</v>
      </c>
      <c r="X21" s="530">
        <v>0.5660000000000001</v>
      </c>
    </row>
    <row r="22" ht="12.75" customHeight="1">
      <c r="A22" s="531"/>
      <c r="B22" s="527">
        <v>3.0</v>
      </c>
      <c r="C22" s="528">
        <f t="shared" ref="C22:L22" si="4">O21-O$28</f>
        <v>0.212</v>
      </c>
      <c r="D22" s="528">
        <f t="shared" si="4"/>
        <v>0.306</v>
      </c>
      <c r="E22" s="528">
        <f t="shared" si="4"/>
        <v>0.221</v>
      </c>
      <c r="F22" s="528">
        <f t="shared" si="4"/>
        <v>0.209</v>
      </c>
      <c r="G22" s="528">
        <f t="shared" si="4"/>
        <v>0.241</v>
      </c>
      <c r="H22" s="528">
        <f t="shared" si="4"/>
        <v>0.241</v>
      </c>
      <c r="I22" s="528">
        <f t="shared" si="4"/>
        <v>0.239</v>
      </c>
      <c r="J22" s="528">
        <f t="shared" si="4"/>
        <v>0.278</v>
      </c>
      <c r="K22" s="528">
        <f t="shared" si="4"/>
        <v>0.249</v>
      </c>
      <c r="L22" s="528">
        <f t="shared" si="4"/>
        <v>0.238</v>
      </c>
      <c r="N22" s="529">
        <v>4.0</v>
      </c>
      <c r="O22" s="530">
        <v>0.612</v>
      </c>
      <c r="P22" s="530">
        <v>0.5379999999999999</v>
      </c>
      <c r="Q22" s="530">
        <v>0.629</v>
      </c>
      <c r="R22" s="530">
        <v>0.371</v>
      </c>
      <c r="S22" s="530">
        <v>0.541</v>
      </c>
      <c r="T22" s="530">
        <v>0.565</v>
      </c>
      <c r="U22" s="530">
        <v>0.45</v>
      </c>
      <c r="V22" s="530">
        <v>0.46399999999999997</v>
      </c>
      <c r="W22" s="530">
        <v>0.613</v>
      </c>
      <c r="X22" s="530">
        <v>0.498</v>
      </c>
    </row>
    <row r="23" ht="12.75" customHeight="1">
      <c r="A23" s="531"/>
      <c r="B23" s="527">
        <v>4.0</v>
      </c>
      <c r="C23" s="528">
        <f t="shared" ref="C23:L23" si="5">O22-O$28</f>
        <v>0.163</v>
      </c>
      <c r="D23" s="528">
        <f t="shared" si="5"/>
        <v>0.215</v>
      </c>
      <c r="E23" s="528">
        <f t="shared" si="5"/>
        <v>0.18</v>
      </c>
      <c r="F23" s="528">
        <f t="shared" si="5"/>
        <v>0.124</v>
      </c>
      <c r="G23" s="528">
        <f t="shared" si="5"/>
        <v>0.16</v>
      </c>
      <c r="H23" s="528">
        <f t="shared" si="5"/>
        <v>0.175</v>
      </c>
      <c r="I23" s="528">
        <f t="shared" si="5"/>
        <v>0.166</v>
      </c>
      <c r="J23" s="528">
        <f t="shared" si="5"/>
        <v>0.209</v>
      </c>
      <c r="K23" s="528">
        <f t="shared" si="5"/>
        <v>0.188</v>
      </c>
      <c r="L23" s="528">
        <f t="shared" si="5"/>
        <v>0.17</v>
      </c>
      <c r="N23" s="529">
        <v>5.0</v>
      </c>
      <c r="O23" s="530">
        <v>0.574</v>
      </c>
      <c r="P23" s="530">
        <v>0.512</v>
      </c>
      <c r="Q23" s="530">
        <v>0.565</v>
      </c>
      <c r="R23" s="530">
        <v>0.332</v>
      </c>
      <c r="S23" s="530">
        <v>0.494</v>
      </c>
      <c r="T23" s="530">
        <v>0.521</v>
      </c>
      <c r="U23" s="530">
        <v>0.41100000000000003</v>
      </c>
      <c r="V23" s="530">
        <v>0.419</v>
      </c>
      <c r="W23" s="530">
        <v>0.5589999999999999</v>
      </c>
      <c r="X23" s="530">
        <v>0.45399999999999996</v>
      </c>
    </row>
    <row r="24" ht="12.75" customHeight="1">
      <c r="A24" s="531"/>
      <c r="B24" s="527">
        <v>5.0</v>
      </c>
      <c r="C24" s="528">
        <f t="shared" ref="C24:L24" si="6">O23-O$28</f>
        <v>0.125</v>
      </c>
      <c r="D24" s="528">
        <f t="shared" si="6"/>
        <v>0.189</v>
      </c>
      <c r="E24" s="528">
        <f t="shared" si="6"/>
        <v>0.116</v>
      </c>
      <c r="F24" s="528">
        <f t="shared" si="6"/>
        <v>0.085</v>
      </c>
      <c r="G24" s="528">
        <f t="shared" si="6"/>
        <v>0.113</v>
      </c>
      <c r="H24" s="528">
        <f t="shared" si="6"/>
        <v>0.131</v>
      </c>
      <c r="I24" s="528">
        <f t="shared" si="6"/>
        <v>0.127</v>
      </c>
      <c r="J24" s="528">
        <f t="shared" si="6"/>
        <v>0.164</v>
      </c>
      <c r="K24" s="528">
        <f t="shared" si="6"/>
        <v>0.134</v>
      </c>
      <c r="L24" s="528">
        <f t="shared" si="6"/>
        <v>0.126</v>
      </c>
      <c r="N24" s="529">
        <v>6.0</v>
      </c>
      <c r="O24" s="530">
        <v>0.541</v>
      </c>
      <c r="P24" s="530">
        <v>0.47200000000000003</v>
      </c>
      <c r="Q24" s="530">
        <v>0.556</v>
      </c>
      <c r="R24" s="530">
        <v>0.306</v>
      </c>
      <c r="S24" s="530">
        <v>0.46299999999999997</v>
      </c>
      <c r="T24" s="530">
        <v>0.485</v>
      </c>
      <c r="U24" s="530">
        <v>0.377</v>
      </c>
      <c r="V24" s="530">
        <v>0.37200000000000005</v>
      </c>
      <c r="W24" s="530">
        <v>0.5479999999999999</v>
      </c>
      <c r="X24" s="530">
        <v>0.423</v>
      </c>
    </row>
    <row r="25" ht="12.75" customHeight="1">
      <c r="A25" s="531"/>
      <c r="B25" s="527">
        <v>6.0</v>
      </c>
      <c r="C25" s="528">
        <f t="shared" ref="C25:L25" si="7">O24-O$28</f>
        <v>0.092</v>
      </c>
      <c r="D25" s="528">
        <f t="shared" si="7"/>
        <v>0.149</v>
      </c>
      <c r="E25" s="528">
        <f t="shared" si="7"/>
        <v>0.107</v>
      </c>
      <c r="F25" s="528">
        <f t="shared" si="7"/>
        <v>0.059</v>
      </c>
      <c r="G25" s="528">
        <f t="shared" si="7"/>
        <v>0.082</v>
      </c>
      <c r="H25" s="528">
        <f t="shared" si="7"/>
        <v>0.095</v>
      </c>
      <c r="I25" s="528">
        <f t="shared" si="7"/>
        <v>0.093</v>
      </c>
      <c r="J25" s="528">
        <f t="shared" si="7"/>
        <v>0.117</v>
      </c>
      <c r="K25" s="528">
        <f t="shared" si="7"/>
        <v>0.123</v>
      </c>
      <c r="L25" s="528">
        <f t="shared" si="7"/>
        <v>0.095</v>
      </c>
      <c r="N25" s="529">
        <v>7.0</v>
      </c>
      <c r="O25" s="530">
        <v>0.516</v>
      </c>
      <c r="P25" s="530">
        <v>0.429</v>
      </c>
      <c r="Q25" s="530">
        <v>0.516</v>
      </c>
      <c r="R25" s="530">
        <v>0.284</v>
      </c>
      <c r="S25" s="530">
        <v>0.43799999999999994</v>
      </c>
      <c r="T25" s="530">
        <v>0.457</v>
      </c>
      <c r="U25" s="530">
        <v>0.349</v>
      </c>
      <c r="V25" s="530">
        <v>0.34</v>
      </c>
      <c r="W25" s="530">
        <v>0.529</v>
      </c>
      <c r="X25" s="530">
        <v>0.396</v>
      </c>
    </row>
    <row r="26" ht="12.75" customHeight="1">
      <c r="A26" s="531"/>
      <c r="B26" s="527">
        <v>7.0</v>
      </c>
      <c r="C26" s="528">
        <f t="shared" ref="C26:L26" si="8">O25-O$28</f>
        <v>0.067</v>
      </c>
      <c r="D26" s="528">
        <f t="shared" si="8"/>
        <v>0.106</v>
      </c>
      <c r="E26" s="528">
        <f t="shared" si="8"/>
        <v>0.067</v>
      </c>
      <c r="F26" s="528">
        <f t="shared" si="8"/>
        <v>0.037</v>
      </c>
      <c r="G26" s="528">
        <f t="shared" si="8"/>
        <v>0.057</v>
      </c>
      <c r="H26" s="528">
        <f t="shared" si="8"/>
        <v>0.067</v>
      </c>
      <c r="I26" s="528">
        <f t="shared" si="8"/>
        <v>0.065</v>
      </c>
      <c r="J26" s="528">
        <f t="shared" si="8"/>
        <v>0.085</v>
      </c>
      <c r="K26" s="528">
        <f t="shared" si="8"/>
        <v>0.104</v>
      </c>
      <c r="L26" s="528">
        <f t="shared" si="8"/>
        <v>0.068</v>
      </c>
      <c r="N26" s="529">
        <v>8.0</v>
      </c>
      <c r="O26" s="530">
        <v>0.495</v>
      </c>
      <c r="P26" s="530">
        <v>0.405</v>
      </c>
      <c r="Q26" s="530">
        <v>0.503</v>
      </c>
      <c r="R26" s="530">
        <v>0.271</v>
      </c>
      <c r="S26" s="530">
        <v>0.415</v>
      </c>
      <c r="T26" s="530">
        <v>0.433</v>
      </c>
      <c r="U26" s="530">
        <v>0.324</v>
      </c>
      <c r="V26" s="530">
        <v>0.314</v>
      </c>
      <c r="W26" s="530">
        <v>0.484</v>
      </c>
      <c r="X26" s="530">
        <v>0.371</v>
      </c>
    </row>
    <row r="27" ht="12.75" customHeight="1">
      <c r="A27" s="531"/>
      <c r="B27" s="527">
        <v>8.0</v>
      </c>
      <c r="C27" s="528">
        <f t="shared" ref="C27:L27" si="9">O26-O$28</f>
        <v>0.046</v>
      </c>
      <c r="D27" s="528">
        <f t="shared" si="9"/>
        <v>0.082</v>
      </c>
      <c r="E27" s="528">
        <f t="shared" si="9"/>
        <v>0.054</v>
      </c>
      <c r="F27" s="528">
        <f t="shared" si="9"/>
        <v>0.024</v>
      </c>
      <c r="G27" s="528">
        <f t="shared" si="9"/>
        <v>0.034</v>
      </c>
      <c r="H27" s="528">
        <f t="shared" si="9"/>
        <v>0.043</v>
      </c>
      <c r="I27" s="528">
        <f t="shared" si="9"/>
        <v>0.04</v>
      </c>
      <c r="J27" s="528">
        <f t="shared" si="9"/>
        <v>0.059</v>
      </c>
      <c r="K27" s="528">
        <f t="shared" si="9"/>
        <v>0.059</v>
      </c>
      <c r="L27" s="528">
        <f t="shared" si="9"/>
        <v>0.043</v>
      </c>
      <c r="N27" s="529">
        <v>9.0</v>
      </c>
      <c r="O27" s="530">
        <v>0.465</v>
      </c>
      <c r="P27" s="530">
        <v>0.371</v>
      </c>
      <c r="Q27" s="530">
        <v>0.47600000000000003</v>
      </c>
      <c r="R27" s="530">
        <v>0.258</v>
      </c>
      <c r="S27" s="530">
        <v>0.4</v>
      </c>
      <c r="T27" s="530">
        <v>0.41</v>
      </c>
      <c r="U27" s="530">
        <v>0.305</v>
      </c>
      <c r="V27" s="530">
        <v>0.27399999999999997</v>
      </c>
      <c r="W27" s="530">
        <v>0.455</v>
      </c>
      <c r="X27" s="530">
        <v>0.348</v>
      </c>
    </row>
    <row r="28" ht="12.75" customHeight="1">
      <c r="A28" s="532"/>
      <c r="B28" s="527">
        <v>9.0</v>
      </c>
      <c r="C28" s="528">
        <f t="shared" ref="C28:L28" si="10">O27-O$28</f>
        <v>0.016</v>
      </c>
      <c r="D28" s="528">
        <f t="shared" si="10"/>
        <v>0.048</v>
      </c>
      <c r="E28" s="528">
        <f t="shared" si="10"/>
        <v>0.027</v>
      </c>
      <c r="F28" s="528">
        <f t="shared" si="10"/>
        <v>0.011</v>
      </c>
      <c r="G28" s="528">
        <f t="shared" si="10"/>
        <v>0.019</v>
      </c>
      <c r="H28" s="528">
        <f t="shared" si="10"/>
        <v>0.02</v>
      </c>
      <c r="I28" s="528">
        <f t="shared" si="10"/>
        <v>0.021</v>
      </c>
      <c r="J28" s="528">
        <f t="shared" si="10"/>
        <v>0.019</v>
      </c>
      <c r="K28" s="528">
        <f t="shared" si="10"/>
        <v>0.03</v>
      </c>
      <c r="L28" s="528">
        <f t="shared" si="10"/>
        <v>0.02</v>
      </c>
      <c r="N28" s="529">
        <v>10.0</v>
      </c>
      <c r="O28" s="530">
        <v>0.449</v>
      </c>
      <c r="P28" s="530">
        <v>0.32299999999999995</v>
      </c>
      <c r="Q28" s="530">
        <v>0.449</v>
      </c>
      <c r="R28" s="530">
        <v>0.247</v>
      </c>
      <c r="S28" s="530">
        <v>0.381</v>
      </c>
      <c r="T28" s="530">
        <v>0.39</v>
      </c>
      <c r="U28" s="530">
        <v>0.284</v>
      </c>
      <c r="V28" s="530">
        <v>0.255</v>
      </c>
      <c r="W28" s="530">
        <v>0.425</v>
      </c>
      <c r="X28" s="530">
        <v>0.32799999999999996</v>
      </c>
    </row>
    <row r="29" ht="12.75" customHeight="1">
      <c r="B29" s="527">
        <v>10.0</v>
      </c>
      <c r="C29" s="528">
        <f t="shared" ref="C29:L29" si="11">O28-O$28</f>
        <v>0</v>
      </c>
      <c r="D29" s="528">
        <f t="shared" si="11"/>
        <v>0</v>
      </c>
      <c r="E29" s="528">
        <f t="shared" si="11"/>
        <v>0</v>
      </c>
      <c r="F29" s="528">
        <f t="shared" si="11"/>
        <v>0</v>
      </c>
      <c r="G29" s="528">
        <f t="shared" si="11"/>
        <v>0</v>
      </c>
      <c r="H29" s="528">
        <f t="shared" si="11"/>
        <v>0</v>
      </c>
      <c r="I29" s="528">
        <f t="shared" si="11"/>
        <v>0</v>
      </c>
      <c r="J29" s="528">
        <f t="shared" si="11"/>
        <v>0</v>
      </c>
      <c r="K29" s="528">
        <f t="shared" si="11"/>
        <v>0</v>
      </c>
      <c r="L29" s="528">
        <f t="shared" si="11"/>
        <v>0</v>
      </c>
    </row>
    <row r="30" ht="12.75" customHeight="1">
      <c r="A30" s="529" t="s">
        <v>661</v>
      </c>
      <c r="B30" s="247"/>
      <c r="C30" s="533"/>
      <c r="D30" s="533"/>
      <c r="E30" s="533"/>
      <c r="F30" s="533"/>
      <c r="G30" s="533"/>
      <c r="H30" s="533"/>
      <c r="I30" s="533"/>
      <c r="J30" s="533"/>
      <c r="K30" s="533"/>
      <c r="L30" s="533"/>
    </row>
    <row r="31" ht="12.75" customHeight="1">
      <c r="A31" s="44" t="s">
        <v>662</v>
      </c>
      <c r="M31" s="44"/>
      <c r="N31" s="44"/>
      <c r="O31" s="44"/>
      <c r="P31" s="44"/>
      <c r="Q31" s="44"/>
      <c r="R31" s="44"/>
      <c r="S31" s="44"/>
      <c r="T31" s="44"/>
      <c r="U31" s="44"/>
      <c r="V31" s="44"/>
      <c r="W31" s="44"/>
      <c r="X31" s="44"/>
      <c r="Y31" s="44"/>
      <c r="Z31" s="44"/>
    </row>
    <row r="32" ht="12.75" customHeight="1">
      <c r="B32" s="44"/>
      <c r="C32" s="44"/>
      <c r="D32" s="44"/>
      <c r="E32" s="44"/>
      <c r="F32" s="44"/>
      <c r="G32" s="44"/>
      <c r="H32" s="44"/>
      <c r="I32" s="44"/>
      <c r="J32" s="44"/>
      <c r="K32" s="44"/>
      <c r="L32" s="44"/>
    </row>
    <row r="33" ht="12.75" customHeight="1">
      <c r="A33" s="43" t="s">
        <v>663</v>
      </c>
    </row>
    <row r="34" ht="12.75" customHeight="1">
      <c r="A34" s="44" t="s">
        <v>664</v>
      </c>
    </row>
    <row r="35" ht="12.75" customHeight="1">
      <c r="A35" s="44" t="s">
        <v>665</v>
      </c>
    </row>
    <row r="36" ht="12.75" customHeight="1">
      <c r="A36" s="44" t="s">
        <v>666</v>
      </c>
    </row>
    <row r="37" ht="12.75" customHeight="1">
      <c r="A37" s="44" t="s">
        <v>667</v>
      </c>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4:K4"/>
    <mergeCell ref="O17:X17"/>
    <mergeCell ref="A19:A28"/>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15.0"/>
    <col customWidth="1" min="3" max="3" width="19.29"/>
    <col customWidth="1" min="4" max="4" width="21.0"/>
    <col customWidth="1" min="5" max="5" width="22.0"/>
    <col customWidth="1" min="6" max="6" width="17.71"/>
    <col customWidth="1" min="7" max="26" width="10.71"/>
  </cols>
  <sheetData>
    <row r="1" ht="12.75" customHeight="1">
      <c r="A1" s="529" t="s">
        <v>668</v>
      </c>
      <c r="B1" s="534">
        <v>0.044</v>
      </c>
      <c r="C1" s="529" t="s">
        <v>669</v>
      </c>
    </row>
    <row r="2" ht="12.75" customHeight="1">
      <c r="A2" s="535" t="s">
        <v>670</v>
      </c>
      <c r="B2" s="535"/>
      <c r="C2" s="535"/>
      <c r="D2" s="535"/>
      <c r="E2" s="535"/>
      <c r="F2" s="535"/>
      <c r="G2" s="535"/>
      <c r="H2" s="535"/>
      <c r="I2" s="535"/>
      <c r="J2" s="535"/>
      <c r="K2" s="535"/>
      <c r="L2" s="535"/>
      <c r="M2" s="535"/>
      <c r="N2" s="535"/>
      <c r="O2" s="535"/>
      <c r="P2" s="535"/>
      <c r="Q2" s="535"/>
      <c r="R2" s="535"/>
      <c r="S2" s="535"/>
      <c r="T2" s="535"/>
      <c r="U2" s="535"/>
      <c r="V2" s="535"/>
      <c r="W2" s="535"/>
      <c r="X2" s="535"/>
      <c r="Y2" s="535"/>
      <c r="Z2" s="535"/>
    </row>
    <row r="3" ht="12.75" customHeight="1"/>
    <row r="4" ht="12.75" customHeight="1">
      <c r="A4" s="536" t="s">
        <v>217</v>
      </c>
      <c r="B4" s="537" t="s">
        <v>671</v>
      </c>
      <c r="C4" s="538" t="s">
        <v>672</v>
      </c>
      <c r="D4" s="538" t="s">
        <v>673</v>
      </c>
      <c r="E4" s="538" t="s">
        <v>674</v>
      </c>
      <c r="F4" s="538" t="s">
        <v>675</v>
      </c>
    </row>
    <row r="5" ht="12.75" customHeight="1">
      <c r="A5" s="539" t="s">
        <v>676</v>
      </c>
      <c r="B5" s="306" t="s">
        <v>677</v>
      </c>
      <c r="C5" s="298">
        <v>0.005377876270766179</v>
      </c>
      <c r="D5" s="298">
        <f t="shared" ref="D5:D195" si="1">$B$1+E5</f>
        <v>0.051219474</v>
      </c>
      <c r="E5" s="298">
        <v>0.007219473999336784</v>
      </c>
      <c r="F5" s="298">
        <v>0.15</v>
      </c>
    </row>
    <row r="6" ht="12.75" customHeight="1">
      <c r="A6" s="539" t="s">
        <v>678</v>
      </c>
      <c r="B6" s="306" t="s">
        <v>679</v>
      </c>
      <c r="C6" s="298">
        <v>0.04904110980246301</v>
      </c>
      <c r="D6" s="298">
        <f t="shared" si="1"/>
        <v>0.1098347272</v>
      </c>
      <c r="E6" s="298">
        <v>0.06583472718442829</v>
      </c>
      <c r="F6" s="298">
        <v>0.15</v>
      </c>
    </row>
    <row r="7" ht="12.75" customHeight="1">
      <c r="A7" s="540" t="s">
        <v>680</v>
      </c>
      <c r="B7" s="306" t="s">
        <v>681</v>
      </c>
      <c r="C7" s="298">
        <v>0.04904110980246301</v>
      </c>
      <c r="D7" s="298">
        <f t="shared" si="1"/>
        <v>0.1098347272</v>
      </c>
      <c r="E7" s="298">
        <v>0.06583472718442829</v>
      </c>
      <c r="F7" s="298">
        <v>0.26</v>
      </c>
    </row>
    <row r="8" ht="12.75" customHeight="1">
      <c r="A8" s="539" t="s">
        <v>682</v>
      </c>
      <c r="B8" s="306" t="s">
        <v>683</v>
      </c>
      <c r="C8" s="298">
        <v>0.020743237044383835</v>
      </c>
      <c r="D8" s="298">
        <f t="shared" si="1"/>
        <v>0.07184654257</v>
      </c>
      <c r="E8" s="298">
        <v>0.027846542568870453</v>
      </c>
      <c r="F8" s="298">
        <v>0.1898</v>
      </c>
    </row>
    <row r="9" ht="12.75" customHeight="1">
      <c r="A9" s="539" t="s">
        <v>684</v>
      </c>
      <c r="B9" s="306" t="s">
        <v>685</v>
      </c>
      <c r="C9" s="298">
        <v>0.07080870423175468</v>
      </c>
      <c r="D9" s="298">
        <f t="shared" si="1"/>
        <v>0.1390564077</v>
      </c>
      <c r="E9" s="298">
        <v>0.09505640765793431</v>
      </c>
      <c r="F9" s="298">
        <v>0.25</v>
      </c>
    </row>
    <row r="10" ht="12.75" customHeight="1">
      <c r="A10" s="539" t="s">
        <v>686</v>
      </c>
      <c r="B10" s="523" t="s">
        <v>681</v>
      </c>
      <c r="C10" s="541">
        <v>0.1054310997313879</v>
      </c>
      <c r="D10" s="298">
        <f t="shared" si="1"/>
        <v>0.231534882</v>
      </c>
      <c r="E10" s="541">
        <v>0.1875348819700155</v>
      </c>
      <c r="F10" s="541">
        <v>0.2724561140242252</v>
      </c>
    </row>
    <row r="11" ht="12.75" customHeight="1">
      <c r="A11" s="539" t="s">
        <v>687</v>
      </c>
      <c r="B11" s="523" t="s">
        <v>681</v>
      </c>
      <c r="C11" s="541">
        <v>0.1054310997313879</v>
      </c>
      <c r="D11" s="298">
        <f t="shared" si="1"/>
        <v>0.231534882</v>
      </c>
      <c r="E11" s="541">
        <v>0.1875348819700155</v>
      </c>
      <c r="F11" s="541">
        <v>0.2724561140242252</v>
      </c>
    </row>
    <row r="12" ht="12.75" customHeight="1">
      <c r="A12" s="539" t="s">
        <v>688</v>
      </c>
      <c r="B12" s="306" t="s">
        <v>689</v>
      </c>
      <c r="C12" s="298">
        <v>0.13073361124886354</v>
      </c>
      <c r="D12" s="298">
        <f t="shared" si="1"/>
        <v>0.2195019751</v>
      </c>
      <c r="E12" s="298">
        <v>0.17550197507911564</v>
      </c>
      <c r="F12" s="298">
        <v>0.35</v>
      </c>
    </row>
    <row r="13" ht="12.75" customHeight="1">
      <c r="A13" s="539" t="s">
        <v>690</v>
      </c>
      <c r="B13" s="306" t="s">
        <v>691</v>
      </c>
      <c r="C13" s="298">
        <v>0.03918166997272502</v>
      </c>
      <c r="D13" s="298">
        <f t="shared" si="1"/>
        <v>0.09659902485</v>
      </c>
      <c r="E13" s="298">
        <v>0.052599024852310855</v>
      </c>
      <c r="F13" s="298">
        <v>0.18</v>
      </c>
    </row>
    <row r="14" ht="12.75" customHeight="1">
      <c r="A14" s="539" t="s">
        <v>692</v>
      </c>
      <c r="B14" s="306" t="s">
        <v>683</v>
      </c>
      <c r="C14" s="298">
        <v>0.020743237044383835</v>
      </c>
      <c r="D14" s="298">
        <f t="shared" si="1"/>
        <v>0.07184654257</v>
      </c>
      <c r="E14" s="298">
        <v>0.027846542568870453</v>
      </c>
      <c r="F14" s="298">
        <v>0.25</v>
      </c>
    </row>
    <row r="15" ht="12.75" customHeight="1">
      <c r="A15" s="539" t="s">
        <v>693</v>
      </c>
      <c r="B15" s="306" t="s">
        <v>694</v>
      </c>
      <c r="C15" s="298">
        <v>0.0</v>
      </c>
      <c r="D15" s="298">
        <f t="shared" si="1"/>
        <v>0.044</v>
      </c>
      <c r="E15" s="298">
        <v>0.0</v>
      </c>
      <c r="F15" s="298">
        <v>0.3</v>
      </c>
    </row>
    <row r="16" ht="12.75" customHeight="1">
      <c r="A16" s="539" t="s">
        <v>695</v>
      </c>
      <c r="B16" s="306" t="s">
        <v>696</v>
      </c>
      <c r="C16" s="298">
        <v>0.004353518885858335</v>
      </c>
      <c r="D16" s="298">
        <f t="shared" si="1"/>
        <v>0.04984433609</v>
      </c>
      <c r="E16" s="298">
        <v>0.005844336094701204</v>
      </c>
      <c r="F16" s="298">
        <v>0.24</v>
      </c>
    </row>
    <row r="17" ht="12.75" customHeight="1">
      <c r="A17" s="539" t="s">
        <v>697</v>
      </c>
      <c r="B17" s="306" t="s">
        <v>698</v>
      </c>
      <c r="C17" s="298">
        <v>0.027273515373171343</v>
      </c>
      <c r="D17" s="298">
        <f t="shared" si="1"/>
        <v>0.08061304671</v>
      </c>
      <c r="E17" s="298">
        <v>0.03661304671092226</v>
      </c>
      <c r="F17" s="298">
        <v>0.2</v>
      </c>
    </row>
    <row r="18" ht="12.75" customHeight="1">
      <c r="A18" s="539" t="s">
        <v>699</v>
      </c>
      <c r="B18" s="306" t="s">
        <v>679</v>
      </c>
      <c r="C18" s="298">
        <v>0.04904110980246301</v>
      </c>
      <c r="D18" s="298">
        <f t="shared" si="1"/>
        <v>0.1098347272</v>
      </c>
      <c r="E18" s="298">
        <v>0.06583472718442829</v>
      </c>
      <c r="F18" s="298">
        <v>0.0</v>
      </c>
    </row>
    <row r="19" ht="12.75" customHeight="1">
      <c r="A19" s="539" t="s">
        <v>700</v>
      </c>
      <c r="B19" s="306" t="s">
        <v>701</v>
      </c>
      <c r="C19" s="298">
        <v>0.059924907017108855</v>
      </c>
      <c r="D19" s="298">
        <f t="shared" si="1"/>
        <v>0.1244455674</v>
      </c>
      <c r="E19" s="298">
        <v>0.0804455674211813</v>
      </c>
      <c r="F19" s="298">
        <v>0.0</v>
      </c>
    </row>
    <row r="20" ht="12.75" customHeight="1">
      <c r="A20" s="539" t="s">
        <v>702</v>
      </c>
      <c r="B20" s="306" t="s">
        <v>679</v>
      </c>
      <c r="C20" s="298">
        <v>0.04904110980246301</v>
      </c>
      <c r="D20" s="298">
        <f t="shared" si="1"/>
        <v>0.1098347272</v>
      </c>
      <c r="E20" s="298">
        <v>0.06583472718442829</v>
      </c>
      <c r="F20" s="298">
        <v>0.3</v>
      </c>
    </row>
    <row r="21" ht="12.75" customHeight="1">
      <c r="A21" s="539" t="s">
        <v>703</v>
      </c>
      <c r="B21" s="306" t="s">
        <v>685</v>
      </c>
      <c r="C21" s="298">
        <v>0.07080870423175468</v>
      </c>
      <c r="D21" s="298">
        <f t="shared" si="1"/>
        <v>0.1390564077</v>
      </c>
      <c r="E21" s="298">
        <v>0.09505640765793431</v>
      </c>
      <c r="F21" s="298">
        <v>0.055</v>
      </c>
    </row>
    <row r="22" ht="12.75" customHeight="1">
      <c r="A22" s="539" t="s">
        <v>704</v>
      </c>
      <c r="B22" s="306" t="s">
        <v>705</v>
      </c>
      <c r="C22" s="298">
        <v>0.175</v>
      </c>
      <c r="D22" s="298">
        <f t="shared" si="1"/>
        <v>0.2789269277</v>
      </c>
      <c r="E22" s="298">
        <v>0.23492692770782936</v>
      </c>
      <c r="F22" s="298">
        <v>0.18</v>
      </c>
    </row>
    <row r="23" ht="12.75" customHeight="1">
      <c r="A23" s="539" t="s">
        <v>706</v>
      </c>
      <c r="B23" s="306" t="s">
        <v>707</v>
      </c>
      <c r="C23" s="298">
        <v>0.006530278328787503</v>
      </c>
      <c r="D23" s="298">
        <f t="shared" si="1"/>
        <v>0.05276650414</v>
      </c>
      <c r="E23" s="298">
        <v>0.00876650414205181</v>
      </c>
      <c r="F23" s="298">
        <v>0.25</v>
      </c>
    </row>
    <row r="24" ht="12.75" customHeight="1">
      <c r="A24" s="539" t="s">
        <v>708</v>
      </c>
      <c r="B24" s="306" t="s">
        <v>709</v>
      </c>
      <c r="C24" s="298">
        <v>0.09808221960492602</v>
      </c>
      <c r="D24" s="298">
        <f t="shared" si="1"/>
        <v>0.1756694544</v>
      </c>
      <c r="E24" s="298">
        <v>0.13166945436885658</v>
      </c>
      <c r="F24" s="298">
        <v>0.2853</v>
      </c>
    </row>
    <row r="25" ht="12.75" customHeight="1">
      <c r="A25" s="539" t="s">
        <v>710</v>
      </c>
      <c r="B25" s="306" t="s">
        <v>679</v>
      </c>
      <c r="C25" s="298">
        <v>0.04904110980246301</v>
      </c>
      <c r="D25" s="298">
        <f t="shared" si="1"/>
        <v>0.1098347272</v>
      </c>
      <c r="E25" s="298">
        <v>0.06583472718442829</v>
      </c>
      <c r="F25" s="298">
        <v>0.3</v>
      </c>
    </row>
    <row r="26" ht="12.75" customHeight="1">
      <c r="A26" s="539" t="s">
        <v>711</v>
      </c>
      <c r="B26" s="306" t="s">
        <v>712</v>
      </c>
      <c r="C26" s="298">
        <v>0.009219216464170593</v>
      </c>
      <c r="D26" s="298">
        <f t="shared" si="1"/>
        <v>0.05637624114</v>
      </c>
      <c r="E26" s="298">
        <v>0.012376241141720201</v>
      </c>
      <c r="F26" s="298">
        <v>0.0</v>
      </c>
    </row>
    <row r="27" ht="12.75" customHeight="1">
      <c r="A27" s="539" t="s">
        <v>713</v>
      </c>
      <c r="B27" s="306" t="s">
        <v>714</v>
      </c>
      <c r="C27" s="298">
        <v>0.08169250144640053</v>
      </c>
      <c r="D27" s="298">
        <f t="shared" si="1"/>
        <v>0.1536672479</v>
      </c>
      <c r="E27" s="298">
        <v>0.10966724789468733</v>
      </c>
      <c r="F27" s="298">
        <v>0.25</v>
      </c>
    </row>
    <row r="28" ht="12.75" customHeight="1">
      <c r="A28" s="539" t="s">
        <v>715</v>
      </c>
      <c r="B28" s="306" t="s">
        <v>685</v>
      </c>
      <c r="C28" s="298">
        <v>0.07080870423175468</v>
      </c>
      <c r="D28" s="298">
        <f t="shared" si="1"/>
        <v>0.1390564077</v>
      </c>
      <c r="E28" s="298">
        <v>0.09505640765793431</v>
      </c>
      <c r="F28" s="298">
        <v>0.1</v>
      </c>
    </row>
    <row r="29" ht="12.75" customHeight="1">
      <c r="A29" s="539" t="s">
        <v>716</v>
      </c>
      <c r="B29" s="306" t="s">
        <v>717</v>
      </c>
      <c r="C29" s="298">
        <v>0.013060556657575006</v>
      </c>
      <c r="D29" s="298">
        <f t="shared" si="1"/>
        <v>0.06153300828</v>
      </c>
      <c r="E29" s="298">
        <v>0.01753300828410362</v>
      </c>
      <c r="F29" s="298">
        <v>0.22</v>
      </c>
    </row>
    <row r="30" ht="12.75" customHeight="1">
      <c r="A30" s="539" t="s">
        <v>718</v>
      </c>
      <c r="B30" s="306" t="s">
        <v>719</v>
      </c>
      <c r="C30" s="298">
        <v>0.032779436317051</v>
      </c>
      <c r="D30" s="298">
        <f t="shared" si="1"/>
        <v>0.08800441295</v>
      </c>
      <c r="E30" s="298">
        <v>0.0440044129483385</v>
      </c>
      <c r="F30" s="298">
        <v>0.34</v>
      </c>
    </row>
    <row r="31" ht="12.75" customHeight="1">
      <c r="A31" s="539" t="s">
        <v>720</v>
      </c>
      <c r="B31" s="306" t="s">
        <v>719</v>
      </c>
      <c r="C31" s="298">
        <v>0.032779436317051</v>
      </c>
      <c r="D31" s="298">
        <f t="shared" si="1"/>
        <v>0.08800441295</v>
      </c>
      <c r="E31" s="298">
        <v>0.0440044129483385</v>
      </c>
      <c r="F31" s="298">
        <v>0.34</v>
      </c>
    </row>
    <row r="32" ht="12.75" customHeight="1">
      <c r="A32" s="540" t="s">
        <v>721</v>
      </c>
      <c r="B32" s="306" t="s">
        <v>681</v>
      </c>
      <c r="C32" s="298">
        <v>0.006530278328787503</v>
      </c>
      <c r="D32" s="298">
        <f t="shared" si="1"/>
        <v>0.05276650414</v>
      </c>
      <c r="E32" s="298">
        <v>0.00876650414205181</v>
      </c>
      <c r="F32" s="298">
        <v>0.185</v>
      </c>
    </row>
    <row r="33" ht="12.75" customHeight="1">
      <c r="A33" s="539" t="s">
        <v>722</v>
      </c>
      <c r="B33" s="306" t="s">
        <v>723</v>
      </c>
      <c r="C33" s="298">
        <v>0.01741407554343334</v>
      </c>
      <c r="D33" s="298">
        <f t="shared" si="1"/>
        <v>0.06737734438</v>
      </c>
      <c r="E33" s="298">
        <v>0.02337734437880483</v>
      </c>
      <c r="F33" s="298">
        <v>0.1</v>
      </c>
    </row>
    <row r="34" ht="12.75" customHeight="1">
      <c r="A34" s="539" t="s">
        <v>724</v>
      </c>
      <c r="B34" s="306" t="s">
        <v>714</v>
      </c>
      <c r="C34" s="298">
        <v>0.08169250144640053</v>
      </c>
      <c r="D34" s="298">
        <f t="shared" si="1"/>
        <v>0.1536672479</v>
      </c>
      <c r="E34" s="298">
        <v>0.10966724789468733</v>
      </c>
      <c r="F34" s="298">
        <v>0.28</v>
      </c>
    </row>
    <row r="35" ht="12.75" customHeight="1">
      <c r="A35" s="539" t="s">
        <v>725</v>
      </c>
      <c r="B35" s="306" t="s">
        <v>701</v>
      </c>
      <c r="C35" s="298">
        <v>0.059924907017108855</v>
      </c>
      <c r="D35" s="298">
        <f t="shared" si="1"/>
        <v>0.1244455674</v>
      </c>
      <c r="E35" s="298">
        <v>0.0804455674211813</v>
      </c>
      <c r="F35" s="298">
        <v>0.2</v>
      </c>
    </row>
    <row r="36" ht="12.75" customHeight="1">
      <c r="A36" s="539" t="s">
        <v>726</v>
      </c>
      <c r="B36" s="306" t="s">
        <v>714</v>
      </c>
      <c r="C36" s="298">
        <v>0.08169250144640053</v>
      </c>
      <c r="D36" s="298">
        <f t="shared" si="1"/>
        <v>0.1536672479</v>
      </c>
      <c r="E36" s="298">
        <v>0.10966724789468733</v>
      </c>
      <c r="F36" s="298">
        <v>0.33</v>
      </c>
    </row>
    <row r="37" ht="12.75" customHeight="1">
      <c r="A37" s="539" t="s">
        <v>727</v>
      </c>
      <c r="B37" s="306" t="s">
        <v>694</v>
      </c>
      <c r="C37" s="298">
        <v>0.0</v>
      </c>
      <c r="D37" s="298">
        <f t="shared" si="1"/>
        <v>0.044</v>
      </c>
      <c r="E37" s="298">
        <v>0.0</v>
      </c>
      <c r="F37" s="298">
        <v>0.265</v>
      </c>
    </row>
    <row r="38" ht="12.75" customHeight="1">
      <c r="A38" s="539" t="s">
        <v>728</v>
      </c>
      <c r="B38" s="306" t="s">
        <v>685</v>
      </c>
      <c r="C38" s="298">
        <v>0.07080870423175468</v>
      </c>
      <c r="D38" s="298">
        <f t="shared" si="1"/>
        <v>0.1390564077</v>
      </c>
      <c r="E38" s="298">
        <v>0.09505640765793431</v>
      </c>
      <c r="F38" s="298">
        <v>0.0</v>
      </c>
    </row>
    <row r="39" ht="12.75" customHeight="1">
      <c r="A39" s="539" t="s">
        <v>729</v>
      </c>
      <c r="B39" s="306" t="s">
        <v>707</v>
      </c>
      <c r="C39" s="298">
        <v>0.006530278328787503</v>
      </c>
      <c r="D39" s="298">
        <f t="shared" si="1"/>
        <v>0.05276650414</v>
      </c>
      <c r="E39" s="298">
        <v>0.00876650414205181</v>
      </c>
      <c r="F39" s="298">
        <v>0.0</v>
      </c>
    </row>
    <row r="40" ht="12.75" customHeight="1">
      <c r="A40" s="539" t="s">
        <v>730</v>
      </c>
      <c r="B40" s="523" t="s">
        <v>681</v>
      </c>
      <c r="C40" s="541">
        <v>0.009588220147283357</v>
      </c>
      <c r="D40" s="298">
        <f t="shared" si="1"/>
        <v>0.1028716063</v>
      </c>
      <c r="E40" s="541">
        <v>0.058871606293643367</v>
      </c>
      <c r="F40" s="541">
        <v>0.24707349543413576</v>
      </c>
    </row>
    <row r="41" ht="12.75" customHeight="1">
      <c r="A41" s="539" t="s">
        <v>731</v>
      </c>
      <c r="B41" s="306" t="s">
        <v>712</v>
      </c>
      <c r="C41" s="298">
        <v>0.009219216464170593</v>
      </c>
      <c r="D41" s="298">
        <f t="shared" si="1"/>
        <v>0.05637624114</v>
      </c>
      <c r="E41" s="298">
        <v>0.012376241141720201</v>
      </c>
      <c r="F41" s="298">
        <v>0.27</v>
      </c>
    </row>
    <row r="42" ht="12.75" customHeight="1">
      <c r="A42" s="539" t="s">
        <v>223</v>
      </c>
      <c r="B42" s="306" t="s">
        <v>732</v>
      </c>
      <c r="C42" s="298">
        <v>0.007682680386808828</v>
      </c>
      <c r="D42" s="298">
        <f t="shared" si="1"/>
        <v>0.05431353428</v>
      </c>
      <c r="E42" s="298">
        <v>0.010313534284766834</v>
      </c>
      <c r="F42" s="298">
        <v>0.25</v>
      </c>
    </row>
    <row r="43" ht="12.75" customHeight="1">
      <c r="A43" s="539" t="s">
        <v>733</v>
      </c>
      <c r="B43" s="306" t="s">
        <v>683</v>
      </c>
      <c r="C43" s="298">
        <v>0.020743237044383835</v>
      </c>
      <c r="D43" s="298">
        <f t="shared" si="1"/>
        <v>0.07184654257</v>
      </c>
      <c r="E43" s="298">
        <v>0.027846542568870453</v>
      </c>
      <c r="F43" s="298">
        <v>0.35</v>
      </c>
    </row>
    <row r="44" ht="12.75" customHeight="1">
      <c r="A44" s="539" t="s">
        <v>734</v>
      </c>
      <c r="B44" s="306" t="s">
        <v>685</v>
      </c>
      <c r="C44" s="298">
        <v>0.07080870423175468</v>
      </c>
      <c r="D44" s="298">
        <f t="shared" si="1"/>
        <v>0.1390564077</v>
      </c>
      <c r="E44" s="298">
        <v>0.09505640765793431</v>
      </c>
      <c r="F44" s="298">
        <v>0.3</v>
      </c>
    </row>
    <row r="45" ht="12.75" customHeight="1">
      <c r="A45" s="539" t="s">
        <v>735</v>
      </c>
      <c r="B45" s="306" t="s">
        <v>709</v>
      </c>
      <c r="C45" s="298">
        <v>0.09808221960492602</v>
      </c>
      <c r="D45" s="298">
        <f t="shared" si="1"/>
        <v>0.1756694544</v>
      </c>
      <c r="E45" s="298">
        <v>0.13166945436885658</v>
      </c>
      <c r="F45" s="298">
        <v>0.28</v>
      </c>
    </row>
    <row r="46" ht="12.75" customHeight="1">
      <c r="A46" s="539" t="s">
        <v>736</v>
      </c>
      <c r="B46" s="306" t="s">
        <v>679</v>
      </c>
      <c r="C46" s="298">
        <v>0.04904110980246301</v>
      </c>
      <c r="D46" s="298">
        <f t="shared" si="1"/>
        <v>0.1098347272</v>
      </c>
      <c r="E46" s="298">
        <v>0.06583472718442829</v>
      </c>
      <c r="F46" s="298">
        <v>0.2974</v>
      </c>
    </row>
    <row r="47" ht="12.75" customHeight="1">
      <c r="A47" s="539" t="s">
        <v>737</v>
      </c>
      <c r="B47" s="306" t="s">
        <v>679</v>
      </c>
      <c r="C47" s="298">
        <v>0.04904110980246301</v>
      </c>
      <c r="D47" s="298">
        <f t="shared" si="1"/>
        <v>0.1098347272</v>
      </c>
      <c r="E47" s="298">
        <v>0.06583472718442829</v>
      </c>
      <c r="F47" s="298">
        <v>0.3</v>
      </c>
    </row>
    <row r="48" ht="12.75" customHeight="1">
      <c r="A48" s="539" t="s">
        <v>738</v>
      </c>
      <c r="B48" s="306" t="s">
        <v>683</v>
      </c>
      <c r="C48" s="298">
        <v>0.020743237044383835</v>
      </c>
      <c r="D48" s="298">
        <f t="shared" si="1"/>
        <v>0.07184654257</v>
      </c>
      <c r="E48" s="298">
        <v>0.027846542568870453</v>
      </c>
      <c r="F48" s="298">
        <v>0.18</v>
      </c>
    </row>
    <row r="49" ht="12.75" customHeight="1">
      <c r="A49" s="539" t="s">
        <v>739</v>
      </c>
      <c r="B49" s="306" t="s">
        <v>689</v>
      </c>
      <c r="C49" s="298">
        <v>0.13073361124886354</v>
      </c>
      <c r="D49" s="298">
        <f t="shared" si="1"/>
        <v>0.2195019751</v>
      </c>
      <c r="E49" s="298">
        <v>0.17550197507911564</v>
      </c>
      <c r="F49" s="298">
        <v>0.2853</v>
      </c>
    </row>
    <row r="50" ht="12.75" customHeight="1">
      <c r="A50" s="542" t="s">
        <v>740</v>
      </c>
      <c r="B50" s="306" t="s">
        <v>683</v>
      </c>
      <c r="C50" s="298">
        <v>0.020743237044383835</v>
      </c>
      <c r="D50" s="298">
        <f t="shared" si="1"/>
        <v>0.07184654257</v>
      </c>
      <c r="E50" s="298">
        <v>0.027846542568870453</v>
      </c>
      <c r="F50" s="298">
        <v>0.22</v>
      </c>
    </row>
    <row r="51" ht="12.75" customHeight="1">
      <c r="A51" s="539" t="s">
        <v>741</v>
      </c>
      <c r="B51" s="306" t="s">
        <v>683</v>
      </c>
      <c r="C51" s="298">
        <v>0.020743237044383835</v>
      </c>
      <c r="D51" s="298">
        <f t="shared" si="1"/>
        <v>0.07184654257</v>
      </c>
      <c r="E51" s="298">
        <v>0.027846542568870453</v>
      </c>
      <c r="F51" s="298">
        <v>0.125</v>
      </c>
    </row>
    <row r="52" ht="12.75" customHeight="1">
      <c r="A52" s="539" t="s">
        <v>742</v>
      </c>
      <c r="B52" s="306" t="s">
        <v>707</v>
      </c>
      <c r="C52" s="298">
        <v>0.006530278328787503</v>
      </c>
      <c r="D52" s="298">
        <f t="shared" si="1"/>
        <v>0.05276650414</v>
      </c>
      <c r="E52" s="298">
        <v>0.00876650414205181</v>
      </c>
      <c r="F52" s="298">
        <v>0.19</v>
      </c>
    </row>
    <row r="53" ht="12.75" customHeight="1">
      <c r="A53" s="539" t="s">
        <v>743</v>
      </c>
      <c r="B53" s="306" t="s">
        <v>694</v>
      </c>
      <c r="C53" s="298">
        <v>0.0</v>
      </c>
      <c r="D53" s="298">
        <f t="shared" si="1"/>
        <v>0.044</v>
      </c>
      <c r="E53" s="298">
        <v>0.0</v>
      </c>
      <c r="F53" s="298">
        <v>0.22</v>
      </c>
    </row>
    <row r="54" ht="12.75" customHeight="1">
      <c r="A54" s="539" t="s">
        <v>744</v>
      </c>
      <c r="B54" s="306" t="s">
        <v>691</v>
      </c>
      <c r="C54" s="298">
        <v>0.03918166997272502</v>
      </c>
      <c r="D54" s="298">
        <f t="shared" si="1"/>
        <v>0.09659902485</v>
      </c>
      <c r="E54" s="298">
        <v>0.052599024852310855</v>
      </c>
      <c r="F54" s="298">
        <v>0.27</v>
      </c>
    </row>
    <row r="55" ht="12.75" customHeight="1">
      <c r="A55" s="539" t="s">
        <v>745</v>
      </c>
      <c r="B55" s="306" t="s">
        <v>746</v>
      </c>
      <c r="C55" s="298">
        <v>0.10896601681957188</v>
      </c>
      <c r="D55" s="298">
        <f t="shared" si="1"/>
        <v>0.1902802946</v>
      </c>
      <c r="E55" s="298">
        <v>0.14628029460560965</v>
      </c>
      <c r="F55" s="298">
        <v>0.25</v>
      </c>
    </row>
    <row r="56" ht="12.75" customHeight="1">
      <c r="A56" s="539" t="s">
        <v>747</v>
      </c>
      <c r="B56" s="306" t="s">
        <v>714</v>
      </c>
      <c r="C56" s="298">
        <v>0.08169250144640053</v>
      </c>
      <c r="D56" s="298">
        <f t="shared" si="1"/>
        <v>0.1536672479</v>
      </c>
      <c r="E56" s="298">
        <v>0.10966724789468733</v>
      </c>
      <c r="F56" s="298">
        <v>0.225</v>
      </c>
    </row>
    <row r="57" ht="12.75" customHeight="1">
      <c r="A57" s="539" t="s">
        <v>748</v>
      </c>
      <c r="B57" s="306" t="s">
        <v>746</v>
      </c>
      <c r="C57" s="298">
        <v>0.10896601681957188</v>
      </c>
      <c r="D57" s="298">
        <f t="shared" si="1"/>
        <v>0.1902802946</v>
      </c>
      <c r="E57" s="298">
        <v>0.14628029460560965</v>
      </c>
      <c r="F57" s="298">
        <v>0.3</v>
      </c>
    </row>
    <row r="58" ht="12.75" customHeight="1">
      <c r="A58" s="539" t="s">
        <v>749</v>
      </c>
      <c r="B58" s="306" t="s">
        <v>732</v>
      </c>
      <c r="C58" s="298">
        <v>0.007682680386808828</v>
      </c>
      <c r="D58" s="298">
        <f t="shared" si="1"/>
        <v>0.05431353428</v>
      </c>
      <c r="E58" s="298">
        <v>0.010313534284766834</v>
      </c>
      <c r="F58" s="298">
        <v>0.2</v>
      </c>
    </row>
    <row r="59" ht="12.75" customHeight="1">
      <c r="A59" s="539" t="s">
        <v>750</v>
      </c>
      <c r="B59" s="306" t="s">
        <v>709</v>
      </c>
      <c r="C59" s="298">
        <v>0.09808221960492602</v>
      </c>
      <c r="D59" s="298">
        <f t="shared" si="1"/>
        <v>0.1756694544</v>
      </c>
      <c r="E59" s="298">
        <v>0.13166945436885658</v>
      </c>
      <c r="F59" s="298">
        <v>0.3</v>
      </c>
    </row>
    <row r="60" ht="12.75" customHeight="1">
      <c r="A60" s="539" t="s">
        <v>751</v>
      </c>
      <c r="B60" s="523" t="s">
        <v>681</v>
      </c>
      <c r="C60" s="541">
        <v>0.04291508619362226</v>
      </c>
      <c r="D60" s="298">
        <f t="shared" si="1"/>
        <v>0.1476109106</v>
      </c>
      <c r="E60" s="541">
        <v>0.10361091058162493</v>
      </c>
      <c r="F60" s="541">
        <v>0.31595749426030023</v>
      </c>
    </row>
    <row r="61" ht="12.75" customHeight="1">
      <c r="A61" s="539" t="s">
        <v>752</v>
      </c>
      <c r="B61" s="306" t="s">
        <v>679</v>
      </c>
      <c r="C61" s="298">
        <v>0.04904110980246301</v>
      </c>
      <c r="D61" s="298">
        <f t="shared" si="1"/>
        <v>0.1098347272</v>
      </c>
      <c r="E61" s="298">
        <v>0.06583472718442829</v>
      </c>
      <c r="F61" s="298">
        <v>0.2</v>
      </c>
    </row>
    <row r="62" ht="12.75" customHeight="1">
      <c r="A62" s="539" t="s">
        <v>753</v>
      </c>
      <c r="B62" s="306" t="s">
        <v>696</v>
      </c>
      <c r="C62" s="298">
        <v>0.004353518885858335</v>
      </c>
      <c r="D62" s="298">
        <f t="shared" si="1"/>
        <v>0.04984433609</v>
      </c>
      <c r="E62" s="298">
        <v>0.005844336094701204</v>
      </c>
      <c r="F62" s="298">
        <v>0.2</v>
      </c>
    </row>
    <row r="63" ht="12.75" customHeight="1">
      <c r="A63" s="539" t="s">
        <v>227</v>
      </c>
      <c r="B63" s="306" t="s">
        <v>677</v>
      </c>
      <c r="C63" s="298">
        <v>0.005377876270766179</v>
      </c>
      <c r="D63" s="298">
        <f t="shared" si="1"/>
        <v>0.051219474</v>
      </c>
      <c r="E63" s="298">
        <v>0.007219473999336784</v>
      </c>
      <c r="F63" s="298">
        <v>0.25</v>
      </c>
    </row>
    <row r="64" ht="12.75" customHeight="1">
      <c r="A64" s="539" t="s">
        <v>754</v>
      </c>
      <c r="B64" s="523" t="s">
        <v>681</v>
      </c>
      <c r="C64" s="541">
        <v>0.04291508619362226</v>
      </c>
      <c r="D64" s="298">
        <f t="shared" si="1"/>
        <v>0.1476109106</v>
      </c>
      <c r="E64" s="541">
        <v>0.10361091058162493</v>
      </c>
      <c r="F64" s="541">
        <v>0.31595749426030023</v>
      </c>
    </row>
    <row r="65" ht="12.75" customHeight="1">
      <c r="A65" s="539" t="s">
        <v>755</v>
      </c>
      <c r="B65" s="306" t="s">
        <v>714</v>
      </c>
      <c r="C65" s="298">
        <v>0.08169250144640053</v>
      </c>
      <c r="D65" s="298">
        <f t="shared" si="1"/>
        <v>0.1536672479</v>
      </c>
      <c r="E65" s="298">
        <v>0.10966724789468733</v>
      </c>
      <c r="F65" s="298">
        <v>0.3</v>
      </c>
    </row>
    <row r="66" ht="12.75" customHeight="1">
      <c r="A66" s="540" t="s">
        <v>756</v>
      </c>
      <c r="B66" s="306" t="s">
        <v>681</v>
      </c>
      <c r="C66" s="298">
        <v>0.04904110980246301</v>
      </c>
      <c r="D66" s="298">
        <f t="shared" si="1"/>
        <v>0.1098347272</v>
      </c>
      <c r="E66" s="298">
        <v>0.06583472718442829</v>
      </c>
      <c r="F66" s="298">
        <v>0.31</v>
      </c>
    </row>
    <row r="67" ht="12.75" customHeight="1">
      <c r="A67" s="539" t="s">
        <v>757</v>
      </c>
      <c r="B67" s="306" t="s">
        <v>719</v>
      </c>
      <c r="C67" s="298">
        <v>0.032779436317051</v>
      </c>
      <c r="D67" s="298">
        <f t="shared" si="1"/>
        <v>0.08800441295</v>
      </c>
      <c r="E67" s="298">
        <v>0.0440044129483385</v>
      </c>
      <c r="F67" s="298">
        <v>0.15</v>
      </c>
    </row>
    <row r="68" ht="12.75" customHeight="1">
      <c r="A68" s="539" t="s">
        <v>224</v>
      </c>
      <c r="B68" s="306" t="s">
        <v>694</v>
      </c>
      <c r="C68" s="298">
        <v>0.0</v>
      </c>
      <c r="D68" s="298">
        <f t="shared" si="1"/>
        <v>0.044</v>
      </c>
      <c r="E68" s="298">
        <v>0.0</v>
      </c>
      <c r="F68" s="298">
        <v>0.3</v>
      </c>
    </row>
    <row r="69" ht="12.75" customHeight="1">
      <c r="A69" s="539" t="s">
        <v>758</v>
      </c>
      <c r="B69" s="306" t="s">
        <v>746</v>
      </c>
      <c r="C69" s="298">
        <v>0.10896601681957188</v>
      </c>
      <c r="D69" s="298">
        <f t="shared" si="1"/>
        <v>0.1902802946</v>
      </c>
      <c r="E69" s="298">
        <v>0.14628029460560965</v>
      </c>
      <c r="F69" s="298">
        <v>0.25</v>
      </c>
    </row>
    <row r="70" ht="12.75" customHeight="1">
      <c r="A70" s="539" t="s">
        <v>759</v>
      </c>
      <c r="B70" s="523" t="s">
        <v>681</v>
      </c>
      <c r="C70" s="541">
        <v>0.009588220147283357</v>
      </c>
      <c r="D70" s="298">
        <f t="shared" si="1"/>
        <v>0.1028716063</v>
      </c>
      <c r="E70" s="541">
        <v>0.058871606293643367</v>
      </c>
      <c r="F70" s="541">
        <v>0.24707349543413576</v>
      </c>
    </row>
    <row r="71" ht="12.75" customHeight="1">
      <c r="A71" s="539" t="s">
        <v>760</v>
      </c>
      <c r="B71" s="306" t="s">
        <v>698</v>
      </c>
      <c r="C71" s="298">
        <v>0.027273515373171343</v>
      </c>
      <c r="D71" s="298">
        <f t="shared" si="1"/>
        <v>0.08061304671</v>
      </c>
      <c r="E71" s="298">
        <v>0.03661304671092226</v>
      </c>
      <c r="F71" s="298">
        <v>0.22</v>
      </c>
    </row>
    <row r="72" ht="12.75" customHeight="1">
      <c r="A72" s="539" t="s">
        <v>761</v>
      </c>
      <c r="B72" s="523" t="s">
        <v>681</v>
      </c>
      <c r="C72" s="541" t="str">
        <f>J72</f>
        <v/>
      </c>
      <c r="D72" s="298">
        <f t="shared" si="1"/>
        <v>0.044</v>
      </c>
      <c r="E72" s="541" t="str">
        <f>H72</f>
        <v/>
      </c>
      <c r="F72" s="541" t="str">
        <f>K72</f>
        <v/>
      </c>
    </row>
    <row r="73" ht="12.75" customHeight="1">
      <c r="A73" s="539" t="s">
        <v>762</v>
      </c>
      <c r="B73" s="306" t="s">
        <v>698</v>
      </c>
      <c r="C73" s="298">
        <v>0.027273515373171343</v>
      </c>
      <c r="D73" s="298">
        <f t="shared" si="1"/>
        <v>0.08061304671</v>
      </c>
      <c r="E73" s="298">
        <v>0.03661304671092226</v>
      </c>
      <c r="F73" s="298">
        <v>0.25</v>
      </c>
    </row>
    <row r="74" ht="12.75" customHeight="1">
      <c r="A74" s="539" t="s">
        <v>763</v>
      </c>
      <c r="B74" s="306" t="s">
        <v>732</v>
      </c>
      <c r="C74" s="298">
        <v>0.007682680386808828</v>
      </c>
      <c r="D74" s="298">
        <f t="shared" si="1"/>
        <v>0.05431353428</v>
      </c>
      <c r="E74" s="298">
        <v>0.010313534284766834</v>
      </c>
      <c r="F74" s="298">
        <v>0.0</v>
      </c>
    </row>
    <row r="75" ht="12.75" customHeight="1">
      <c r="A75" s="540" t="s">
        <v>764</v>
      </c>
      <c r="B75" s="306" t="s">
        <v>681</v>
      </c>
      <c r="C75" s="298">
        <v>0.09808221960492602</v>
      </c>
      <c r="D75" s="298">
        <f t="shared" si="1"/>
        <v>0.1756694544</v>
      </c>
      <c r="E75" s="298">
        <v>0.13166945436885658</v>
      </c>
      <c r="F75" s="298">
        <v>0.2915</v>
      </c>
    </row>
    <row r="76" ht="12.75" customHeight="1">
      <c r="A76" s="540" t="s">
        <v>765</v>
      </c>
      <c r="B76" s="306" t="s">
        <v>681</v>
      </c>
      <c r="C76" s="298">
        <v>0.05992490701710884</v>
      </c>
      <c r="D76" s="298">
        <f t="shared" si="1"/>
        <v>0.1244455674</v>
      </c>
      <c r="E76" s="298">
        <v>0.0804455674211813</v>
      </c>
      <c r="F76" s="298">
        <v>0.2915</v>
      </c>
    </row>
    <row r="77" ht="12.75" customHeight="1">
      <c r="A77" s="540" t="s">
        <v>766</v>
      </c>
      <c r="B77" s="306" t="s">
        <v>681</v>
      </c>
      <c r="C77" s="298">
        <v>0.017414075543433345</v>
      </c>
      <c r="D77" s="298">
        <f t="shared" si="1"/>
        <v>0.06737734438</v>
      </c>
      <c r="E77" s="298">
        <v>0.02337734437880483</v>
      </c>
      <c r="F77" s="298">
        <v>0.1864</v>
      </c>
    </row>
    <row r="78" ht="12.75" customHeight="1">
      <c r="A78" s="540" t="s">
        <v>767</v>
      </c>
      <c r="B78" s="306" t="s">
        <v>681</v>
      </c>
      <c r="C78" s="298">
        <v>0.10896601681957191</v>
      </c>
      <c r="D78" s="298">
        <f t="shared" si="1"/>
        <v>0.1902802946</v>
      </c>
      <c r="E78" s="298">
        <v>0.14628029460560965</v>
      </c>
      <c r="F78" s="298">
        <v>0.1864</v>
      </c>
    </row>
    <row r="79" ht="12.75" customHeight="1">
      <c r="A79" s="539" t="s">
        <v>768</v>
      </c>
      <c r="B79" s="306" t="s">
        <v>679</v>
      </c>
      <c r="C79" s="298">
        <v>0.04904110980246301</v>
      </c>
      <c r="D79" s="298">
        <f t="shared" si="1"/>
        <v>0.1098347272</v>
      </c>
      <c r="E79" s="298">
        <v>0.06583472718442829</v>
      </c>
      <c r="F79" s="298">
        <v>0.25</v>
      </c>
    </row>
    <row r="80" ht="12.75" customHeight="1">
      <c r="A80" s="539" t="s">
        <v>769</v>
      </c>
      <c r="B80" s="306" t="s">
        <v>707</v>
      </c>
      <c r="C80" s="298">
        <v>0.006530278328787503</v>
      </c>
      <c r="D80" s="298">
        <f t="shared" si="1"/>
        <v>0.05276650414</v>
      </c>
      <c r="E80" s="298">
        <v>0.00876650414205181</v>
      </c>
      <c r="F80" s="298">
        <v>0.165</v>
      </c>
    </row>
    <row r="81" ht="12.75" customHeight="1">
      <c r="A81" s="539" t="s">
        <v>225</v>
      </c>
      <c r="B81" s="306" t="s">
        <v>683</v>
      </c>
      <c r="C81" s="298">
        <v>0.020743237044383835</v>
      </c>
      <c r="D81" s="298">
        <f t="shared" si="1"/>
        <v>0.07184654257</v>
      </c>
      <c r="E81" s="298">
        <v>0.027846542568870453</v>
      </c>
      <c r="F81" s="298">
        <v>0.09</v>
      </c>
    </row>
    <row r="82" ht="12.75" customHeight="1">
      <c r="A82" s="539" t="s">
        <v>770</v>
      </c>
      <c r="B82" s="306" t="s">
        <v>712</v>
      </c>
      <c r="C82" s="298">
        <v>0.009219216464170593</v>
      </c>
      <c r="D82" s="298">
        <f t="shared" si="1"/>
        <v>0.05637624114</v>
      </c>
      <c r="E82" s="298">
        <v>0.012376241141720201</v>
      </c>
      <c r="F82" s="298">
        <v>0.2</v>
      </c>
    </row>
    <row r="83" ht="12.75" customHeight="1">
      <c r="A83" s="539" t="s">
        <v>91</v>
      </c>
      <c r="B83" s="306" t="s">
        <v>771</v>
      </c>
      <c r="C83" s="298">
        <v>0.023944353872220846</v>
      </c>
      <c r="D83" s="298">
        <f t="shared" si="1"/>
        <v>0.07614384852</v>
      </c>
      <c r="E83" s="298">
        <v>0.032143848520856624</v>
      </c>
      <c r="F83" s="298">
        <v>0.3</v>
      </c>
    </row>
    <row r="84" ht="12.75" customHeight="1">
      <c r="A84" s="539" t="s">
        <v>772</v>
      </c>
      <c r="B84" s="306" t="s">
        <v>683</v>
      </c>
      <c r="C84" s="298">
        <v>0.020743237044383835</v>
      </c>
      <c r="D84" s="298">
        <f t="shared" si="1"/>
        <v>0.07184654257</v>
      </c>
      <c r="E84" s="298">
        <v>0.027846542568870453</v>
      </c>
      <c r="F84" s="298">
        <v>0.22</v>
      </c>
    </row>
    <row r="85" ht="12.75" customHeight="1">
      <c r="A85" s="540" t="s">
        <v>773</v>
      </c>
      <c r="B85" s="306" t="s">
        <v>681</v>
      </c>
      <c r="C85" s="298">
        <v>0.07080870423175468</v>
      </c>
      <c r="D85" s="298">
        <f t="shared" si="1"/>
        <v>0.1390564077</v>
      </c>
      <c r="E85" s="298">
        <v>0.09505640765793431</v>
      </c>
      <c r="F85" s="298">
        <v>0.2023</v>
      </c>
    </row>
    <row r="86" ht="12.75" customHeight="1">
      <c r="A86" s="539" t="s">
        <v>774</v>
      </c>
      <c r="B86" s="306" t="s">
        <v>714</v>
      </c>
      <c r="C86" s="298">
        <v>0.08169250144640053</v>
      </c>
      <c r="D86" s="298">
        <f t="shared" si="1"/>
        <v>0.1536672479</v>
      </c>
      <c r="E86" s="298">
        <v>0.10966724789468733</v>
      </c>
      <c r="F86" s="298">
        <v>0.15</v>
      </c>
    </row>
    <row r="87" ht="12.75" customHeight="1">
      <c r="A87" s="539" t="s">
        <v>775</v>
      </c>
      <c r="B87" s="306" t="s">
        <v>707</v>
      </c>
      <c r="C87" s="298">
        <v>0.006530278328787503</v>
      </c>
      <c r="D87" s="298">
        <f t="shared" si="1"/>
        <v>0.05276650414</v>
      </c>
      <c r="E87" s="298">
        <v>0.00876650414205181</v>
      </c>
      <c r="F87" s="298">
        <v>0.125</v>
      </c>
    </row>
    <row r="88" ht="12.75" customHeight="1">
      <c r="A88" s="539" t="s">
        <v>776</v>
      </c>
      <c r="B88" s="306" t="s">
        <v>707</v>
      </c>
      <c r="C88" s="298">
        <v>0.006530278328787503</v>
      </c>
      <c r="D88" s="298">
        <f t="shared" si="1"/>
        <v>0.05276650414</v>
      </c>
      <c r="E88" s="298">
        <v>0.00876650414205181</v>
      </c>
      <c r="F88" s="298">
        <v>0.0</v>
      </c>
    </row>
    <row r="89" ht="12.75" customHeight="1">
      <c r="A89" s="539" t="s">
        <v>777</v>
      </c>
      <c r="B89" s="306" t="s">
        <v>732</v>
      </c>
      <c r="C89" s="298">
        <v>0.007682680386808828</v>
      </c>
      <c r="D89" s="298">
        <f t="shared" si="1"/>
        <v>0.05431353428</v>
      </c>
      <c r="E89" s="298">
        <v>0.010313534284766834</v>
      </c>
      <c r="F89" s="298">
        <v>0.23</v>
      </c>
    </row>
    <row r="90" ht="12.75" customHeight="1">
      <c r="A90" s="539" t="s">
        <v>778</v>
      </c>
      <c r="B90" s="306" t="s">
        <v>771</v>
      </c>
      <c r="C90" s="298">
        <v>0.023944353872220846</v>
      </c>
      <c r="D90" s="298">
        <f t="shared" si="1"/>
        <v>0.07614384852</v>
      </c>
      <c r="E90" s="298">
        <v>0.032143848520856624</v>
      </c>
      <c r="F90" s="298">
        <v>0.24</v>
      </c>
    </row>
    <row r="91" ht="12.75" customHeight="1">
      <c r="A91" s="539" t="s">
        <v>779</v>
      </c>
      <c r="B91" s="306" t="s">
        <v>691</v>
      </c>
      <c r="C91" s="298">
        <v>0.03918166997272502</v>
      </c>
      <c r="D91" s="298">
        <f t="shared" si="1"/>
        <v>0.09659902485</v>
      </c>
      <c r="E91" s="298">
        <v>0.052599024852310855</v>
      </c>
      <c r="F91" s="298">
        <v>0.25</v>
      </c>
    </row>
    <row r="92" ht="12.75" customHeight="1">
      <c r="A92" s="539" t="s">
        <v>780</v>
      </c>
      <c r="B92" s="306" t="s">
        <v>679</v>
      </c>
      <c r="C92" s="298">
        <v>0.04904110980246301</v>
      </c>
      <c r="D92" s="298">
        <f t="shared" si="1"/>
        <v>0.1098347272</v>
      </c>
      <c r="E92" s="298">
        <v>0.06583472718442829</v>
      </c>
      <c r="F92" s="298">
        <v>0.25</v>
      </c>
    </row>
    <row r="93" ht="12.75" customHeight="1">
      <c r="A93" s="539" t="s">
        <v>271</v>
      </c>
      <c r="B93" s="306" t="s">
        <v>732</v>
      </c>
      <c r="C93" s="298">
        <v>0.007682680386808828</v>
      </c>
      <c r="D93" s="298">
        <f t="shared" si="1"/>
        <v>0.05431353428</v>
      </c>
      <c r="E93" s="298">
        <v>0.010313534284766834</v>
      </c>
      <c r="F93" s="298">
        <v>0.3062</v>
      </c>
    </row>
    <row r="94" ht="12.75" customHeight="1">
      <c r="A94" s="539" t="s">
        <v>781</v>
      </c>
      <c r="B94" s="306" t="s">
        <v>707</v>
      </c>
      <c r="C94" s="298">
        <v>0.006530278328787503</v>
      </c>
      <c r="D94" s="298">
        <f t="shared" si="1"/>
        <v>0.05276650414</v>
      </c>
      <c r="E94" s="298">
        <v>0.00876650414205181</v>
      </c>
      <c r="F94" s="298">
        <v>0.0</v>
      </c>
    </row>
    <row r="95" ht="12.75" customHeight="1">
      <c r="A95" s="539" t="s">
        <v>782</v>
      </c>
      <c r="B95" s="306" t="s">
        <v>679</v>
      </c>
      <c r="C95" s="298">
        <v>0.04904110980246301</v>
      </c>
      <c r="D95" s="298">
        <f t="shared" si="1"/>
        <v>0.1098347272</v>
      </c>
      <c r="E95" s="298">
        <v>0.06583472718442829</v>
      </c>
      <c r="F95" s="298">
        <v>0.2</v>
      </c>
    </row>
    <row r="96" ht="12.75" customHeight="1">
      <c r="A96" s="539" t="s">
        <v>783</v>
      </c>
      <c r="B96" s="306" t="s">
        <v>683</v>
      </c>
      <c r="C96" s="298">
        <v>0.020743237044383835</v>
      </c>
      <c r="D96" s="298">
        <f t="shared" si="1"/>
        <v>0.07184654257</v>
      </c>
      <c r="E96" s="298">
        <v>0.027846542568870453</v>
      </c>
      <c r="F96" s="298">
        <v>0.2</v>
      </c>
    </row>
    <row r="97" ht="12.75" customHeight="1">
      <c r="A97" s="539" t="s">
        <v>784</v>
      </c>
      <c r="B97" s="306" t="s">
        <v>685</v>
      </c>
      <c r="C97" s="298">
        <v>0.07080870423175468</v>
      </c>
      <c r="D97" s="298">
        <f t="shared" si="1"/>
        <v>0.1390564077</v>
      </c>
      <c r="E97" s="298">
        <v>0.09505640765793431</v>
      </c>
      <c r="F97" s="298">
        <v>0.3</v>
      </c>
    </row>
    <row r="98" ht="12.75" customHeight="1">
      <c r="A98" s="540" t="s">
        <v>785</v>
      </c>
      <c r="B98" s="306" t="s">
        <v>681</v>
      </c>
      <c r="C98" s="298">
        <v>0.175</v>
      </c>
      <c r="D98" s="298">
        <f t="shared" si="1"/>
        <v>0.2789269277</v>
      </c>
      <c r="E98" s="298">
        <v>0.23492692770782936</v>
      </c>
      <c r="F98" s="298">
        <v>0.231</v>
      </c>
    </row>
    <row r="99" ht="12.75" customHeight="1">
      <c r="A99" s="539" t="s">
        <v>786</v>
      </c>
      <c r="B99" s="306" t="s">
        <v>732</v>
      </c>
      <c r="C99" s="298">
        <v>0.007682680386808828</v>
      </c>
      <c r="D99" s="298">
        <f t="shared" si="1"/>
        <v>0.05431353428</v>
      </c>
      <c r="E99" s="298">
        <v>0.010313534284766834</v>
      </c>
      <c r="F99" s="298">
        <v>0.15</v>
      </c>
    </row>
    <row r="100" ht="12.75" customHeight="1">
      <c r="A100" s="539" t="s">
        <v>787</v>
      </c>
      <c r="B100" s="306" t="s">
        <v>685</v>
      </c>
      <c r="C100" s="298">
        <v>0.07080870423175468</v>
      </c>
      <c r="D100" s="298">
        <f t="shared" si="1"/>
        <v>0.1390564077</v>
      </c>
      <c r="E100" s="298">
        <v>0.09505640765793431</v>
      </c>
      <c r="F100" s="298">
        <v>0.1</v>
      </c>
    </row>
    <row r="101" ht="12.75" customHeight="1">
      <c r="A101" s="539" t="s">
        <v>788</v>
      </c>
      <c r="B101" s="306" t="s">
        <v>746</v>
      </c>
      <c r="C101" s="298">
        <v>0.10896601681957188</v>
      </c>
      <c r="D101" s="298">
        <f t="shared" si="1"/>
        <v>0.1902802946</v>
      </c>
      <c r="E101" s="298">
        <v>0.14628029460560965</v>
      </c>
      <c r="F101" s="298">
        <v>0.2686</v>
      </c>
    </row>
    <row r="102" ht="12.75" customHeight="1">
      <c r="A102" s="539" t="s">
        <v>789</v>
      </c>
      <c r="B102" s="306" t="s">
        <v>717</v>
      </c>
      <c r="C102" s="298">
        <v>0.013060556657575006</v>
      </c>
      <c r="D102" s="298">
        <f t="shared" si="1"/>
        <v>0.06153300828</v>
      </c>
      <c r="E102" s="298">
        <v>0.01753300828410362</v>
      </c>
      <c r="F102" s="298">
        <v>0.2</v>
      </c>
    </row>
    <row r="103" ht="12.75" customHeight="1">
      <c r="A103" s="539" t="s">
        <v>790</v>
      </c>
      <c r="B103" s="306" t="s">
        <v>705</v>
      </c>
      <c r="C103" s="298">
        <v>0.175</v>
      </c>
      <c r="D103" s="298">
        <f t="shared" si="1"/>
        <v>0.2789269277</v>
      </c>
      <c r="E103" s="298">
        <v>0.23492692770782936</v>
      </c>
      <c r="F103" s="298">
        <v>0.17</v>
      </c>
    </row>
    <row r="104" ht="12.75" customHeight="1">
      <c r="A104" s="540" t="s">
        <v>791</v>
      </c>
      <c r="B104" s="306" t="s">
        <v>681</v>
      </c>
      <c r="C104" s="298">
        <v>0.13073361124886354</v>
      </c>
      <c r="D104" s="298">
        <f t="shared" si="1"/>
        <v>0.2195019751</v>
      </c>
      <c r="E104" s="298">
        <v>0.17550197507911564</v>
      </c>
      <c r="F104" s="298">
        <v>0.2915</v>
      </c>
    </row>
    <row r="105" ht="12.75" customHeight="1">
      <c r="A105" s="540" t="s">
        <v>792</v>
      </c>
      <c r="B105" s="306" t="s">
        <v>681</v>
      </c>
      <c r="C105" s="298">
        <v>0.020743237044383835</v>
      </c>
      <c r="D105" s="298">
        <f t="shared" si="1"/>
        <v>0.07184654257</v>
      </c>
      <c r="E105" s="298">
        <v>0.027846542568870453</v>
      </c>
      <c r="F105" s="298">
        <v>0.2</v>
      </c>
    </row>
    <row r="106" ht="12.75" customHeight="1">
      <c r="A106" s="539" t="s">
        <v>793</v>
      </c>
      <c r="B106" s="306" t="s">
        <v>694</v>
      </c>
      <c r="C106" s="298">
        <v>0.0</v>
      </c>
      <c r="D106" s="298">
        <f t="shared" si="1"/>
        <v>0.044</v>
      </c>
      <c r="E106" s="298">
        <v>0.0</v>
      </c>
      <c r="F106" s="298">
        <v>0.125</v>
      </c>
    </row>
    <row r="107" ht="12.75" customHeight="1">
      <c r="A107" s="539" t="s">
        <v>794</v>
      </c>
      <c r="B107" s="306" t="s">
        <v>712</v>
      </c>
      <c r="C107" s="298">
        <v>0.009219216464170593</v>
      </c>
      <c r="D107" s="298">
        <f t="shared" si="1"/>
        <v>0.05637624114</v>
      </c>
      <c r="E107" s="298">
        <v>0.012376241141720201</v>
      </c>
      <c r="F107" s="298">
        <v>0.15</v>
      </c>
    </row>
    <row r="108" ht="12.75" customHeight="1">
      <c r="A108" s="539" t="s">
        <v>795</v>
      </c>
      <c r="B108" s="306" t="s">
        <v>694</v>
      </c>
      <c r="C108" s="298">
        <v>0.0</v>
      </c>
      <c r="D108" s="298">
        <f t="shared" si="1"/>
        <v>0.044</v>
      </c>
      <c r="E108" s="298">
        <v>0.0</v>
      </c>
      <c r="F108" s="298">
        <v>0.2494</v>
      </c>
    </row>
    <row r="109" ht="12.75" customHeight="1">
      <c r="A109" s="539" t="s">
        <v>796</v>
      </c>
      <c r="B109" s="306" t="s">
        <v>707</v>
      </c>
      <c r="C109" s="298">
        <v>0.006530278328787503</v>
      </c>
      <c r="D109" s="298">
        <f t="shared" si="1"/>
        <v>0.05276650414</v>
      </c>
      <c r="E109" s="298">
        <v>0.00876650414205181</v>
      </c>
      <c r="F109" s="298">
        <v>0.2686</v>
      </c>
    </row>
    <row r="110" ht="12.75" customHeight="1">
      <c r="A110" s="539" t="s">
        <v>797</v>
      </c>
      <c r="B110" s="306" t="s">
        <v>691</v>
      </c>
      <c r="C110" s="298">
        <v>0.03918166997272502</v>
      </c>
      <c r="D110" s="298">
        <f t="shared" si="1"/>
        <v>0.09659902485</v>
      </c>
      <c r="E110" s="298">
        <v>0.052599024852310855</v>
      </c>
      <c r="F110" s="298">
        <v>0.1</v>
      </c>
    </row>
    <row r="111" ht="12.75" customHeight="1">
      <c r="A111" s="540" t="s">
        <v>798</v>
      </c>
      <c r="B111" s="306" t="s">
        <v>681</v>
      </c>
      <c r="C111" s="298">
        <v>0.07080870423175468</v>
      </c>
      <c r="D111" s="298">
        <f t="shared" si="1"/>
        <v>0.1390564077</v>
      </c>
      <c r="E111" s="298">
        <v>0.09505640765793431</v>
      </c>
      <c r="F111" s="298">
        <v>0.2</v>
      </c>
    </row>
    <row r="112" ht="12.75" customHeight="1">
      <c r="A112" s="540" t="s">
        <v>799</v>
      </c>
      <c r="B112" s="306" t="s">
        <v>681</v>
      </c>
      <c r="C112" s="298">
        <v>0.13073361124886354</v>
      </c>
      <c r="D112" s="298">
        <f t="shared" si="1"/>
        <v>0.2195019751</v>
      </c>
      <c r="E112" s="298">
        <v>0.17550197507911564</v>
      </c>
      <c r="F112" s="298">
        <v>0.3</v>
      </c>
    </row>
    <row r="113" ht="12.75" customHeight="1">
      <c r="A113" s="539" t="s">
        <v>800</v>
      </c>
      <c r="B113" s="306" t="s">
        <v>717</v>
      </c>
      <c r="C113" s="298">
        <v>0.013060556657575006</v>
      </c>
      <c r="D113" s="298">
        <f t="shared" si="1"/>
        <v>0.06153300828</v>
      </c>
      <c r="E113" s="298">
        <v>0.01753300828410362</v>
      </c>
      <c r="F113" s="298">
        <v>0.24</v>
      </c>
    </row>
    <row r="114" ht="12.75" customHeight="1">
      <c r="A114" s="539" t="s">
        <v>801</v>
      </c>
      <c r="B114" s="306" t="s">
        <v>714</v>
      </c>
      <c r="C114" s="298">
        <v>0.08169250144640053</v>
      </c>
      <c r="D114" s="298">
        <f t="shared" si="1"/>
        <v>0.1536672479</v>
      </c>
      <c r="E114" s="298">
        <v>0.10966724789468733</v>
      </c>
      <c r="F114" s="298">
        <v>0.2686</v>
      </c>
    </row>
    <row r="115" ht="12.75" customHeight="1">
      <c r="A115" s="539" t="s">
        <v>802</v>
      </c>
      <c r="B115" s="306" t="s">
        <v>709</v>
      </c>
      <c r="C115" s="298">
        <v>0.09808221960492602</v>
      </c>
      <c r="D115" s="298">
        <f t="shared" si="1"/>
        <v>0.1756694544</v>
      </c>
      <c r="E115" s="298">
        <v>0.13166945436885658</v>
      </c>
      <c r="F115" s="298">
        <v>0.2686</v>
      </c>
    </row>
    <row r="116" ht="12.75" customHeight="1">
      <c r="A116" s="539" t="s">
        <v>803</v>
      </c>
      <c r="B116" s="306" t="s">
        <v>712</v>
      </c>
      <c r="C116" s="298">
        <v>0.009219216464170593</v>
      </c>
      <c r="D116" s="298">
        <f t="shared" si="1"/>
        <v>0.05637624114</v>
      </c>
      <c r="E116" s="298">
        <v>0.012376241141720201</v>
      </c>
      <c r="F116" s="298">
        <v>0.35</v>
      </c>
    </row>
    <row r="117" ht="12.75" customHeight="1">
      <c r="A117" s="539" t="s">
        <v>804</v>
      </c>
      <c r="B117" s="523" t="s">
        <v>681</v>
      </c>
      <c r="C117" s="541" t="str">
        <f>J117</f>
        <v/>
      </c>
      <c r="D117" s="298">
        <f t="shared" si="1"/>
        <v>0.044</v>
      </c>
      <c r="E117" s="541" t="str">
        <f>H117</f>
        <v/>
      </c>
      <c r="F117" s="541" t="str">
        <f>K117</f>
        <v/>
      </c>
    </row>
    <row r="118" ht="12.75" customHeight="1">
      <c r="A118" s="539" t="s">
        <v>805</v>
      </c>
      <c r="B118" s="306" t="s">
        <v>771</v>
      </c>
      <c r="C118" s="298">
        <v>0.023944353872220846</v>
      </c>
      <c r="D118" s="298">
        <f t="shared" si="1"/>
        <v>0.07614384852</v>
      </c>
      <c r="E118" s="298">
        <v>0.032143848520856624</v>
      </c>
      <c r="F118" s="298">
        <v>0.15</v>
      </c>
    </row>
    <row r="119" ht="12.75" customHeight="1">
      <c r="A119" s="539" t="s">
        <v>806</v>
      </c>
      <c r="B119" s="306" t="s">
        <v>683</v>
      </c>
      <c r="C119" s="298">
        <v>0.020743237044383835</v>
      </c>
      <c r="D119" s="298">
        <f t="shared" si="1"/>
        <v>0.07184654257</v>
      </c>
      <c r="E119" s="298">
        <v>0.027846542568870453</v>
      </c>
      <c r="F119" s="298">
        <v>0.3</v>
      </c>
    </row>
    <row r="120" ht="12.75" customHeight="1">
      <c r="A120" s="539" t="s">
        <v>807</v>
      </c>
      <c r="B120" s="523" t="s">
        <v>681</v>
      </c>
      <c r="C120" s="541">
        <v>0.009588220147283357</v>
      </c>
      <c r="D120" s="298">
        <f t="shared" si="1"/>
        <v>0.1028716063</v>
      </c>
      <c r="E120" s="541">
        <v>0.058871606293643367</v>
      </c>
      <c r="F120" s="541">
        <v>0.24707349543413576</v>
      </c>
    </row>
    <row r="121" ht="12.75" customHeight="1">
      <c r="A121" s="539" t="s">
        <v>808</v>
      </c>
      <c r="B121" s="306" t="s">
        <v>685</v>
      </c>
      <c r="C121" s="298">
        <v>0.07080870423175468</v>
      </c>
      <c r="D121" s="298">
        <f t="shared" si="1"/>
        <v>0.1390564077</v>
      </c>
      <c r="E121" s="298">
        <v>0.09505640765793431</v>
      </c>
      <c r="F121" s="298">
        <v>0.12</v>
      </c>
    </row>
    <row r="122" ht="12.75" customHeight="1">
      <c r="A122" s="539" t="s">
        <v>809</v>
      </c>
      <c r="B122" s="306" t="s">
        <v>685</v>
      </c>
      <c r="C122" s="298">
        <v>0.07080870423175468</v>
      </c>
      <c r="D122" s="298">
        <f t="shared" si="1"/>
        <v>0.1390564077</v>
      </c>
      <c r="E122" s="298">
        <v>0.09505640765793431</v>
      </c>
      <c r="F122" s="298">
        <v>0.25</v>
      </c>
    </row>
    <row r="123" ht="12.75" customHeight="1">
      <c r="A123" s="539" t="s">
        <v>810</v>
      </c>
      <c r="B123" s="306" t="s">
        <v>679</v>
      </c>
      <c r="C123" s="298">
        <v>0.04904110980246301</v>
      </c>
      <c r="D123" s="298">
        <f t="shared" si="1"/>
        <v>0.1098347272</v>
      </c>
      <c r="E123" s="298">
        <v>0.06583472718442829</v>
      </c>
      <c r="F123" s="298">
        <v>0.15</v>
      </c>
    </row>
    <row r="124" ht="12.75" customHeight="1">
      <c r="A124" s="539" t="s">
        <v>811</v>
      </c>
      <c r="B124" s="306" t="s">
        <v>771</v>
      </c>
      <c r="C124" s="298">
        <v>0.023944353872220846</v>
      </c>
      <c r="D124" s="298">
        <f t="shared" si="1"/>
        <v>0.07614384852</v>
      </c>
      <c r="E124" s="298">
        <v>0.032143848520856624</v>
      </c>
      <c r="F124" s="298">
        <v>0.2853</v>
      </c>
    </row>
    <row r="125" ht="12.75" customHeight="1">
      <c r="A125" s="539" t="s">
        <v>812</v>
      </c>
      <c r="B125" s="306" t="s">
        <v>698</v>
      </c>
      <c r="C125" s="298">
        <v>0.027273515373171343</v>
      </c>
      <c r="D125" s="298">
        <f t="shared" si="1"/>
        <v>0.08061304671</v>
      </c>
      <c r="E125" s="298">
        <v>0.03661304671092226</v>
      </c>
      <c r="F125" s="298">
        <v>0.32</v>
      </c>
    </row>
    <row r="126" ht="12.75" customHeight="1">
      <c r="A126" s="539" t="s">
        <v>813</v>
      </c>
      <c r="B126" s="306" t="s">
        <v>709</v>
      </c>
      <c r="C126" s="298">
        <v>0.09808221960492602</v>
      </c>
      <c r="D126" s="298">
        <f t="shared" si="1"/>
        <v>0.1756694544</v>
      </c>
      <c r="E126" s="298">
        <v>0.13166945436885658</v>
      </c>
      <c r="F126" s="298">
        <v>0.32</v>
      </c>
    </row>
    <row r="127" ht="12.75" customHeight="1">
      <c r="A127" s="540" t="s">
        <v>814</v>
      </c>
      <c r="B127" s="306" t="s">
        <v>681</v>
      </c>
      <c r="C127" s="298">
        <v>0.10896601681957191</v>
      </c>
      <c r="D127" s="298">
        <f t="shared" si="1"/>
        <v>0.1902802946</v>
      </c>
      <c r="E127" s="298">
        <v>0.14628029460560965</v>
      </c>
      <c r="F127" s="298">
        <v>0.25</v>
      </c>
    </row>
    <row r="128" ht="12.75" customHeight="1">
      <c r="A128" s="539" t="s">
        <v>815</v>
      </c>
      <c r="B128" s="306" t="s">
        <v>679</v>
      </c>
      <c r="C128" s="298">
        <v>0.04904110980246301</v>
      </c>
      <c r="D128" s="298">
        <f t="shared" si="1"/>
        <v>0.1098347272</v>
      </c>
      <c r="E128" s="298">
        <v>0.06583472718442829</v>
      </c>
      <c r="F128" s="298">
        <v>0.32</v>
      </c>
    </row>
    <row r="129" ht="12.75" customHeight="1">
      <c r="A129" s="539" t="s">
        <v>816</v>
      </c>
      <c r="B129" s="306" t="s">
        <v>694</v>
      </c>
      <c r="C129" s="298">
        <v>0.0</v>
      </c>
      <c r="D129" s="298">
        <f t="shared" si="1"/>
        <v>0.044</v>
      </c>
      <c r="E129" s="298">
        <v>0.0</v>
      </c>
      <c r="F129" s="298">
        <v>0.258</v>
      </c>
    </row>
    <row r="130" ht="12.75" customHeight="1">
      <c r="A130" s="539" t="s">
        <v>817</v>
      </c>
      <c r="B130" s="523" t="s">
        <v>681</v>
      </c>
      <c r="C130" s="541">
        <v>0.1054310997313879</v>
      </c>
      <c r="D130" s="298">
        <f t="shared" si="1"/>
        <v>0.231534882</v>
      </c>
      <c r="E130" s="541">
        <v>0.1875348819700155</v>
      </c>
      <c r="F130" s="541">
        <v>0.2724561140242252</v>
      </c>
    </row>
    <row r="131" ht="12.75" customHeight="1">
      <c r="A131" s="539" t="s">
        <v>818</v>
      </c>
      <c r="B131" s="306" t="s">
        <v>694</v>
      </c>
      <c r="C131" s="298">
        <v>0.0</v>
      </c>
      <c r="D131" s="298">
        <f t="shared" si="1"/>
        <v>0.044</v>
      </c>
      <c r="E131" s="298">
        <v>0.0</v>
      </c>
      <c r="F131" s="298">
        <v>0.28</v>
      </c>
    </row>
    <row r="132" ht="12.75" customHeight="1">
      <c r="A132" s="539" t="s">
        <v>819</v>
      </c>
      <c r="B132" s="306" t="s">
        <v>685</v>
      </c>
      <c r="C132" s="298">
        <v>0.07080870423175468</v>
      </c>
      <c r="D132" s="298">
        <f t="shared" si="1"/>
        <v>0.1390564077</v>
      </c>
      <c r="E132" s="298">
        <v>0.09505640765793431</v>
      </c>
      <c r="F132" s="298">
        <v>0.3</v>
      </c>
    </row>
    <row r="133" ht="12.75" customHeight="1">
      <c r="A133" s="539" t="s">
        <v>820</v>
      </c>
      <c r="B133" s="306" t="s">
        <v>709</v>
      </c>
      <c r="C133" s="298">
        <v>0.09808221960492602</v>
      </c>
      <c r="D133" s="298">
        <f t="shared" si="1"/>
        <v>0.1756694544</v>
      </c>
      <c r="E133" s="298">
        <v>0.13166945436885658</v>
      </c>
      <c r="F133" s="298">
        <v>0.2686</v>
      </c>
    </row>
    <row r="134" ht="12.75" customHeight="1">
      <c r="A134" s="539" t="s">
        <v>821</v>
      </c>
      <c r="B134" s="306" t="s">
        <v>714</v>
      </c>
      <c r="C134" s="298">
        <v>0.08169250144640053</v>
      </c>
      <c r="D134" s="298">
        <f t="shared" si="1"/>
        <v>0.1536672479</v>
      </c>
      <c r="E134" s="298">
        <v>0.10966724789468733</v>
      </c>
      <c r="F134" s="298">
        <v>0.3</v>
      </c>
    </row>
    <row r="135" ht="12.75" customHeight="1">
      <c r="A135" s="539" t="s">
        <v>822</v>
      </c>
      <c r="B135" s="306" t="s">
        <v>694</v>
      </c>
      <c r="C135" s="298">
        <v>0.0</v>
      </c>
      <c r="D135" s="298">
        <f t="shared" si="1"/>
        <v>0.044</v>
      </c>
      <c r="E135" s="298">
        <v>0.0</v>
      </c>
      <c r="F135" s="298">
        <v>0.22</v>
      </c>
    </row>
    <row r="136" ht="12.75" customHeight="1">
      <c r="A136" s="539" t="s">
        <v>823</v>
      </c>
      <c r="B136" s="306" t="s">
        <v>698</v>
      </c>
      <c r="C136" s="298">
        <v>0.027273515373171343</v>
      </c>
      <c r="D136" s="298">
        <f t="shared" si="1"/>
        <v>0.08061304671</v>
      </c>
      <c r="E136" s="298">
        <v>0.03661304671092226</v>
      </c>
      <c r="F136" s="298">
        <v>0.15</v>
      </c>
    </row>
    <row r="137" ht="12.75" customHeight="1">
      <c r="A137" s="539" t="s">
        <v>824</v>
      </c>
      <c r="B137" s="306" t="s">
        <v>746</v>
      </c>
      <c r="C137" s="298">
        <v>0.10896601681957188</v>
      </c>
      <c r="D137" s="298">
        <f t="shared" si="1"/>
        <v>0.1902802946</v>
      </c>
      <c r="E137" s="298">
        <v>0.14628029460560965</v>
      </c>
      <c r="F137" s="298">
        <v>0.29</v>
      </c>
    </row>
    <row r="138" ht="12.75" customHeight="1">
      <c r="A138" s="539" t="s">
        <v>825</v>
      </c>
      <c r="B138" s="523" t="s">
        <v>681</v>
      </c>
      <c r="C138" s="541">
        <v>0.016082653627874467</v>
      </c>
      <c r="D138" s="298">
        <f t="shared" si="1"/>
        <v>0.1115899909</v>
      </c>
      <c r="E138" s="541">
        <v>0.06758999089248985</v>
      </c>
      <c r="F138" s="541">
        <v>0.18760152153615242</v>
      </c>
    </row>
    <row r="139" ht="12.75" customHeight="1">
      <c r="A139" s="539" t="s">
        <v>826</v>
      </c>
      <c r="B139" s="306" t="s">
        <v>683</v>
      </c>
      <c r="C139" s="298">
        <v>0.020743237044383835</v>
      </c>
      <c r="D139" s="298">
        <f t="shared" si="1"/>
        <v>0.07184654257</v>
      </c>
      <c r="E139" s="298">
        <v>0.027846542568870453</v>
      </c>
      <c r="F139" s="298">
        <v>0.25</v>
      </c>
    </row>
    <row r="140" ht="12.75" customHeight="1">
      <c r="A140" s="539" t="s">
        <v>827</v>
      </c>
      <c r="B140" s="306" t="s">
        <v>701</v>
      </c>
      <c r="C140" s="298">
        <v>0.059924907017108855</v>
      </c>
      <c r="D140" s="298">
        <f t="shared" si="1"/>
        <v>0.1244455674</v>
      </c>
      <c r="E140" s="298">
        <v>0.0804455674211813</v>
      </c>
      <c r="F140" s="298">
        <v>0.3</v>
      </c>
    </row>
    <row r="141" ht="12.75" customHeight="1">
      <c r="A141" s="539" t="s">
        <v>828</v>
      </c>
      <c r="B141" s="306" t="s">
        <v>698</v>
      </c>
      <c r="C141" s="298">
        <v>0.027273515373171343</v>
      </c>
      <c r="D141" s="298">
        <f t="shared" si="1"/>
        <v>0.08061304671</v>
      </c>
      <c r="E141" s="298">
        <v>0.03661304671092226</v>
      </c>
      <c r="F141" s="298">
        <v>0.1</v>
      </c>
    </row>
    <row r="142" ht="12.75" customHeight="1">
      <c r="A142" s="539" t="s">
        <v>829</v>
      </c>
      <c r="B142" s="306" t="s">
        <v>723</v>
      </c>
      <c r="C142" s="298">
        <v>0.01741407554343334</v>
      </c>
      <c r="D142" s="298">
        <f t="shared" si="1"/>
        <v>0.06737734438</v>
      </c>
      <c r="E142" s="298">
        <v>0.02337734437880483</v>
      </c>
      <c r="F142" s="298">
        <v>0.295</v>
      </c>
    </row>
    <row r="143" ht="12.75" customHeight="1">
      <c r="A143" s="539" t="s">
        <v>830</v>
      </c>
      <c r="B143" s="306" t="s">
        <v>683</v>
      </c>
      <c r="C143" s="298">
        <v>0.020743237044383835</v>
      </c>
      <c r="D143" s="298">
        <f t="shared" si="1"/>
        <v>0.07184654257</v>
      </c>
      <c r="E143" s="298">
        <v>0.027846542568870453</v>
      </c>
      <c r="F143" s="298">
        <v>0.25</v>
      </c>
    </row>
    <row r="144" ht="12.75" customHeight="1">
      <c r="A144" s="539" t="s">
        <v>831</v>
      </c>
      <c r="B144" s="306" t="s">
        <v>712</v>
      </c>
      <c r="C144" s="298">
        <v>0.009219216464170593</v>
      </c>
      <c r="D144" s="298">
        <f t="shared" si="1"/>
        <v>0.05637624114</v>
      </c>
      <c r="E144" s="298">
        <v>0.012376241141720201</v>
      </c>
      <c r="F144" s="298">
        <v>0.19</v>
      </c>
    </row>
    <row r="145" ht="12.75" customHeight="1">
      <c r="A145" s="539" t="s">
        <v>832</v>
      </c>
      <c r="B145" s="306" t="s">
        <v>717</v>
      </c>
      <c r="C145" s="298">
        <v>0.013060556657575006</v>
      </c>
      <c r="D145" s="298">
        <f t="shared" si="1"/>
        <v>0.06153300828</v>
      </c>
      <c r="E145" s="298">
        <v>0.01753300828410362</v>
      </c>
      <c r="F145" s="298">
        <v>0.21</v>
      </c>
    </row>
    <row r="146" ht="12.75" customHeight="1">
      <c r="A146" s="539" t="s">
        <v>833</v>
      </c>
      <c r="B146" s="306" t="s">
        <v>707</v>
      </c>
      <c r="C146" s="298">
        <v>0.006530278328787503</v>
      </c>
      <c r="D146" s="298">
        <f t="shared" si="1"/>
        <v>0.05276650414</v>
      </c>
      <c r="E146" s="298">
        <v>0.00876650414205181</v>
      </c>
      <c r="F146" s="298">
        <v>0.1</v>
      </c>
    </row>
    <row r="147" ht="12.75" customHeight="1">
      <c r="A147" s="539" t="s">
        <v>834</v>
      </c>
      <c r="B147" s="306" t="s">
        <v>717</v>
      </c>
      <c r="C147" s="298">
        <v>0.013060556657575006</v>
      </c>
      <c r="D147" s="298">
        <f t="shared" si="1"/>
        <v>0.06153300828</v>
      </c>
      <c r="E147" s="298">
        <v>0.01753300828410362</v>
      </c>
      <c r="F147" s="298">
        <v>0.0</v>
      </c>
    </row>
    <row r="148" ht="12.75" customHeight="1">
      <c r="A148" s="539" t="s">
        <v>835</v>
      </c>
      <c r="B148" s="523" t="s">
        <v>681</v>
      </c>
      <c r="C148" s="541">
        <v>0.012518555898193178</v>
      </c>
      <c r="D148" s="298">
        <f t="shared" si="1"/>
        <v>0.106805405</v>
      </c>
      <c r="E148" s="541">
        <v>0.06280540500857855</v>
      </c>
      <c r="F148" s="541">
        <v>0.2576437502455447</v>
      </c>
    </row>
    <row r="149" ht="12.75" customHeight="1">
      <c r="A149" s="539" t="s">
        <v>836</v>
      </c>
      <c r="B149" s="306" t="s">
        <v>771</v>
      </c>
      <c r="C149" s="298">
        <v>0.023944353872220846</v>
      </c>
      <c r="D149" s="298">
        <f t="shared" si="1"/>
        <v>0.07614384852</v>
      </c>
      <c r="E149" s="298">
        <v>0.032143848520856624</v>
      </c>
      <c r="F149" s="298">
        <v>0.16</v>
      </c>
    </row>
    <row r="150" ht="12.75" customHeight="1">
      <c r="A150" s="539" t="s">
        <v>837</v>
      </c>
      <c r="B150" s="306" t="s">
        <v>681</v>
      </c>
      <c r="C150" s="298">
        <v>0.04904110980246301</v>
      </c>
      <c r="D150" s="298">
        <f t="shared" si="1"/>
        <v>0.1098347272</v>
      </c>
      <c r="E150" s="298">
        <v>0.06583472718442829</v>
      </c>
      <c r="F150" s="298">
        <v>0.25</v>
      </c>
    </row>
    <row r="151" ht="12.75" customHeight="1">
      <c r="A151" s="539" t="s">
        <v>838</v>
      </c>
      <c r="B151" s="306" t="s">
        <v>701</v>
      </c>
      <c r="C151" s="298">
        <v>0.059924907017108855</v>
      </c>
      <c r="D151" s="298">
        <f t="shared" si="1"/>
        <v>0.1244455674</v>
      </c>
      <c r="E151" s="298">
        <v>0.0804455674211813</v>
      </c>
      <c r="F151" s="298">
        <v>0.3</v>
      </c>
    </row>
    <row r="152" ht="12.75" customHeight="1">
      <c r="A152" s="539" t="s">
        <v>839</v>
      </c>
      <c r="B152" s="523" t="s">
        <v>681</v>
      </c>
      <c r="C152" s="541">
        <v>0.1054310997313879</v>
      </c>
      <c r="D152" s="298">
        <f t="shared" si="1"/>
        <v>0.231534882</v>
      </c>
      <c r="E152" s="541">
        <v>0.1875348819700155</v>
      </c>
      <c r="F152" s="541">
        <v>0.2724561140242252</v>
      </c>
    </row>
    <row r="153" ht="12.75" customHeight="1">
      <c r="A153" s="539" t="s">
        <v>840</v>
      </c>
      <c r="B153" s="306" t="s">
        <v>732</v>
      </c>
      <c r="C153" s="298">
        <v>0.007682680386808828</v>
      </c>
      <c r="D153" s="298">
        <f t="shared" si="1"/>
        <v>0.05431353428</v>
      </c>
      <c r="E153" s="298">
        <v>0.010313534284766834</v>
      </c>
      <c r="F153" s="298">
        <v>0.2</v>
      </c>
    </row>
    <row r="154" ht="12.75" customHeight="1">
      <c r="A154" s="539" t="s">
        <v>841</v>
      </c>
      <c r="B154" s="306" t="s">
        <v>691</v>
      </c>
      <c r="C154" s="298">
        <v>0.03918166997272502</v>
      </c>
      <c r="D154" s="298">
        <f t="shared" si="1"/>
        <v>0.09659902485</v>
      </c>
      <c r="E154" s="298">
        <v>0.052599024852310855</v>
      </c>
      <c r="F154" s="298">
        <v>0.3</v>
      </c>
    </row>
    <row r="155" ht="12.75" customHeight="1">
      <c r="A155" s="539" t="s">
        <v>842</v>
      </c>
      <c r="B155" s="306" t="s">
        <v>719</v>
      </c>
      <c r="C155" s="298">
        <v>0.032779436317051</v>
      </c>
      <c r="D155" s="298">
        <f t="shared" si="1"/>
        <v>0.08800441295</v>
      </c>
      <c r="E155" s="298">
        <v>0.0440044129483385</v>
      </c>
      <c r="F155" s="298">
        <v>0.15</v>
      </c>
    </row>
    <row r="156" ht="12.75" customHeight="1">
      <c r="A156" s="539" t="s">
        <v>843</v>
      </c>
      <c r="B156" s="306" t="s">
        <v>698</v>
      </c>
      <c r="C156" s="298">
        <v>0.027273515373171343</v>
      </c>
      <c r="D156" s="298">
        <f t="shared" si="1"/>
        <v>0.08061304671</v>
      </c>
      <c r="E156" s="298">
        <v>0.03661304671092226</v>
      </c>
      <c r="F156" s="298">
        <v>0.0</v>
      </c>
    </row>
    <row r="157" ht="12.75" customHeight="1">
      <c r="A157" s="540" t="s">
        <v>844</v>
      </c>
      <c r="B157" s="306" t="s">
        <v>681</v>
      </c>
      <c r="C157" s="298">
        <v>0.10896601681957191</v>
      </c>
      <c r="D157" s="298">
        <f t="shared" si="1"/>
        <v>0.1902802946</v>
      </c>
      <c r="E157" s="298">
        <v>0.14628029460560965</v>
      </c>
      <c r="F157" s="298">
        <v>0.3</v>
      </c>
    </row>
    <row r="158" ht="12.75" customHeight="1">
      <c r="A158" s="539" t="s">
        <v>845</v>
      </c>
      <c r="B158" s="306" t="s">
        <v>694</v>
      </c>
      <c r="C158" s="298">
        <v>0.0</v>
      </c>
      <c r="D158" s="298">
        <f t="shared" si="1"/>
        <v>0.044</v>
      </c>
      <c r="E158" s="298">
        <v>0.0</v>
      </c>
      <c r="F158" s="298">
        <v>0.17</v>
      </c>
    </row>
    <row r="159" ht="12.75" customHeight="1">
      <c r="A159" s="539" t="s">
        <v>846</v>
      </c>
      <c r="B159" s="306" t="s">
        <v>712</v>
      </c>
      <c r="C159" s="298">
        <v>0.009219216464170593</v>
      </c>
      <c r="D159" s="298">
        <f t="shared" si="1"/>
        <v>0.05637624114</v>
      </c>
      <c r="E159" s="298">
        <v>0.012376241141720201</v>
      </c>
      <c r="F159" s="298">
        <v>0.21</v>
      </c>
    </row>
    <row r="160" ht="12.75" customHeight="1">
      <c r="A160" s="539" t="s">
        <v>847</v>
      </c>
      <c r="B160" s="306" t="s">
        <v>717</v>
      </c>
      <c r="C160" s="298">
        <v>0.013060556657575006</v>
      </c>
      <c r="D160" s="298">
        <f t="shared" si="1"/>
        <v>0.06153300828</v>
      </c>
      <c r="E160" s="298">
        <v>0.01753300828410362</v>
      </c>
      <c r="F160" s="298">
        <v>0.19</v>
      </c>
    </row>
    <row r="161" ht="12.75" customHeight="1">
      <c r="A161" s="539" t="s">
        <v>848</v>
      </c>
      <c r="B161" s="306" t="s">
        <v>714</v>
      </c>
      <c r="C161" s="298">
        <v>0.08169250144640053</v>
      </c>
      <c r="D161" s="298">
        <f t="shared" si="1"/>
        <v>0.1536672479</v>
      </c>
      <c r="E161" s="298">
        <v>0.10966724789468733</v>
      </c>
      <c r="F161" s="298">
        <v>0.3</v>
      </c>
    </row>
    <row r="162" ht="12.75" customHeight="1">
      <c r="A162" s="540" t="s">
        <v>849</v>
      </c>
      <c r="B162" s="306" t="s">
        <v>681</v>
      </c>
      <c r="C162" s="298">
        <v>0.13073361124886354</v>
      </c>
      <c r="D162" s="298">
        <f t="shared" si="1"/>
        <v>0.2195019751</v>
      </c>
      <c r="E162" s="298">
        <v>0.17550197507911564</v>
      </c>
      <c r="F162" s="298">
        <v>0.2915</v>
      </c>
    </row>
    <row r="163" ht="12.75" customHeight="1">
      <c r="A163" s="539" t="s">
        <v>850</v>
      </c>
      <c r="B163" s="306" t="s">
        <v>719</v>
      </c>
      <c r="C163" s="298">
        <v>0.032779436317051</v>
      </c>
      <c r="D163" s="298">
        <f t="shared" si="1"/>
        <v>0.08800441295</v>
      </c>
      <c r="E163" s="298">
        <v>0.0440044129483385</v>
      </c>
      <c r="F163" s="298">
        <v>0.27</v>
      </c>
    </row>
    <row r="164" ht="12.75" customHeight="1">
      <c r="A164" s="539" t="s">
        <v>851</v>
      </c>
      <c r="B164" s="306" t="s">
        <v>677</v>
      </c>
      <c r="C164" s="298">
        <v>0.005377876270766179</v>
      </c>
      <c r="D164" s="298">
        <f t="shared" si="1"/>
        <v>0.051219474</v>
      </c>
      <c r="E164" s="298">
        <v>0.007219473999336784</v>
      </c>
      <c r="F164" s="298">
        <v>0.25</v>
      </c>
    </row>
    <row r="165" ht="12.75" customHeight="1">
      <c r="A165" s="539" t="s">
        <v>226</v>
      </c>
      <c r="B165" s="306" t="s">
        <v>723</v>
      </c>
      <c r="C165" s="298">
        <v>0.01741407554343334</v>
      </c>
      <c r="D165" s="298">
        <f t="shared" si="1"/>
        <v>0.06737734438</v>
      </c>
      <c r="E165" s="298">
        <v>0.02337734437880483</v>
      </c>
      <c r="F165" s="298">
        <v>0.25</v>
      </c>
    </row>
    <row r="166" ht="12.75" customHeight="1">
      <c r="A166" s="539" t="s">
        <v>852</v>
      </c>
      <c r="B166" s="306" t="s">
        <v>689</v>
      </c>
      <c r="C166" s="298">
        <v>0.13073361124886354</v>
      </c>
      <c r="D166" s="298">
        <f t="shared" si="1"/>
        <v>0.2195019751</v>
      </c>
      <c r="E166" s="298">
        <v>0.17550197507911564</v>
      </c>
      <c r="F166" s="298">
        <v>0.24</v>
      </c>
    </row>
    <row r="167" ht="12.75" customHeight="1">
      <c r="A167" s="539" t="s">
        <v>853</v>
      </c>
      <c r="B167" s="306" t="s">
        <v>719</v>
      </c>
      <c r="C167" s="298">
        <v>0.032779436317051</v>
      </c>
      <c r="D167" s="298">
        <f t="shared" si="1"/>
        <v>0.08800441295</v>
      </c>
      <c r="E167" s="298">
        <v>0.0440044129483385</v>
      </c>
      <c r="F167" s="298">
        <v>0.2853</v>
      </c>
    </row>
    <row r="168" ht="12.75" customHeight="1">
      <c r="A168" s="539" t="s">
        <v>854</v>
      </c>
      <c r="B168" s="306" t="s">
        <v>685</v>
      </c>
      <c r="C168" s="298">
        <v>0.07080870423175468</v>
      </c>
      <c r="D168" s="298">
        <f t="shared" si="1"/>
        <v>0.1390564077</v>
      </c>
      <c r="E168" s="298">
        <v>0.09505640765793431</v>
      </c>
      <c r="F168" s="298">
        <v>0.2853</v>
      </c>
    </row>
    <row r="169" ht="12.75" customHeight="1">
      <c r="A169" s="540" t="s">
        <v>855</v>
      </c>
      <c r="B169" s="306" t="s">
        <v>681</v>
      </c>
      <c r="C169" s="298">
        <v>0.175</v>
      </c>
      <c r="D169" s="298">
        <f t="shared" si="1"/>
        <v>0.2789269277</v>
      </c>
      <c r="E169" s="298">
        <v>0.23492692770782936</v>
      </c>
      <c r="F169" s="298">
        <v>0.35</v>
      </c>
    </row>
    <row r="170" ht="12.75" customHeight="1">
      <c r="A170" s="539" t="s">
        <v>856</v>
      </c>
      <c r="B170" s="306" t="s">
        <v>746</v>
      </c>
      <c r="C170" s="298">
        <v>0.10896601681957188</v>
      </c>
      <c r="D170" s="298">
        <f t="shared" si="1"/>
        <v>0.1902802946</v>
      </c>
      <c r="E170" s="298">
        <v>0.14628029460560965</v>
      </c>
      <c r="F170" s="298">
        <v>0.36</v>
      </c>
    </row>
    <row r="171" ht="12.75" customHeight="1">
      <c r="A171" s="539" t="s">
        <v>857</v>
      </c>
      <c r="B171" s="306" t="s">
        <v>685</v>
      </c>
      <c r="C171" s="298">
        <v>0.07080870423175468</v>
      </c>
      <c r="D171" s="298">
        <f t="shared" si="1"/>
        <v>0.1390564077</v>
      </c>
      <c r="E171" s="298">
        <v>0.09505640765793431</v>
      </c>
      <c r="F171" s="298">
        <v>0.275</v>
      </c>
    </row>
    <row r="172" ht="12.75" customHeight="1">
      <c r="A172" s="539" t="s">
        <v>858</v>
      </c>
      <c r="B172" s="306" t="s">
        <v>694</v>
      </c>
      <c r="C172" s="298">
        <v>0.0</v>
      </c>
      <c r="D172" s="298">
        <f t="shared" si="1"/>
        <v>0.044</v>
      </c>
      <c r="E172" s="298">
        <v>0.0</v>
      </c>
      <c r="F172" s="298">
        <v>0.20600000000000002</v>
      </c>
    </row>
    <row r="173" ht="12.75" customHeight="1">
      <c r="A173" s="539" t="s">
        <v>859</v>
      </c>
      <c r="B173" s="306" t="s">
        <v>694</v>
      </c>
      <c r="C173" s="298">
        <v>0.0</v>
      </c>
      <c r="D173" s="298">
        <f t="shared" si="1"/>
        <v>0.044</v>
      </c>
      <c r="E173" s="298">
        <v>0.0</v>
      </c>
      <c r="F173" s="298">
        <v>0.146</v>
      </c>
    </row>
    <row r="174" ht="12.75" customHeight="1">
      <c r="A174" s="540" t="s">
        <v>860</v>
      </c>
      <c r="B174" s="306" t="s">
        <v>681</v>
      </c>
      <c r="C174" s="298">
        <v>0.175</v>
      </c>
      <c r="D174" s="298">
        <f t="shared" si="1"/>
        <v>0.2789269277</v>
      </c>
      <c r="E174" s="298">
        <v>0.23492692770782936</v>
      </c>
      <c r="F174" s="298">
        <v>0.28</v>
      </c>
    </row>
    <row r="175" ht="12.75" customHeight="1">
      <c r="A175" s="539" t="s">
        <v>861</v>
      </c>
      <c r="B175" s="306" t="s">
        <v>707</v>
      </c>
      <c r="C175" s="298">
        <v>0.006530278328787503</v>
      </c>
      <c r="D175" s="298">
        <f t="shared" si="1"/>
        <v>0.05276650414</v>
      </c>
      <c r="E175" s="298">
        <v>0.00876650414205181</v>
      </c>
      <c r="F175" s="298">
        <v>0.2</v>
      </c>
    </row>
    <row r="176" ht="12.75" customHeight="1">
      <c r="A176" s="539" t="s">
        <v>862</v>
      </c>
      <c r="B176" s="306" t="s">
        <v>685</v>
      </c>
      <c r="C176" s="298">
        <v>0.07080870423175468</v>
      </c>
      <c r="D176" s="298">
        <f t="shared" si="1"/>
        <v>0.1390564077</v>
      </c>
      <c r="E176" s="298">
        <v>0.09505640765793431</v>
      </c>
      <c r="F176" s="298">
        <v>0.18</v>
      </c>
    </row>
    <row r="177" ht="12.75" customHeight="1">
      <c r="A177" s="539" t="s">
        <v>863</v>
      </c>
      <c r="B177" s="306" t="s">
        <v>701</v>
      </c>
      <c r="C177" s="298">
        <v>0.059924907017108855</v>
      </c>
      <c r="D177" s="298">
        <f t="shared" si="1"/>
        <v>0.1244455674</v>
      </c>
      <c r="E177" s="298">
        <v>0.0804455674211813</v>
      </c>
      <c r="F177" s="298">
        <v>0.3</v>
      </c>
    </row>
    <row r="178" ht="12.75" customHeight="1">
      <c r="A178" s="539" t="s">
        <v>864</v>
      </c>
      <c r="B178" s="306" t="s">
        <v>723</v>
      </c>
      <c r="C178" s="298">
        <v>0.01741407554343334</v>
      </c>
      <c r="D178" s="298">
        <f t="shared" si="1"/>
        <v>0.06737734438</v>
      </c>
      <c r="E178" s="298">
        <v>0.02337734437880483</v>
      </c>
      <c r="F178" s="298">
        <v>0.2</v>
      </c>
    </row>
    <row r="179" ht="12.75" customHeight="1">
      <c r="A179" s="539" t="s">
        <v>865</v>
      </c>
      <c r="B179" s="306" t="s">
        <v>685</v>
      </c>
      <c r="C179" s="298">
        <v>0.07080870423175468</v>
      </c>
      <c r="D179" s="298">
        <f t="shared" si="1"/>
        <v>0.1390564077</v>
      </c>
      <c r="E179" s="298">
        <v>0.09505640765793431</v>
      </c>
      <c r="F179" s="298">
        <v>0.2686</v>
      </c>
    </row>
    <row r="180" ht="12.75" customHeight="1">
      <c r="A180" s="539" t="s">
        <v>866</v>
      </c>
      <c r="B180" s="306" t="s">
        <v>719</v>
      </c>
      <c r="C180" s="298">
        <v>0.032779436317051</v>
      </c>
      <c r="D180" s="298">
        <f t="shared" si="1"/>
        <v>0.08800441295</v>
      </c>
      <c r="E180" s="298">
        <v>0.0440044129483385</v>
      </c>
      <c r="F180" s="298">
        <v>0.3</v>
      </c>
    </row>
    <row r="181" ht="12.75" customHeight="1">
      <c r="A181" s="539" t="s">
        <v>867</v>
      </c>
      <c r="B181" s="306" t="s">
        <v>709</v>
      </c>
      <c r="C181" s="298">
        <v>0.09808221960492602</v>
      </c>
      <c r="D181" s="298">
        <f t="shared" si="1"/>
        <v>0.1756694544</v>
      </c>
      <c r="E181" s="298">
        <v>0.13166945436885658</v>
      </c>
      <c r="F181" s="298">
        <v>0.15</v>
      </c>
    </row>
    <row r="182" ht="12.75" customHeight="1">
      <c r="A182" s="539" t="s">
        <v>868</v>
      </c>
      <c r="B182" s="306" t="s">
        <v>685</v>
      </c>
      <c r="C182" s="298">
        <v>0.07080870423175468</v>
      </c>
      <c r="D182" s="298">
        <f t="shared" si="1"/>
        <v>0.1390564077</v>
      </c>
      <c r="E182" s="298">
        <v>0.09505640765793431</v>
      </c>
      <c r="F182" s="298">
        <v>0.25</v>
      </c>
    </row>
    <row r="183" ht="12.75" customHeight="1">
      <c r="A183" s="543" t="s">
        <v>869</v>
      </c>
      <c r="B183" s="306" t="s">
        <v>723</v>
      </c>
      <c r="C183" s="298">
        <v>0.01741407554343334</v>
      </c>
      <c r="D183" s="298">
        <f t="shared" si="1"/>
        <v>0.06737734438</v>
      </c>
      <c r="E183" s="298">
        <v>0.02337734437880483</v>
      </c>
      <c r="F183" s="298">
        <v>0.0</v>
      </c>
    </row>
    <row r="184" ht="12.75" customHeight="1">
      <c r="A184" s="539" t="s">
        <v>870</v>
      </c>
      <c r="B184" s="306" t="s">
        <v>701</v>
      </c>
      <c r="C184" s="298">
        <v>0.059924907017108855</v>
      </c>
      <c r="D184" s="298">
        <f t="shared" si="1"/>
        <v>0.1244455674</v>
      </c>
      <c r="E184" s="298">
        <v>0.0804455674211813</v>
      </c>
      <c r="F184" s="298">
        <v>0.3</v>
      </c>
    </row>
    <row r="185" ht="12.75" customHeight="1">
      <c r="A185" s="539" t="s">
        <v>871</v>
      </c>
      <c r="B185" s="306" t="s">
        <v>689</v>
      </c>
      <c r="C185" s="298">
        <v>0.13073361124886354</v>
      </c>
      <c r="D185" s="298">
        <f t="shared" si="1"/>
        <v>0.2195019751</v>
      </c>
      <c r="E185" s="298">
        <v>0.17550197507911564</v>
      </c>
      <c r="F185" s="298">
        <v>0.18</v>
      </c>
    </row>
    <row r="186" ht="12.75" customHeight="1">
      <c r="A186" s="539" t="s">
        <v>872</v>
      </c>
      <c r="B186" s="306" t="s">
        <v>677</v>
      </c>
      <c r="C186" s="298">
        <v>0.005377876270766179</v>
      </c>
      <c r="D186" s="298">
        <f t="shared" si="1"/>
        <v>0.051219474</v>
      </c>
      <c r="E186" s="298">
        <v>0.007219473999336784</v>
      </c>
      <c r="F186" s="298">
        <v>0.25</v>
      </c>
    </row>
    <row r="187" ht="12.75" customHeight="1">
      <c r="A187" s="539" t="s">
        <v>873</v>
      </c>
      <c r="B187" s="306" t="s">
        <v>707</v>
      </c>
      <c r="C187" s="298">
        <v>0.006530278328787503</v>
      </c>
      <c r="D187" s="298">
        <f t="shared" si="1"/>
        <v>0.05276650414</v>
      </c>
      <c r="E187" s="298">
        <v>0.00876650414205181</v>
      </c>
      <c r="F187" s="298">
        <v>0.25</v>
      </c>
    </row>
    <row r="188" ht="12.75" customHeight="1">
      <c r="A188" s="539" t="s">
        <v>222</v>
      </c>
      <c r="B188" s="306" t="s">
        <v>694</v>
      </c>
      <c r="C188" s="298">
        <v>0.0</v>
      </c>
      <c r="D188" s="298">
        <f t="shared" si="1"/>
        <v>0.044</v>
      </c>
      <c r="E188" s="298">
        <v>0.0</v>
      </c>
      <c r="F188" s="298">
        <v>0.25</v>
      </c>
    </row>
    <row r="189" ht="12.75" customHeight="1">
      <c r="A189" s="539" t="s">
        <v>874</v>
      </c>
      <c r="B189" s="306" t="s">
        <v>683</v>
      </c>
      <c r="C189" s="298">
        <v>0.020743237044383835</v>
      </c>
      <c r="D189" s="298">
        <f t="shared" si="1"/>
        <v>0.07184654257</v>
      </c>
      <c r="E189" s="298">
        <v>0.027846542568870453</v>
      </c>
      <c r="F189" s="298">
        <v>0.25</v>
      </c>
    </row>
    <row r="190" ht="12.75" customHeight="1">
      <c r="A190" s="539" t="s">
        <v>875</v>
      </c>
      <c r="B190" s="306" t="s">
        <v>691</v>
      </c>
      <c r="C190" s="298">
        <v>0.03918166997272502</v>
      </c>
      <c r="D190" s="298">
        <f t="shared" si="1"/>
        <v>0.09659902485</v>
      </c>
      <c r="E190" s="298">
        <v>0.052599024852310855</v>
      </c>
      <c r="F190" s="298">
        <v>0.15</v>
      </c>
    </row>
    <row r="191" ht="12.75" customHeight="1">
      <c r="A191" s="539" t="s">
        <v>876</v>
      </c>
      <c r="B191" s="306" t="s">
        <v>705</v>
      </c>
      <c r="C191" s="298">
        <v>0.175</v>
      </c>
      <c r="D191" s="298">
        <f t="shared" si="1"/>
        <v>0.2789269277</v>
      </c>
      <c r="E191" s="298">
        <v>0.23492692770782936</v>
      </c>
      <c r="F191" s="298">
        <v>0.34</v>
      </c>
    </row>
    <row r="192" ht="12.75" customHeight="1">
      <c r="A192" s="539" t="s">
        <v>877</v>
      </c>
      <c r="B192" s="306" t="s">
        <v>719</v>
      </c>
      <c r="C192" s="298">
        <v>0.032779436317051</v>
      </c>
      <c r="D192" s="298">
        <f t="shared" si="1"/>
        <v>0.08800441295</v>
      </c>
      <c r="E192" s="298">
        <v>0.0440044129483385</v>
      </c>
      <c r="F192" s="298">
        <v>0.2</v>
      </c>
    </row>
    <row r="193" ht="12.75" customHeight="1">
      <c r="A193" s="540" t="s">
        <v>878</v>
      </c>
      <c r="B193" s="306" t="s">
        <v>681</v>
      </c>
      <c r="C193" s="298">
        <v>0.10896601681957191</v>
      </c>
      <c r="D193" s="298">
        <f t="shared" si="1"/>
        <v>0.1902802946</v>
      </c>
      <c r="E193" s="298">
        <v>0.14628029460560965</v>
      </c>
      <c r="F193" s="298">
        <v>0.2</v>
      </c>
    </row>
    <row r="194" ht="12.75" customHeight="1">
      <c r="A194" s="539" t="s">
        <v>879</v>
      </c>
      <c r="B194" s="306" t="s">
        <v>746</v>
      </c>
      <c r="C194" s="298">
        <v>0.10896601681957188</v>
      </c>
      <c r="D194" s="298">
        <f t="shared" si="1"/>
        <v>0.1902802946</v>
      </c>
      <c r="E194" s="298">
        <v>0.14628029460560965</v>
      </c>
      <c r="F194" s="298">
        <v>0.35</v>
      </c>
    </row>
    <row r="195" ht="12.75" customHeight="1">
      <c r="A195" s="540" t="s">
        <v>880</v>
      </c>
      <c r="B195" s="306" t="s">
        <v>681</v>
      </c>
      <c r="C195" s="298">
        <v>0.09808221960492602</v>
      </c>
      <c r="D195" s="298">
        <f t="shared" si="1"/>
        <v>0.1756694544</v>
      </c>
      <c r="E195" s="298">
        <v>0.13166945436885658</v>
      </c>
      <c r="F195" s="298">
        <v>0.25</v>
      </c>
    </row>
    <row r="196" ht="12.75" customHeight="1"/>
    <row r="197" ht="12.75" customHeight="1"/>
    <row r="198" ht="12.75" customHeight="1"/>
    <row r="199" ht="12.75" customHeight="1"/>
    <row r="200" ht="12.75" customHeight="1">
      <c r="A200" s="544" t="s">
        <v>221</v>
      </c>
      <c r="B200" s="545" t="s">
        <v>218</v>
      </c>
      <c r="C200" s="545" t="s">
        <v>881</v>
      </c>
      <c r="D200" s="545" t="s">
        <v>882</v>
      </c>
      <c r="E200" s="545" t="s">
        <v>883</v>
      </c>
    </row>
    <row r="201" ht="12.75" customHeight="1">
      <c r="A201" s="546" t="s">
        <v>884</v>
      </c>
      <c r="B201" s="547">
        <f t="shared" ref="B201:B210" si="2">$B$1+E201</f>
        <v>0.1356385231</v>
      </c>
      <c r="C201" s="547">
        <v>0.06826267935109193</v>
      </c>
      <c r="D201" s="547">
        <v>0.27302836489005694</v>
      </c>
      <c r="E201" s="547">
        <v>0.09163852306889544</v>
      </c>
    </row>
    <row r="202" ht="12.75" customHeight="1">
      <c r="A202" s="546" t="s">
        <v>885</v>
      </c>
      <c r="B202" s="547">
        <f t="shared" si="2"/>
        <v>0.06080540501</v>
      </c>
      <c r="C202" s="547">
        <v>0.012518555898193178</v>
      </c>
      <c r="D202" s="547">
        <v>0.2576437502455447</v>
      </c>
      <c r="E202" s="547">
        <v>0.016805405008578567</v>
      </c>
    </row>
    <row r="203" ht="12.75" customHeight="1">
      <c r="A203" s="546" t="s">
        <v>886</v>
      </c>
      <c r="B203" s="547">
        <f t="shared" si="2"/>
        <v>0.04404792362</v>
      </c>
      <c r="C203" s="547">
        <v>3.5698901544265913E-5</v>
      </c>
      <c r="D203" s="547">
        <v>0.2974436132876228</v>
      </c>
      <c r="E203" s="547">
        <v>4.792361864193529E-5</v>
      </c>
    </row>
    <row r="204" ht="12.75" customHeight="1">
      <c r="A204" s="546" t="s">
        <v>887</v>
      </c>
      <c r="B204" s="547">
        <f t="shared" si="2"/>
        <v>0.185534882</v>
      </c>
      <c r="C204" s="547">
        <v>0.1054310997313879</v>
      </c>
      <c r="D204" s="547">
        <v>0.2724561140242252</v>
      </c>
      <c r="E204" s="547">
        <v>0.14153488197001549</v>
      </c>
    </row>
    <row r="205" ht="12.75" customHeight="1">
      <c r="A205" s="546" t="s">
        <v>888</v>
      </c>
      <c r="B205" s="547">
        <f t="shared" si="2"/>
        <v>0.1016109106</v>
      </c>
      <c r="C205" s="547">
        <v>0.04291508619362226</v>
      </c>
      <c r="D205" s="547">
        <v>0.31595749426030023</v>
      </c>
      <c r="E205" s="547">
        <v>0.05761091058162495</v>
      </c>
    </row>
    <row r="206" ht="12.75" customHeight="1">
      <c r="A206" s="546" t="s">
        <v>889</v>
      </c>
      <c r="B206" s="547">
        <f t="shared" si="2"/>
        <v>0.09457938348</v>
      </c>
      <c r="C206" s="547">
        <v>0.037670398345457844</v>
      </c>
      <c r="D206" s="547">
        <v>0.18485819102180306</v>
      </c>
      <c r="E206" s="547">
        <v>0.05057938347719226</v>
      </c>
    </row>
    <row r="207" ht="12.75" customHeight="1">
      <c r="A207" s="546" t="s">
        <v>890</v>
      </c>
      <c r="B207" s="547">
        <f t="shared" si="2"/>
        <v>0.06558999089</v>
      </c>
      <c r="C207" s="547">
        <v>0.016082653627874467</v>
      </c>
      <c r="D207" s="547">
        <v>0.18760152153615242</v>
      </c>
      <c r="E207" s="547">
        <v>0.021589990892489853</v>
      </c>
    </row>
    <row r="208" ht="12.75" customHeight="1">
      <c r="A208" s="546" t="s">
        <v>891</v>
      </c>
      <c r="B208" s="547">
        <f t="shared" si="2"/>
        <v>0.044</v>
      </c>
      <c r="C208" s="547">
        <v>0.0</v>
      </c>
      <c r="D208" s="547">
        <v>0.2511628656117083</v>
      </c>
      <c r="E208" s="547">
        <v>0.0</v>
      </c>
    </row>
    <row r="209" ht="12.75" customHeight="1">
      <c r="A209" s="546" t="s">
        <v>892</v>
      </c>
      <c r="B209" s="547">
        <f t="shared" si="2"/>
        <v>0.05687160629</v>
      </c>
      <c r="C209" s="547">
        <v>0.009588220147283357</v>
      </c>
      <c r="D209" s="547">
        <v>0.24707349543413576</v>
      </c>
      <c r="E209" s="547">
        <v>0.01287160629364337</v>
      </c>
    </row>
    <row r="210" ht="12.75" customHeight="1">
      <c r="A210" s="546" t="s">
        <v>270</v>
      </c>
      <c r="B210" s="547">
        <f t="shared" si="2"/>
        <v>0.0621</v>
      </c>
      <c r="C210" s="547">
        <v>0.0135</v>
      </c>
      <c r="D210" s="547">
        <v>0.2522594250976475</v>
      </c>
      <c r="E210" s="547">
        <v>0.0181</v>
      </c>
    </row>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4.71"/>
    <col customWidth="1" min="2" max="2" width="11.43"/>
    <col customWidth="1" min="3" max="3" width="9.43"/>
    <col customWidth="1" min="4" max="4" width="11.86"/>
    <col customWidth="1" min="5" max="5" width="12.43"/>
    <col customWidth="1" min="6" max="6" width="10.43"/>
    <col customWidth="1" min="7" max="7" width="11.43"/>
    <col customWidth="1" min="8" max="8" width="22.43"/>
    <col customWidth="1" min="9" max="23" width="10.86"/>
    <col customWidth="1" min="24" max="27" width="11.43"/>
  </cols>
  <sheetData>
    <row r="1" ht="12.75" customHeight="1">
      <c r="A1" s="548" t="s">
        <v>290</v>
      </c>
      <c r="B1" s="549" t="s">
        <v>893</v>
      </c>
      <c r="C1" s="550" t="s">
        <v>894</v>
      </c>
      <c r="D1" s="550" t="s">
        <v>895</v>
      </c>
      <c r="E1" s="550" t="s">
        <v>896</v>
      </c>
      <c r="F1" s="549" t="s">
        <v>897</v>
      </c>
      <c r="G1" s="549" t="s">
        <v>234</v>
      </c>
      <c r="H1" s="549" t="s">
        <v>898</v>
      </c>
      <c r="I1" s="549" t="s">
        <v>899</v>
      </c>
      <c r="J1" s="549" t="s">
        <v>900</v>
      </c>
      <c r="K1" s="549" t="s">
        <v>901</v>
      </c>
      <c r="L1" s="549" t="s">
        <v>902</v>
      </c>
      <c r="M1" s="549" t="s">
        <v>235</v>
      </c>
      <c r="N1" s="551" t="s">
        <v>903</v>
      </c>
      <c r="O1" s="549" t="s">
        <v>232</v>
      </c>
      <c r="P1" s="549" t="s">
        <v>904</v>
      </c>
      <c r="Q1" s="549" t="s">
        <v>905</v>
      </c>
      <c r="R1" s="549" t="s">
        <v>906</v>
      </c>
      <c r="S1" s="549" t="s">
        <v>907</v>
      </c>
      <c r="T1" s="549" t="s">
        <v>908</v>
      </c>
      <c r="U1" s="549" t="s">
        <v>909</v>
      </c>
      <c r="V1" s="549" t="s">
        <v>910</v>
      </c>
      <c r="W1" s="549" t="s">
        <v>471</v>
      </c>
      <c r="X1" s="548" t="s">
        <v>80</v>
      </c>
      <c r="Y1" s="548" t="s">
        <v>911</v>
      </c>
      <c r="Z1" s="548" t="s">
        <v>912</v>
      </c>
      <c r="AA1" s="549" t="s">
        <v>913</v>
      </c>
    </row>
    <row r="2" ht="12.75" customHeight="1">
      <c r="A2" s="552" t="s">
        <v>292</v>
      </c>
      <c r="B2" s="437">
        <v>57.0</v>
      </c>
      <c r="C2" s="553">
        <v>0.11568399999999998</v>
      </c>
      <c r="D2" s="553">
        <v>0.09613021337246905</v>
      </c>
      <c r="E2" s="553">
        <v>0.3151511149045307</v>
      </c>
      <c r="F2" s="553">
        <v>0.20554353210253967</v>
      </c>
      <c r="G2" s="554">
        <v>1.1806104386629273</v>
      </c>
      <c r="H2" s="554">
        <v>1.3723256229214125</v>
      </c>
      <c r="I2" s="553">
        <v>0.10192697865438498</v>
      </c>
      <c r="J2" s="553">
        <v>0.5641442530150431</v>
      </c>
      <c r="K2" s="553">
        <v>0.053524</v>
      </c>
      <c r="L2" s="553">
        <v>0.25241808479709577</v>
      </c>
      <c r="M2" s="553">
        <v>0.08633158509130047</v>
      </c>
      <c r="N2" s="554">
        <v>3.283403041333076</v>
      </c>
      <c r="O2" s="554">
        <v>2.2595129005604955</v>
      </c>
      <c r="P2" s="554">
        <v>12.940312997421533</v>
      </c>
      <c r="Q2" s="554">
        <v>22.23859403832829</v>
      </c>
      <c r="R2" s="554">
        <v>5.76329812534153</v>
      </c>
      <c r="S2" s="554">
        <v>175.73470187151344</v>
      </c>
      <c r="T2" s="553">
        <v>0.012534141364144605</v>
      </c>
      <c r="U2" s="553">
        <v>0.01834674674697402</v>
      </c>
      <c r="V2" s="553">
        <v>-0.016886086216883787</v>
      </c>
      <c r="W2" s="553">
        <v>-0.00993406001897932</v>
      </c>
      <c r="X2" s="553">
        <v>0.032541006196152036</v>
      </c>
      <c r="Y2" s="553">
        <v>2.828444643801165</v>
      </c>
      <c r="Z2" s="553">
        <v>2.828444643801165</v>
      </c>
      <c r="AA2" s="555">
        <v>0.10140072310597556</v>
      </c>
    </row>
    <row r="3" ht="12.75" customHeight="1">
      <c r="A3" s="552" t="s">
        <v>293</v>
      </c>
      <c r="B3" s="437">
        <v>70.0</v>
      </c>
      <c r="C3" s="553">
        <v>0.07588256410256408</v>
      </c>
      <c r="D3" s="553">
        <v>0.0853938467891159</v>
      </c>
      <c r="E3" s="553">
        <v>0.16167717664340658</v>
      </c>
      <c r="F3" s="553">
        <v>0.15449878451886198</v>
      </c>
      <c r="G3" s="554">
        <v>0.9308535405948443</v>
      </c>
      <c r="H3" s="554">
        <v>1.0764050153356324</v>
      </c>
      <c r="I3" s="553">
        <v>0.08831463070543909</v>
      </c>
      <c r="J3" s="553">
        <v>0.36402149671230677</v>
      </c>
      <c r="K3" s="553">
        <v>0.050855</v>
      </c>
      <c r="L3" s="553">
        <v>0.20291777620162876</v>
      </c>
      <c r="M3" s="553">
        <v>0.07813355986817368</v>
      </c>
      <c r="N3" s="554">
        <v>1.9843395804666923</v>
      </c>
      <c r="O3" s="554">
        <v>2.478314246749687</v>
      </c>
      <c r="P3" s="554">
        <v>18.488711603269998</v>
      </c>
      <c r="Q3" s="554">
        <v>28.310279485536824</v>
      </c>
      <c r="R3" s="554">
        <v>5.077156879683216</v>
      </c>
      <c r="S3" s="554">
        <v>32.517250905909876</v>
      </c>
      <c r="T3" s="553">
        <v>0.45042764203965496</v>
      </c>
      <c r="U3" s="553">
        <v>0.028342846696895605</v>
      </c>
      <c r="V3" s="553">
        <v>0.02282923210385782</v>
      </c>
      <c r="W3" s="553">
        <v>0.3924774302821871</v>
      </c>
      <c r="X3" s="553">
        <v>0.13191483651952815</v>
      </c>
      <c r="Y3" s="553">
        <v>0.5369469719720693</v>
      </c>
      <c r="Z3" s="553">
        <v>0.5369469719720693</v>
      </c>
      <c r="AA3" s="555">
        <v>0.08770115426633238</v>
      </c>
    </row>
    <row r="4" ht="12.75" customHeight="1">
      <c r="A4" s="552" t="s">
        <v>294</v>
      </c>
      <c r="B4" s="437">
        <v>25.0</v>
      </c>
      <c r="C4" s="553">
        <v>0.029028333333333337</v>
      </c>
      <c r="D4" s="553">
        <v>0.06895611482307311</v>
      </c>
      <c r="E4" s="553">
        <v>0.1092325173386668</v>
      </c>
      <c r="F4" s="553">
        <v>0.23528767545229368</v>
      </c>
      <c r="G4" s="554">
        <v>0.6401880468304745</v>
      </c>
      <c r="H4" s="554">
        <v>1.2668401714816373</v>
      </c>
      <c r="I4" s="553">
        <v>0.09707464788815531</v>
      </c>
      <c r="J4" s="553">
        <v>0.4465099892190103</v>
      </c>
      <c r="K4" s="553">
        <v>0.050855</v>
      </c>
      <c r="L4" s="553">
        <v>0.6185403903760626</v>
      </c>
      <c r="M4" s="553">
        <v>0.06062196095222791</v>
      </c>
      <c r="N4" s="554">
        <v>1.7773199625336142</v>
      </c>
      <c r="O4" s="554">
        <v>0.905791803102739</v>
      </c>
      <c r="P4" s="554">
        <v>6.1674965255190735</v>
      </c>
      <c r="Q4" s="554">
        <v>13.02453750133096</v>
      </c>
      <c r="R4" s="554">
        <v>2.2359420389310194</v>
      </c>
      <c r="S4" s="554">
        <v>12.658954105086503</v>
      </c>
      <c r="T4" s="553">
        <v>0.010944385248270856</v>
      </c>
      <c r="U4" s="553">
        <v>0.11159925638117965</v>
      </c>
      <c r="V4" s="553">
        <v>0.06720275462762036</v>
      </c>
      <c r="W4" s="553">
        <v>1.1858967293486484</v>
      </c>
      <c r="X4" s="553">
        <v>0.219363538879951</v>
      </c>
      <c r="Y4" s="553">
        <v>0.0786327190884794</v>
      </c>
      <c r="Z4" s="553">
        <v>0.07863271908847935</v>
      </c>
      <c r="AA4" s="555">
        <v>0.06722710910472822</v>
      </c>
    </row>
    <row r="5" ht="12.75" customHeight="1">
      <c r="A5" s="552" t="s">
        <v>296</v>
      </c>
      <c r="B5" s="437">
        <v>38.0</v>
      </c>
      <c r="C5" s="553">
        <v>0.057186</v>
      </c>
      <c r="D5" s="553">
        <v>0.08757781197777915</v>
      </c>
      <c r="E5" s="553">
        <v>0.15293487788906657</v>
      </c>
      <c r="F5" s="553">
        <v>0.321659193318978</v>
      </c>
      <c r="G5" s="554">
        <v>0.9295756500550167</v>
      </c>
      <c r="H5" s="554">
        <v>1.1946998769689117</v>
      </c>
      <c r="I5" s="553">
        <v>0.09375619434056993</v>
      </c>
      <c r="J5" s="553">
        <v>0.37035509904588476</v>
      </c>
      <c r="K5" s="553">
        <v>0.050855</v>
      </c>
      <c r="L5" s="553">
        <v>0.3277875013609528</v>
      </c>
      <c r="M5" s="553">
        <v>0.07552631069684605</v>
      </c>
      <c r="N5" s="554">
        <v>1.7730762352050577</v>
      </c>
      <c r="O5" s="554">
        <v>1.2013803591525696</v>
      </c>
      <c r="P5" s="554">
        <v>7.918116190218288</v>
      </c>
      <c r="Q5" s="554">
        <v>12.388401308447197</v>
      </c>
      <c r="R5" s="554">
        <v>2.5581525508953336</v>
      </c>
      <c r="S5" s="554">
        <v>18.68854542735665</v>
      </c>
      <c r="T5" s="553">
        <v>0.24650261726088157</v>
      </c>
      <c r="U5" s="553">
        <v>0.0241727298617933</v>
      </c>
      <c r="V5" s="553">
        <v>0.005365083866607844</v>
      </c>
      <c r="W5" s="553">
        <v>-0.07285876271141715</v>
      </c>
      <c r="X5" s="553">
        <v>0.09204171598277805</v>
      </c>
      <c r="Y5" s="553">
        <v>0.7498299827899141</v>
      </c>
      <c r="Z5" s="553">
        <v>0.7498299827899141</v>
      </c>
      <c r="AA5" s="555">
        <v>0.09604206456031172</v>
      </c>
    </row>
    <row r="6" ht="12.75" customHeight="1">
      <c r="A6" s="552" t="s">
        <v>297</v>
      </c>
      <c r="B6" s="437">
        <v>34.0</v>
      </c>
      <c r="C6" s="553">
        <v>0.2194211111111111</v>
      </c>
      <c r="D6" s="553">
        <v>0.04819731976726051</v>
      </c>
      <c r="E6" s="553">
        <v>0.05186632508660861</v>
      </c>
      <c r="F6" s="553">
        <v>0.13206977576521484</v>
      </c>
      <c r="G6" s="554">
        <v>1.3040309184380587</v>
      </c>
      <c r="H6" s="554">
        <v>1.5223779065768546</v>
      </c>
      <c r="I6" s="553">
        <v>0.10882938370253531</v>
      </c>
      <c r="J6" s="553">
        <v>0.59698514250326</v>
      </c>
      <c r="K6" s="553">
        <v>0.053524</v>
      </c>
      <c r="L6" s="553">
        <v>0.23675434053330363</v>
      </c>
      <c r="M6" s="553">
        <v>0.0925675842254241</v>
      </c>
      <c r="N6" s="554">
        <v>1.048731678622114</v>
      </c>
      <c r="O6" s="554">
        <v>2.4924481910179397</v>
      </c>
      <c r="P6" s="554">
        <v>21.649291457975476</v>
      </c>
      <c r="Q6" s="554">
        <v>49.578165599480705</v>
      </c>
      <c r="R6" s="554">
        <v>4.598881244319622</v>
      </c>
      <c r="S6" s="554">
        <v>21.120152874872904</v>
      </c>
      <c r="T6" s="553">
        <v>-0.02199384121059546</v>
      </c>
      <c r="U6" s="553">
        <v>0.06409275484587712</v>
      </c>
      <c r="V6" s="553">
        <v>0.026576673289955756</v>
      </c>
      <c r="W6" s="553">
        <v>0.8147103151259559</v>
      </c>
      <c r="X6" s="553">
        <v>0.09370908108633746</v>
      </c>
      <c r="Y6" s="553">
        <v>0.35459224927693617</v>
      </c>
      <c r="Z6" s="553">
        <v>0.3545922492769362</v>
      </c>
      <c r="AA6" s="555">
        <v>0.05097954162021133</v>
      </c>
    </row>
    <row r="7" ht="12.75" customHeight="1">
      <c r="A7" s="552" t="s">
        <v>93</v>
      </c>
      <c r="B7" s="437">
        <v>39.0</v>
      </c>
      <c r="C7" s="553">
        <v>0.06284695652173916</v>
      </c>
      <c r="D7" s="553">
        <v>0.05306898539439057</v>
      </c>
      <c r="E7" s="553">
        <v>0.10156047044070848</v>
      </c>
      <c r="F7" s="553">
        <v>0.2795040993246159</v>
      </c>
      <c r="G7" s="554">
        <v>1.1211038704345888</v>
      </c>
      <c r="H7" s="554">
        <v>1.3444265903808044</v>
      </c>
      <c r="I7" s="553">
        <v>0.100643623157517</v>
      </c>
      <c r="J7" s="553">
        <v>0.3707196400160045</v>
      </c>
      <c r="K7" s="553">
        <v>0.050855</v>
      </c>
      <c r="L7" s="553">
        <v>0.2776627158727018</v>
      </c>
      <c r="M7" s="553">
        <v>0.08328904447811177</v>
      </c>
      <c r="N7" s="554">
        <v>2.0047909637588615</v>
      </c>
      <c r="O7" s="554">
        <v>0.8166091584007446</v>
      </c>
      <c r="P7" s="554">
        <v>7.05552696054855</v>
      </c>
      <c r="Q7" s="554">
        <v>14.11643631329104</v>
      </c>
      <c r="R7" s="554">
        <v>1.9975303469056522</v>
      </c>
      <c r="S7" s="554">
        <v>39.03342462860953</v>
      </c>
      <c r="T7" s="553">
        <v>0.15450924675978886</v>
      </c>
      <c r="U7" s="553">
        <v>0.03707814807523698</v>
      </c>
      <c r="V7" s="553">
        <v>0.03169360364635347</v>
      </c>
      <c r="W7" s="553">
        <v>0.9518332479515937</v>
      </c>
      <c r="X7" s="553">
        <v>0.05723613672909091</v>
      </c>
      <c r="Y7" s="553">
        <v>0.4536555295436519</v>
      </c>
      <c r="Z7" s="553">
        <v>0.45365552954365196</v>
      </c>
      <c r="AA7" s="555">
        <v>0.058520548536996245</v>
      </c>
    </row>
    <row r="8" ht="12.75" customHeight="1">
      <c r="A8" s="552" t="s">
        <v>914</v>
      </c>
      <c r="B8" s="437">
        <v>15.0</v>
      </c>
      <c r="C8" s="553">
        <v>0.07275384615384616</v>
      </c>
      <c r="D8" s="553">
        <v>0.0</v>
      </c>
      <c r="E8" s="553">
        <v>1.7809965864835952E-4</v>
      </c>
      <c r="F8" s="553">
        <v>0.15860164261163576</v>
      </c>
      <c r="G8" s="554">
        <v>0.644005117845298</v>
      </c>
      <c r="H8" s="554">
        <v>1.0613761697933088</v>
      </c>
      <c r="I8" s="553">
        <v>0.08762330381049221</v>
      </c>
      <c r="J8" s="553">
        <v>0.22510527234137442</v>
      </c>
      <c r="K8" s="553">
        <v>0.045043</v>
      </c>
      <c r="L8" s="553">
        <v>0.6837066086251078</v>
      </c>
      <c r="M8" s="553">
        <v>0.05081181950491864</v>
      </c>
      <c r="N8" s="554">
        <v>0.26645699933051714</v>
      </c>
      <c r="O8" s="554">
        <v>5.265879881670676</v>
      </c>
      <c r="P8" s="554" t="s">
        <v>915</v>
      </c>
      <c r="Q8" s="554" t="s">
        <v>915</v>
      </c>
      <c r="R8" s="554">
        <v>1.0492601893677032</v>
      </c>
      <c r="S8" s="554">
        <v>8.547358658097874</v>
      </c>
      <c r="T8" s="553" t="s">
        <v>915</v>
      </c>
      <c r="U8" s="553">
        <v>0.019731137380717412</v>
      </c>
      <c r="V8" s="553">
        <v>0.012953142452475423</v>
      </c>
      <c r="W8" s="553">
        <v>55.728776313853096</v>
      </c>
      <c r="X8" s="553">
        <v>0.148740347323159</v>
      </c>
      <c r="Y8" s="553">
        <v>0.2433797029883855</v>
      </c>
      <c r="Z8" s="553">
        <v>0.24337970298838552</v>
      </c>
      <c r="AA8" s="555">
        <v>8.120089321794556E-4</v>
      </c>
    </row>
    <row r="9" ht="12.75" customHeight="1">
      <c r="A9" s="552" t="s">
        <v>916</v>
      </c>
      <c r="B9" s="437">
        <v>625.0</v>
      </c>
      <c r="C9" s="553">
        <v>0.0921562422997947</v>
      </c>
      <c r="D9" s="553">
        <v>3.6415348617892096E-8</v>
      </c>
      <c r="E9" s="553">
        <v>-5.337495814512601E-4</v>
      </c>
      <c r="F9" s="553">
        <v>0.2072412923305567</v>
      </c>
      <c r="G9" s="554">
        <v>0.3333666067349679</v>
      </c>
      <c r="H9" s="554">
        <v>0.4611581340936746</v>
      </c>
      <c r="I9" s="553">
        <v>0.06001327416830903</v>
      </c>
      <c r="J9" s="553">
        <v>0.1867735328629955</v>
      </c>
      <c r="K9" s="553">
        <v>0.045043</v>
      </c>
      <c r="L9" s="553">
        <v>0.5048182884466578</v>
      </c>
      <c r="M9" s="553">
        <v>0.04677137344346035</v>
      </c>
      <c r="N9" s="554">
        <v>0.3671924593155293</v>
      </c>
      <c r="O9" s="554">
        <v>4.47375649038584</v>
      </c>
      <c r="P9" s="554" t="s">
        <v>915</v>
      </c>
      <c r="Q9" s="554" t="s">
        <v>915</v>
      </c>
      <c r="R9" s="554">
        <v>1.0188589222331499</v>
      </c>
      <c r="S9" s="554">
        <v>35.96629242038575</v>
      </c>
      <c r="T9" s="553" t="s">
        <v>915</v>
      </c>
      <c r="U9" s="553">
        <v>0.027336820130708508</v>
      </c>
      <c r="V9" s="553">
        <v>-0.10087904726752299</v>
      </c>
      <c r="W9" s="553" t="s">
        <v>915</v>
      </c>
      <c r="X9" s="553">
        <v>0.1214259211695359</v>
      </c>
      <c r="Y9" s="553">
        <v>0.32014617865318346</v>
      </c>
      <c r="Z9" s="553">
        <v>0.3201461786531834</v>
      </c>
      <c r="AA9" s="555">
        <v>-0.0017660881241903206</v>
      </c>
    </row>
    <row r="10" ht="12.75" customHeight="1">
      <c r="A10" s="552" t="s">
        <v>304</v>
      </c>
      <c r="B10" s="437">
        <v>19.0</v>
      </c>
      <c r="C10" s="553">
        <v>0.12062222222222224</v>
      </c>
      <c r="D10" s="553">
        <v>0.20626605729454345</v>
      </c>
      <c r="E10" s="553">
        <v>0.16670846804136458</v>
      </c>
      <c r="F10" s="553">
        <v>0.25595531935006144</v>
      </c>
      <c r="G10" s="554">
        <v>0.9702633521273643</v>
      </c>
      <c r="H10" s="554">
        <v>1.131834912668812</v>
      </c>
      <c r="I10" s="553">
        <v>0.09086440598276535</v>
      </c>
      <c r="J10" s="553">
        <v>0.4970414041193621</v>
      </c>
      <c r="K10" s="553">
        <v>0.050855</v>
      </c>
      <c r="L10" s="553">
        <v>0.19656022020066688</v>
      </c>
      <c r="M10" s="553">
        <v>0.08050113083311888</v>
      </c>
      <c r="N10" s="554">
        <v>0.8968231153352131</v>
      </c>
      <c r="O10" s="554">
        <v>3.891668687686919</v>
      </c>
      <c r="P10" s="554">
        <v>14.84352953298064</v>
      </c>
      <c r="Q10" s="554">
        <v>18.678840886226705</v>
      </c>
      <c r="R10" s="554">
        <v>3.0993348768756093</v>
      </c>
      <c r="S10" s="554">
        <v>35.37590107389537</v>
      </c>
      <c r="T10" s="553">
        <v>0.17116248155736727</v>
      </c>
      <c r="U10" s="553">
        <v>0.07663177615269445</v>
      </c>
      <c r="V10" s="553">
        <v>0.09390305849002889</v>
      </c>
      <c r="W10" s="553">
        <v>0.9081296859580446</v>
      </c>
      <c r="X10" s="553">
        <v>0.0869908980857384</v>
      </c>
      <c r="Y10" s="553">
        <v>0.5463466520815233</v>
      </c>
      <c r="Z10" s="553">
        <v>0.5463466520815233</v>
      </c>
      <c r="AA10" s="555">
        <v>0.20751043151831927</v>
      </c>
    </row>
    <row r="11" ht="12.75" customHeight="1">
      <c r="A11" s="552" t="s">
        <v>917</v>
      </c>
      <c r="B11" s="437">
        <v>29.0</v>
      </c>
      <c r="C11" s="553">
        <v>0.2857907692307692</v>
      </c>
      <c r="D11" s="553">
        <v>0.19303402977387185</v>
      </c>
      <c r="E11" s="553">
        <v>0.3065163030779624</v>
      </c>
      <c r="F11" s="553">
        <v>0.18728623048491203</v>
      </c>
      <c r="G11" s="554">
        <v>0.7018333472111191</v>
      </c>
      <c r="H11" s="554">
        <v>0.7641458754245853</v>
      </c>
      <c r="I11" s="553">
        <v>0.07395071026953093</v>
      </c>
      <c r="J11" s="553">
        <v>0.42961071148670704</v>
      </c>
      <c r="K11" s="553">
        <v>0.050855</v>
      </c>
      <c r="L11" s="553">
        <v>0.1461578752429545</v>
      </c>
      <c r="M11" s="553">
        <v>0.0687168756429393</v>
      </c>
      <c r="N11" s="554">
        <v>1.6931990505110932</v>
      </c>
      <c r="O11" s="554">
        <v>4.164625625009446</v>
      </c>
      <c r="P11" s="554">
        <v>18.067516918352702</v>
      </c>
      <c r="Q11" s="554">
        <v>21.46725363552388</v>
      </c>
      <c r="R11" s="554">
        <v>7.4226028259445</v>
      </c>
      <c r="S11" s="554">
        <v>33.67306525553318</v>
      </c>
      <c r="T11" s="553">
        <v>-0.07141616874567232</v>
      </c>
      <c r="U11" s="553">
        <v>0.0465383125685219</v>
      </c>
      <c r="V11" s="553">
        <v>0.02386992815326883</v>
      </c>
      <c r="W11" s="553">
        <v>0.25676455571759477</v>
      </c>
      <c r="X11" s="553">
        <v>0.30557353679830446</v>
      </c>
      <c r="Y11" s="553">
        <v>0.6638966866591276</v>
      </c>
      <c r="Z11" s="553">
        <v>0.6638966866591276</v>
      </c>
      <c r="AA11" s="555">
        <v>0.1939726828971502</v>
      </c>
    </row>
    <row r="12" ht="12.75" customHeight="1">
      <c r="A12" s="552" t="s">
        <v>918</v>
      </c>
      <c r="B12" s="437">
        <v>22.0</v>
      </c>
      <c r="C12" s="553">
        <v>0.054847058823529415</v>
      </c>
      <c r="D12" s="553">
        <v>0.11778498155713862</v>
      </c>
      <c r="E12" s="553">
        <v>0.12063888924002568</v>
      </c>
      <c r="F12" s="553">
        <v>0.2627114978288718</v>
      </c>
      <c r="G12" s="554">
        <v>0.4997566745248037</v>
      </c>
      <c r="H12" s="554">
        <v>1.0609243999049403</v>
      </c>
      <c r="I12" s="553">
        <v>0.08760252239562726</v>
      </c>
      <c r="J12" s="553">
        <v>0.38457133667076027</v>
      </c>
      <c r="K12" s="553">
        <v>0.050855</v>
      </c>
      <c r="L12" s="553">
        <v>0.6382079868292138</v>
      </c>
      <c r="M12" s="553">
        <v>0.05603594331400262</v>
      </c>
      <c r="N12" s="554">
        <v>1.1159893806472496</v>
      </c>
      <c r="O12" s="554">
        <v>1.2533019633843616</v>
      </c>
      <c r="P12" s="554">
        <v>7.309829643836126</v>
      </c>
      <c r="Q12" s="554">
        <v>10.673057550494407</v>
      </c>
      <c r="R12" s="554">
        <v>0.8010135128715571</v>
      </c>
      <c r="S12" s="554">
        <v>7.816781173533133</v>
      </c>
      <c r="T12" s="553">
        <v>0.10922957427443249</v>
      </c>
      <c r="U12" s="553">
        <v>0.025150013344556445</v>
      </c>
      <c r="V12" s="553">
        <v>-0.020612152442738167</v>
      </c>
      <c r="W12" s="553">
        <v>2.1143668601085928</v>
      </c>
      <c r="X12" s="553">
        <v>-0.021565149058570276</v>
      </c>
      <c r="Y12" s="553">
        <v>0.0021958759739129407</v>
      </c>
      <c r="Z12" s="553">
        <v>0.0021958759739129086</v>
      </c>
      <c r="AA12" s="555">
        <v>0.11731512451023196</v>
      </c>
    </row>
    <row r="13" ht="12.75" customHeight="1">
      <c r="A13" s="552" t="s">
        <v>919</v>
      </c>
      <c r="B13" s="437">
        <v>27.0</v>
      </c>
      <c r="C13" s="553">
        <v>0.12787473684210526</v>
      </c>
      <c r="D13" s="553">
        <v>0.007705853109232633</v>
      </c>
      <c r="E13" s="553">
        <v>0.001307446941021954</v>
      </c>
      <c r="F13" s="553">
        <v>0.21046665127451775</v>
      </c>
      <c r="G13" s="554">
        <v>0.550778221499521</v>
      </c>
      <c r="H13" s="554">
        <v>1.120326193984736</v>
      </c>
      <c r="I13" s="553">
        <v>0.09033500492329785</v>
      </c>
      <c r="J13" s="553">
        <v>0.25213732428210645</v>
      </c>
      <c r="K13" s="553">
        <v>0.050855</v>
      </c>
      <c r="L13" s="553">
        <v>0.6933076588770894</v>
      </c>
      <c r="M13" s="553">
        <v>0.054148674889421655</v>
      </c>
      <c r="N13" s="554">
        <v>0.27949922437037333</v>
      </c>
      <c r="O13" s="554">
        <v>5.609753546935761</v>
      </c>
      <c r="P13" s="554" t="s">
        <v>915</v>
      </c>
      <c r="Q13" s="554" t="s">
        <v>915</v>
      </c>
      <c r="R13" s="554">
        <v>1.6565413108416178</v>
      </c>
      <c r="S13" s="554">
        <v>222.18514648652769</v>
      </c>
      <c r="T13" s="553" t="s">
        <v>915</v>
      </c>
      <c r="U13" s="553">
        <v>0.03412584763467917</v>
      </c>
      <c r="V13" s="553">
        <v>0.016766162791348155</v>
      </c>
      <c r="W13" s="553">
        <v>56.43365588996486</v>
      </c>
      <c r="X13" s="553">
        <v>0.10413110832014963</v>
      </c>
      <c r="Y13" s="553">
        <v>0.4352511082051424</v>
      </c>
      <c r="Z13" s="553">
        <v>0.43525110820514246</v>
      </c>
      <c r="AA13" s="555">
        <v>0.0057932474418426055</v>
      </c>
    </row>
    <row r="14" ht="12.75" customHeight="1">
      <c r="A14" s="552" t="s">
        <v>306</v>
      </c>
      <c r="B14" s="437">
        <v>44.0</v>
      </c>
      <c r="C14" s="553">
        <v>0.06407764705882352</v>
      </c>
      <c r="D14" s="553">
        <v>0.13549668839875367</v>
      </c>
      <c r="E14" s="553">
        <v>0.252670574449478</v>
      </c>
      <c r="F14" s="553">
        <v>0.24749103744997217</v>
      </c>
      <c r="G14" s="554">
        <v>1.2090471865786552</v>
      </c>
      <c r="H14" s="554">
        <v>1.3177985305249351</v>
      </c>
      <c r="I14" s="553">
        <v>0.09941873240414702</v>
      </c>
      <c r="J14" s="553">
        <v>0.28715879840268466</v>
      </c>
      <c r="K14" s="553">
        <v>0.050855</v>
      </c>
      <c r="L14" s="553">
        <v>0.15361123144803443</v>
      </c>
      <c r="M14" s="553">
        <v>0.09000582287201073</v>
      </c>
      <c r="N14" s="554">
        <v>2.288218658680442</v>
      </c>
      <c r="O14" s="554">
        <v>2.110936521592126</v>
      </c>
      <c r="P14" s="554">
        <v>12.010468803767779</v>
      </c>
      <c r="Q14" s="554">
        <v>15.39424362371289</v>
      </c>
      <c r="R14" s="554">
        <v>4.735200284670956</v>
      </c>
      <c r="S14" s="554">
        <v>24.84788931563107</v>
      </c>
      <c r="T14" s="553">
        <v>0.1835621131134187</v>
      </c>
      <c r="U14" s="553">
        <v>0.03251273384820363</v>
      </c>
      <c r="V14" s="553">
        <v>0.02451312577392343</v>
      </c>
      <c r="W14" s="553">
        <v>-0.00761665449252251</v>
      </c>
      <c r="X14" s="553">
        <v>0.21354650605206582</v>
      </c>
      <c r="Y14" s="553">
        <v>0.2901940579761685</v>
      </c>
      <c r="Z14" s="553">
        <v>0.2901940579761685</v>
      </c>
      <c r="AA14" s="555">
        <v>0.13773258950466172</v>
      </c>
    </row>
    <row r="15" ht="12.75" customHeight="1">
      <c r="A15" s="552" t="s">
        <v>920</v>
      </c>
      <c r="B15" s="437">
        <v>162.0</v>
      </c>
      <c r="C15" s="553">
        <v>0.06692426966292138</v>
      </c>
      <c r="D15" s="553">
        <v>0.11098788170854047</v>
      </c>
      <c r="E15" s="553">
        <v>0.27452359974428153</v>
      </c>
      <c r="F15" s="553">
        <v>0.24242512766060723</v>
      </c>
      <c r="G15" s="554">
        <v>0.9296426574330118</v>
      </c>
      <c r="H15" s="554">
        <v>1.022101721640971</v>
      </c>
      <c r="I15" s="553">
        <v>0.08581667919548466</v>
      </c>
      <c r="J15" s="553">
        <v>0.41290054994468384</v>
      </c>
      <c r="K15" s="553">
        <v>0.050855</v>
      </c>
      <c r="L15" s="553">
        <v>0.15210606535531057</v>
      </c>
      <c r="M15" s="553">
        <v>0.07856495724643378</v>
      </c>
      <c r="N15" s="554">
        <v>2.721892729960434</v>
      </c>
      <c r="O15" s="554">
        <v>2.681998782938528</v>
      </c>
      <c r="P15" s="554">
        <v>16.123377912677118</v>
      </c>
      <c r="Q15" s="554">
        <v>23.493439699858502</v>
      </c>
      <c r="R15" s="554">
        <v>5.535512057561694</v>
      </c>
      <c r="S15" s="554">
        <v>86.89938236196181</v>
      </c>
      <c r="T15" s="553">
        <v>0.1348442517919118</v>
      </c>
      <c r="U15" s="553">
        <v>0.029848449272908677</v>
      </c>
      <c r="V15" s="553">
        <v>0.016940121240038436</v>
      </c>
      <c r="W15" s="553">
        <v>0.2544682103316714</v>
      </c>
      <c r="X15" s="553">
        <v>0.1399754737551486</v>
      </c>
      <c r="Y15" s="553">
        <v>0.5978300778071928</v>
      </c>
      <c r="Z15" s="553">
        <v>0.5978300778071928</v>
      </c>
      <c r="AA15" s="555">
        <v>0.11307358791595411</v>
      </c>
    </row>
    <row r="16" ht="12.75" customHeight="1">
      <c r="A16" s="552" t="s">
        <v>307</v>
      </c>
      <c r="B16" s="437">
        <v>10.0</v>
      </c>
      <c r="C16" s="553">
        <v>0.1623166666666667</v>
      </c>
      <c r="D16" s="553">
        <v>0.19465081924755748</v>
      </c>
      <c r="E16" s="553">
        <v>0.11311872163563386</v>
      </c>
      <c r="F16" s="553">
        <v>0.2555517666975476</v>
      </c>
      <c r="G16" s="554">
        <v>0.7356295403207628</v>
      </c>
      <c r="H16" s="554">
        <v>1.2767983158980267</v>
      </c>
      <c r="I16" s="553">
        <v>0.09753272253130923</v>
      </c>
      <c r="J16" s="553">
        <v>0.3300530419558696</v>
      </c>
      <c r="K16" s="553">
        <v>0.050855</v>
      </c>
      <c r="L16" s="553">
        <v>0.5042600346325823</v>
      </c>
      <c r="M16" s="553">
        <v>0.06758397653579118</v>
      </c>
      <c r="N16" s="554">
        <v>0.7767223693225921</v>
      </c>
      <c r="O16" s="554">
        <v>2.546585383581608</v>
      </c>
      <c r="P16" s="554">
        <v>7.80087236104986</v>
      </c>
      <c r="Q16" s="554">
        <v>13.348955942597875</v>
      </c>
      <c r="R16" s="554">
        <v>2.063094529414669</v>
      </c>
      <c r="S16" s="554">
        <v>16.12065991866249</v>
      </c>
      <c r="T16" s="553">
        <v>-9.77411923104362E-4</v>
      </c>
      <c r="U16" s="553">
        <v>0.14079353806475833</v>
      </c>
      <c r="V16" s="553">
        <v>0.016512641327761278</v>
      </c>
      <c r="W16" s="553">
        <v>0.15767366778442643</v>
      </c>
      <c r="X16" s="553">
        <v>0.19466771140821634</v>
      </c>
      <c r="Y16" s="553">
        <v>0.21927067291667543</v>
      </c>
      <c r="Z16" s="553">
        <v>0.21927067291667546</v>
      </c>
      <c r="AA16" s="555">
        <v>0.19087795085663556</v>
      </c>
    </row>
    <row r="17" ht="12.75" customHeight="1">
      <c r="A17" s="552" t="s">
        <v>310</v>
      </c>
      <c r="B17" s="437">
        <v>32.0</v>
      </c>
      <c r="C17" s="553">
        <v>0.11316100000000001</v>
      </c>
      <c r="D17" s="553">
        <v>0.07880938244885832</v>
      </c>
      <c r="E17" s="553">
        <v>0.11808931523559212</v>
      </c>
      <c r="F17" s="553">
        <v>0.23971308008564993</v>
      </c>
      <c r="G17" s="554">
        <v>0.8746907847879827</v>
      </c>
      <c r="H17" s="554">
        <v>1.096267077331708</v>
      </c>
      <c r="I17" s="553">
        <v>0.08922828555725856</v>
      </c>
      <c r="J17" s="553">
        <v>0.389245235426506</v>
      </c>
      <c r="K17" s="553">
        <v>0.050855</v>
      </c>
      <c r="L17" s="553">
        <v>0.31354657676699077</v>
      </c>
      <c r="M17" s="553">
        <v>0.07321012044110661</v>
      </c>
      <c r="N17" s="554">
        <v>1.6175128141587387</v>
      </c>
      <c r="O17" s="554">
        <v>1.14999857052991</v>
      </c>
      <c r="P17" s="554">
        <v>8.09953226998328</v>
      </c>
      <c r="Q17" s="554">
        <v>14.05606834124257</v>
      </c>
      <c r="R17" s="554">
        <v>1.9757813391316583</v>
      </c>
      <c r="S17" s="554">
        <v>12.407994201775024</v>
      </c>
      <c r="T17" s="553">
        <v>0.14739172149447363</v>
      </c>
      <c r="U17" s="553">
        <v>0.05507532358895694</v>
      </c>
      <c r="V17" s="553">
        <v>0.030793498175279994</v>
      </c>
      <c r="W17" s="553">
        <v>0.173667004732125</v>
      </c>
      <c r="X17" s="553">
        <v>0.08894604157698592</v>
      </c>
      <c r="Y17" s="553">
        <v>1.3126657214952435</v>
      </c>
      <c r="Z17" s="553">
        <v>1.3126657214952435</v>
      </c>
      <c r="AA17" s="555">
        <v>0.08017253592667842</v>
      </c>
    </row>
    <row r="18" ht="12.75" customHeight="1">
      <c r="A18" s="552" t="s">
        <v>311</v>
      </c>
      <c r="B18" s="437">
        <v>4.0</v>
      </c>
      <c r="C18" s="553">
        <v>-0.007550000000000004</v>
      </c>
      <c r="D18" s="553">
        <v>0.015232688891083214</v>
      </c>
      <c r="E18" s="553">
        <v>0.015720852535763625</v>
      </c>
      <c r="F18" s="553">
        <v>0.4429336629583849</v>
      </c>
      <c r="G18" s="554">
        <v>0.8134608576935285</v>
      </c>
      <c r="H18" s="554">
        <v>1.133279731139076</v>
      </c>
      <c r="I18" s="553">
        <v>0.0909308676323975</v>
      </c>
      <c r="J18" s="553">
        <v>0.37242278384437877</v>
      </c>
      <c r="K18" s="553">
        <v>0.050855</v>
      </c>
      <c r="L18" s="553">
        <v>0.4101286201966363</v>
      </c>
      <c r="M18" s="553">
        <v>0.06928033459211429</v>
      </c>
      <c r="N18" s="554">
        <v>1.2786447256557913</v>
      </c>
      <c r="O18" s="554">
        <v>1.1597139266470613</v>
      </c>
      <c r="P18" s="554">
        <v>15.396063877133198</v>
      </c>
      <c r="Q18" s="554">
        <v>73.61515917157838</v>
      </c>
      <c r="R18" s="554">
        <v>1.9746042510627253</v>
      </c>
      <c r="S18" s="554">
        <v>30.527729815250837</v>
      </c>
      <c r="T18" s="553">
        <v>0.17621388838496</v>
      </c>
      <c r="U18" s="553">
        <v>0.04511777011805717</v>
      </c>
      <c r="V18" s="553">
        <v>-0.005790335432994922</v>
      </c>
      <c r="W18" s="553">
        <v>-5.556514170837235</v>
      </c>
      <c r="X18" s="553">
        <v>-0.02360500422508987</v>
      </c>
      <c r="Y18" s="553">
        <v>0.01037037037037037</v>
      </c>
      <c r="Z18" s="553">
        <v>0.010370370370370363</v>
      </c>
      <c r="AA18" s="555">
        <v>0.014639496833568348</v>
      </c>
    </row>
    <row r="19" ht="12.75" customHeight="1">
      <c r="A19" s="552" t="s">
        <v>312</v>
      </c>
      <c r="B19" s="437">
        <v>68.0</v>
      </c>
      <c r="C19" s="553">
        <v>0.07331875000000002</v>
      </c>
      <c r="D19" s="553">
        <v>0.13090390749762712</v>
      </c>
      <c r="E19" s="553">
        <v>0.13505275648152232</v>
      </c>
      <c r="F19" s="553">
        <v>0.18266700211687126</v>
      </c>
      <c r="G19" s="554">
        <v>0.9381357434291198</v>
      </c>
      <c r="H19" s="554">
        <v>1.0873832852797658</v>
      </c>
      <c r="I19" s="553">
        <v>0.08881963112286922</v>
      </c>
      <c r="J19" s="553">
        <v>0.36600539277751015</v>
      </c>
      <c r="K19" s="553">
        <v>0.050855</v>
      </c>
      <c r="L19" s="553">
        <v>0.21148852013848732</v>
      </c>
      <c r="M19" s="553">
        <v>0.07810173529617936</v>
      </c>
      <c r="N19" s="554">
        <v>1.15732408251221</v>
      </c>
      <c r="O19" s="554">
        <v>2.6791416225374163</v>
      </c>
      <c r="P19" s="554">
        <v>12.84967814786451</v>
      </c>
      <c r="Q19" s="554">
        <v>19.995555424351952</v>
      </c>
      <c r="R19" s="554">
        <v>2.67276074057165</v>
      </c>
      <c r="S19" s="554">
        <v>60.901134435897625</v>
      </c>
      <c r="T19" s="553">
        <v>0.22747765886505658</v>
      </c>
      <c r="U19" s="553">
        <v>0.08458782491964281</v>
      </c>
      <c r="V19" s="553">
        <v>0.09811517277754803</v>
      </c>
      <c r="W19" s="553">
        <v>1.0348496791866486</v>
      </c>
      <c r="X19" s="553">
        <v>0.1494327338476946</v>
      </c>
      <c r="Y19" s="553">
        <v>0.33249927210754887</v>
      </c>
      <c r="Z19" s="553">
        <v>0.3324992721075488</v>
      </c>
      <c r="AA19" s="555">
        <v>0.1304736636407548</v>
      </c>
    </row>
    <row r="20" ht="12.75" customHeight="1">
      <c r="A20" s="552" t="s">
        <v>921</v>
      </c>
      <c r="B20" s="437">
        <v>18.0</v>
      </c>
      <c r="C20" s="553">
        <v>0.05559999999999999</v>
      </c>
      <c r="D20" s="553">
        <v>0.20509759118732937</v>
      </c>
      <c r="E20" s="553">
        <v>0.29497550992564786</v>
      </c>
      <c r="F20" s="553">
        <v>0.13126063867339174</v>
      </c>
      <c r="G20" s="554">
        <v>1.2427250283125129</v>
      </c>
      <c r="H20" s="554">
        <v>1.2707580825145446</v>
      </c>
      <c r="I20" s="553">
        <v>0.09725487179566905</v>
      </c>
      <c r="J20" s="553">
        <v>0.5569225989970031</v>
      </c>
      <c r="K20" s="553">
        <v>0.053524</v>
      </c>
      <c r="L20" s="553">
        <v>0.18396815851589854</v>
      </c>
      <c r="M20" s="553">
        <v>0.08674810591202373</v>
      </c>
      <c r="N20" s="554">
        <v>1.4739520943470472</v>
      </c>
      <c r="O20" s="554">
        <v>1.329263856564374</v>
      </c>
      <c r="P20" s="554">
        <v>2.752899093023886</v>
      </c>
      <c r="Q20" s="554">
        <v>4.036828154446029</v>
      </c>
      <c r="R20" s="554">
        <v>1.7901440274639588</v>
      </c>
      <c r="S20" s="554">
        <v>91.91242298375973</v>
      </c>
      <c r="T20" s="553">
        <v>0.061300782894183045</v>
      </c>
      <c r="U20" s="553">
        <v>0.09304611980325424</v>
      </c>
      <c r="V20" s="553">
        <v>0.015940120019722653</v>
      </c>
      <c r="W20" s="553">
        <v>0.13283664539899678</v>
      </c>
      <c r="X20" s="553">
        <v>0.29069215958320355</v>
      </c>
      <c r="Y20" s="553">
        <v>0.15155665948302102</v>
      </c>
      <c r="Z20" s="553">
        <v>0.151556659483021</v>
      </c>
      <c r="AA20" s="555">
        <v>0.2055288408959451</v>
      </c>
    </row>
    <row r="21" ht="12.75" customHeight="1">
      <c r="A21" s="552" t="s">
        <v>922</v>
      </c>
      <c r="B21" s="437">
        <v>72.0</v>
      </c>
      <c r="C21" s="553">
        <v>0.10926473684210528</v>
      </c>
      <c r="D21" s="553">
        <v>0.06978175075516928</v>
      </c>
      <c r="E21" s="553">
        <v>0.24167411086330845</v>
      </c>
      <c r="F21" s="553">
        <v>0.18859681218443272</v>
      </c>
      <c r="G21" s="554">
        <v>0.8586975071173775</v>
      </c>
      <c r="H21" s="554">
        <v>0.9973235378280684</v>
      </c>
      <c r="I21" s="553">
        <v>0.08467688274009114</v>
      </c>
      <c r="J21" s="553">
        <v>0.49612772702274627</v>
      </c>
      <c r="K21" s="553">
        <v>0.050855</v>
      </c>
      <c r="L21" s="553">
        <v>0.22566035729965525</v>
      </c>
      <c r="M21" s="553">
        <v>0.07417563522879664</v>
      </c>
      <c r="N21" s="554">
        <v>3.586752140343538</v>
      </c>
      <c r="O21" s="554">
        <v>1.374220668174326</v>
      </c>
      <c r="P21" s="554">
        <v>12.610910959671749</v>
      </c>
      <c r="Q21" s="554">
        <v>18.86294317155709</v>
      </c>
      <c r="R21" s="554">
        <v>4.374578039057352</v>
      </c>
      <c r="S21" s="554">
        <v>76.13219981553276</v>
      </c>
      <c r="T21" s="553">
        <v>0.1385312172798853</v>
      </c>
      <c r="U21" s="553">
        <v>0.012325750009423415</v>
      </c>
      <c r="V21" s="553">
        <v>0.008234391003302918</v>
      </c>
      <c r="W21" s="553">
        <v>0.23795588571918946</v>
      </c>
      <c r="X21" s="553">
        <v>0.18772570752648005</v>
      </c>
      <c r="Y21" s="553">
        <v>0.5707264443402909</v>
      </c>
      <c r="Z21" s="553">
        <v>0.5707264443402909</v>
      </c>
      <c r="AA21" s="555">
        <v>0.07303438673884674</v>
      </c>
    </row>
    <row r="22" ht="12.75" customHeight="1">
      <c r="A22" s="552" t="s">
        <v>923</v>
      </c>
      <c r="B22" s="437">
        <v>36.0</v>
      </c>
      <c r="C22" s="553">
        <v>0.023118148148148145</v>
      </c>
      <c r="D22" s="553">
        <v>0.21063899949335566</v>
      </c>
      <c r="E22" s="553">
        <v>0.37798197124632166</v>
      </c>
      <c r="F22" s="553">
        <v>0.146118607992441</v>
      </c>
      <c r="G22" s="554">
        <v>1.1003543807483607</v>
      </c>
      <c r="H22" s="554">
        <v>1.1329223650294353</v>
      </c>
      <c r="I22" s="553">
        <v>0.09091442879135403</v>
      </c>
      <c r="J22" s="553">
        <v>0.38898164531276785</v>
      </c>
      <c r="K22" s="553">
        <v>0.050855</v>
      </c>
      <c r="L22" s="553">
        <v>0.05741744674704877</v>
      </c>
      <c r="M22" s="553">
        <v>0.08788432760842899</v>
      </c>
      <c r="N22" s="554">
        <v>1.922787109314276</v>
      </c>
      <c r="O22" s="554">
        <v>5.51173057328121</v>
      </c>
      <c r="P22" s="554">
        <v>21.831632280697495</v>
      </c>
      <c r="Q22" s="554">
        <v>25.971419409717786</v>
      </c>
      <c r="R22" s="554">
        <v>30.982880033408666</v>
      </c>
      <c r="S22" s="554">
        <v>31.833390779893396</v>
      </c>
      <c r="T22" s="553">
        <v>-0.09869344487486884</v>
      </c>
      <c r="U22" s="553">
        <v>0.0305976596426454</v>
      </c>
      <c r="V22" s="553">
        <v>0.00900470133952177</v>
      </c>
      <c r="W22" s="553">
        <v>0.092441186690531</v>
      </c>
      <c r="X22" s="553">
        <v>-1.234289008499134E-5</v>
      </c>
      <c r="Y22" s="553">
        <v>0.17443899392066986</v>
      </c>
      <c r="Z22" s="553">
        <v>0.17443899392066986</v>
      </c>
      <c r="AA22" s="555">
        <v>0.2148311734272625</v>
      </c>
    </row>
    <row r="23" ht="12.75" customHeight="1">
      <c r="A23" s="552" t="s">
        <v>924</v>
      </c>
      <c r="B23" s="437">
        <v>11.0</v>
      </c>
      <c r="C23" s="553">
        <v>0.09321428571428571</v>
      </c>
      <c r="D23" s="553">
        <v>0.19042805922763226</v>
      </c>
      <c r="E23" s="553">
        <v>0.16917184600449708</v>
      </c>
      <c r="F23" s="553">
        <v>0.2058765471603728</v>
      </c>
      <c r="G23" s="554">
        <v>0.8504570207061257</v>
      </c>
      <c r="H23" s="554">
        <v>0.937816218287774</v>
      </c>
      <c r="I23" s="553">
        <v>0.0819395460412376</v>
      </c>
      <c r="J23" s="553">
        <v>0.3029708367740568</v>
      </c>
      <c r="K23" s="553">
        <v>0.050855</v>
      </c>
      <c r="L23" s="553">
        <v>0.13984162501138236</v>
      </c>
      <c r="M23" s="553">
        <v>0.07581472115010134</v>
      </c>
      <c r="N23" s="554">
        <v>1.0504344600135633</v>
      </c>
      <c r="O23" s="554">
        <v>4.0960651964189765</v>
      </c>
      <c r="P23" s="554">
        <v>14.937131868626217</v>
      </c>
      <c r="Q23" s="554">
        <v>21.867430131104488</v>
      </c>
      <c r="R23" s="554">
        <v>3.7678129120418093</v>
      </c>
      <c r="S23" s="554">
        <v>63.09784889917769</v>
      </c>
      <c r="T23" s="553">
        <v>0.22904316172646905</v>
      </c>
      <c r="U23" s="553">
        <v>0.09466841831568</v>
      </c>
      <c r="V23" s="553">
        <v>0.03454452564067476</v>
      </c>
      <c r="W23" s="553">
        <v>0.39648111433244615</v>
      </c>
      <c r="X23" s="553">
        <v>0.1720397075859865</v>
      </c>
      <c r="Y23" s="553">
        <v>0.15193309779614278</v>
      </c>
      <c r="Z23" s="553">
        <v>0.15193309779614284</v>
      </c>
      <c r="AA23" s="555">
        <v>0.18714102189619572</v>
      </c>
    </row>
    <row r="24" ht="12.75" customHeight="1">
      <c r="A24" s="552" t="s">
        <v>925</v>
      </c>
      <c r="B24" s="437">
        <v>23.0</v>
      </c>
      <c r="C24" s="553">
        <v>0.06940636363636364</v>
      </c>
      <c r="D24" s="553">
        <v>0.22931748516386233</v>
      </c>
      <c r="E24" s="553">
        <v>0.20395197737613438</v>
      </c>
      <c r="F24" s="553">
        <v>0.17651836241260768</v>
      </c>
      <c r="G24" s="554">
        <v>1.0923486152033832</v>
      </c>
      <c r="H24" s="554">
        <v>1.1948544445210565</v>
      </c>
      <c r="I24" s="553">
        <v>0.0937633044479686</v>
      </c>
      <c r="J24" s="553">
        <v>0.5225050340018127</v>
      </c>
      <c r="K24" s="553">
        <v>0.053524</v>
      </c>
      <c r="L24" s="553">
        <v>0.1607420785589129</v>
      </c>
      <c r="M24" s="553">
        <v>0.0851442652580404</v>
      </c>
      <c r="N24" s="554">
        <v>0.9331386227471588</v>
      </c>
      <c r="O24" s="554">
        <v>2.4285333531334716</v>
      </c>
      <c r="P24" s="554">
        <v>8.934637168196366</v>
      </c>
      <c r="Q24" s="554">
        <v>10.510496860016763</v>
      </c>
      <c r="R24" s="554">
        <v>1.8732585871718974</v>
      </c>
      <c r="S24" s="554">
        <v>13.800008820068092</v>
      </c>
      <c r="T24" s="553">
        <v>0.05002077101846478</v>
      </c>
      <c r="U24" s="553">
        <v>0.04483024892964029</v>
      </c>
      <c r="V24" s="553">
        <v>0.046101030377602686</v>
      </c>
      <c r="W24" s="553">
        <v>0.25080420620828026</v>
      </c>
      <c r="X24" s="553">
        <v>0.15867710900985088</v>
      </c>
      <c r="Y24" s="553">
        <v>0.08160540712757532</v>
      </c>
      <c r="Z24" s="553">
        <v>0.08160540712757536</v>
      </c>
      <c r="AA24" s="555">
        <v>0.23068357288812125</v>
      </c>
    </row>
    <row r="25" ht="12.75" customHeight="1">
      <c r="A25" s="552" t="s">
        <v>926</v>
      </c>
      <c r="B25" s="437">
        <v>572.0</v>
      </c>
      <c r="C25" s="553">
        <v>0.18950851190476192</v>
      </c>
      <c r="D25" s="553">
        <v>0.010772125793898567</v>
      </c>
      <c r="E25" s="553">
        <v>0.015551579144381567</v>
      </c>
      <c r="F25" s="553">
        <v>0.16414119075344816</v>
      </c>
      <c r="G25" s="554">
        <v>1.089096469625617</v>
      </c>
      <c r="H25" s="554">
        <v>1.1233547439492362</v>
      </c>
      <c r="I25" s="553">
        <v>0.09047431822166487</v>
      </c>
      <c r="J25" s="553">
        <v>0.6198094773831897</v>
      </c>
      <c r="K25" s="553">
        <v>0.053524</v>
      </c>
      <c r="L25" s="553">
        <v>0.14082267604024337</v>
      </c>
      <c r="M25" s="553">
        <v>0.08338652730105696</v>
      </c>
      <c r="N25" s="554">
        <v>0.40681193428310364</v>
      </c>
      <c r="O25" s="554">
        <v>6.888047035213811</v>
      </c>
      <c r="P25" s="554">
        <v>13.519816800069261</v>
      </c>
      <c r="Q25" s="554" t="s">
        <v>915</v>
      </c>
      <c r="R25" s="554">
        <v>6.135291677851848</v>
      </c>
      <c r="S25" s="554">
        <v>30.391605386786914</v>
      </c>
      <c r="T25" s="553">
        <v>0.09981041747914851</v>
      </c>
      <c r="U25" s="553">
        <v>0.03823100547201804</v>
      </c>
      <c r="V25" s="553">
        <v>0.03468871974612317</v>
      </c>
      <c r="W25" s="553" t="s">
        <v>915</v>
      </c>
      <c r="X25" s="553">
        <v>-0.11590040227481527</v>
      </c>
      <c r="Y25" s="553">
        <v>8.849667367975925E-4</v>
      </c>
      <c r="Z25" s="553">
        <v>8.8496673679761E-4</v>
      </c>
      <c r="AA25" s="555">
        <v>0.03830299416528875</v>
      </c>
    </row>
    <row r="26" ht="12.75" customHeight="1">
      <c r="A26" s="552" t="s">
        <v>927</v>
      </c>
      <c r="B26" s="437">
        <v>245.0</v>
      </c>
      <c r="C26" s="553">
        <v>0.41537666666666667</v>
      </c>
      <c r="D26" s="553">
        <v>0.1816047184019137</v>
      </c>
      <c r="E26" s="553">
        <v>0.1337527062215693</v>
      </c>
      <c r="F26" s="553">
        <v>0.14924679402968208</v>
      </c>
      <c r="G26" s="554">
        <v>0.9439976867785511</v>
      </c>
      <c r="H26" s="554">
        <v>1.0269619624933468</v>
      </c>
      <c r="I26" s="553">
        <v>0.08604025027469395</v>
      </c>
      <c r="J26" s="553">
        <v>0.6530341383257241</v>
      </c>
      <c r="K26" s="553">
        <v>0.060879</v>
      </c>
      <c r="L26" s="553">
        <v>0.1382882750021232</v>
      </c>
      <c r="M26" s="553">
        <v>0.08045603140384625</v>
      </c>
      <c r="N26" s="554">
        <v>0.6429618194294369</v>
      </c>
      <c r="O26" s="554">
        <v>5.079239809938446</v>
      </c>
      <c r="P26" s="554">
        <v>16.617974116905632</v>
      </c>
      <c r="Q26" s="554">
        <v>27.428480363585575</v>
      </c>
      <c r="R26" s="554">
        <v>5.1951082931130115</v>
      </c>
      <c r="S26" s="554">
        <v>57.62587734954958</v>
      </c>
      <c r="T26" s="553">
        <v>0.22369121415285234</v>
      </c>
      <c r="U26" s="553">
        <v>0.05305346359441335</v>
      </c>
      <c r="V26" s="553">
        <v>0.1297351632612678</v>
      </c>
      <c r="W26" s="553">
        <v>0.8539263175436763</v>
      </c>
      <c r="X26" s="553">
        <v>0.17320808107952249</v>
      </c>
      <c r="Y26" s="553">
        <v>0.6995836180254923</v>
      </c>
      <c r="Z26" s="553">
        <v>0.6995836180254923</v>
      </c>
      <c r="AA26" s="555">
        <v>0.21327300590991013</v>
      </c>
    </row>
    <row r="27" ht="12.75" customHeight="1">
      <c r="A27" s="552" t="s">
        <v>928</v>
      </c>
      <c r="B27" s="437">
        <v>31.0</v>
      </c>
      <c r="C27" s="553">
        <v>0.04118187499999999</v>
      </c>
      <c r="D27" s="553">
        <v>0.05815213773071442</v>
      </c>
      <c r="E27" s="553">
        <v>0.05928030828162614</v>
      </c>
      <c r="F27" s="553">
        <v>0.3215618737875887</v>
      </c>
      <c r="G27" s="554">
        <v>1.146739430936378</v>
      </c>
      <c r="H27" s="554">
        <v>1.2251855531141391</v>
      </c>
      <c r="I27" s="553">
        <v>0.0951585354432504</v>
      </c>
      <c r="J27" s="553">
        <v>0.43781301036597053</v>
      </c>
      <c r="K27" s="553">
        <v>0.050855</v>
      </c>
      <c r="L27" s="553">
        <v>0.16383109786985448</v>
      </c>
      <c r="M27" s="553">
        <v>0.0858173309715238</v>
      </c>
      <c r="N27" s="554">
        <v>1.2894168928698895</v>
      </c>
      <c r="O27" s="554">
        <v>2.3038717172014334</v>
      </c>
      <c r="P27" s="554">
        <v>10.79885515422891</v>
      </c>
      <c r="Q27" s="554">
        <v>31.74120806131489</v>
      </c>
      <c r="R27" s="554">
        <v>2.71602884918073</v>
      </c>
      <c r="S27" s="554">
        <v>34.57346986093771</v>
      </c>
      <c r="T27" s="553">
        <v>0.09076833645533934</v>
      </c>
      <c r="U27" s="553">
        <v>0.02924050168157691</v>
      </c>
      <c r="V27" s="553">
        <v>0.003324528881953833</v>
      </c>
      <c r="W27" s="553">
        <v>0.9750398020735855</v>
      </c>
      <c r="X27" s="553">
        <v>0.016746880536467494</v>
      </c>
      <c r="Y27" s="553">
        <v>0.38078808076847676</v>
      </c>
      <c r="Z27" s="553">
        <v>0.3807880807684767</v>
      </c>
      <c r="AA27" s="555">
        <v>0.05162998984685171</v>
      </c>
    </row>
    <row r="28" ht="12.75" customHeight="1">
      <c r="A28" s="552" t="s">
        <v>324</v>
      </c>
      <c r="B28" s="437">
        <v>103.0</v>
      </c>
      <c r="C28" s="553">
        <v>0.14907829787234042</v>
      </c>
      <c r="D28" s="553">
        <v>0.09001062757621153</v>
      </c>
      <c r="E28" s="553">
        <v>0.13265964322266596</v>
      </c>
      <c r="F28" s="553">
        <v>0.21670554463683422</v>
      </c>
      <c r="G28" s="554">
        <v>1.145843471951508</v>
      </c>
      <c r="H28" s="554">
        <v>1.2410543592858396</v>
      </c>
      <c r="I28" s="553">
        <v>0.09588850052714862</v>
      </c>
      <c r="J28" s="553">
        <v>0.5442389893824032</v>
      </c>
      <c r="K28" s="553">
        <v>0.053524</v>
      </c>
      <c r="L28" s="553">
        <v>0.17619594793469248</v>
      </c>
      <c r="M28" s="553">
        <v>0.08606636921867376</v>
      </c>
      <c r="N28" s="554">
        <v>1.4659763013390332</v>
      </c>
      <c r="O28" s="554">
        <v>2.975717978432906</v>
      </c>
      <c r="P28" s="554">
        <v>14.654554784871266</v>
      </c>
      <c r="Q28" s="554">
        <v>28.89201617695047</v>
      </c>
      <c r="R28" s="554">
        <v>2.9236490003601276</v>
      </c>
      <c r="S28" s="554">
        <v>24.68870614432407</v>
      </c>
      <c r="T28" s="553">
        <v>0.28273149237543</v>
      </c>
      <c r="U28" s="553">
        <v>0.06163253029040514</v>
      </c>
      <c r="V28" s="553">
        <v>0.09817923934367007</v>
      </c>
      <c r="W28" s="553">
        <v>2.1463997544763114</v>
      </c>
      <c r="X28" s="553">
        <v>0.23703235618633814</v>
      </c>
      <c r="Y28" s="553">
        <v>0.17177866341194353</v>
      </c>
      <c r="Z28" s="553">
        <v>0.1717786634119436</v>
      </c>
      <c r="AA28" s="555">
        <v>0.09571467640528439</v>
      </c>
    </row>
    <row r="29" ht="12.75" customHeight="1">
      <c r="A29" s="552" t="s">
        <v>929</v>
      </c>
      <c r="B29" s="437">
        <v>13.0</v>
      </c>
      <c r="C29" s="553">
        <v>-0.06321</v>
      </c>
      <c r="D29" s="553">
        <v>-7.643401586021315E-4</v>
      </c>
      <c r="E29" s="553">
        <v>0.009542635546224023</v>
      </c>
      <c r="F29" s="553">
        <v>0.6944234404536862</v>
      </c>
      <c r="G29" s="554">
        <v>1.3029636093516688</v>
      </c>
      <c r="H29" s="554">
        <v>1.29517877665579</v>
      </c>
      <c r="I29" s="553">
        <v>0.09837822372616634</v>
      </c>
      <c r="J29" s="553">
        <v>0.3942415498208712</v>
      </c>
      <c r="K29" s="553">
        <v>0.050855</v>
      </c>
      <c r="L29" s="553">
        <v>0.15486981955971799</v>
      </c>
      <c r="M29" s="553">
        <v>0.08904933447437148</v>
      </c>
      <c r="N29" s="554">
        <v>1.6732153737167332</v>
      </c>
      <c r="O29" s="554">
        <v>0.8460734447976122</v>
      </c>
      <c r="P29" s="554">
        <v>19.14394169874833</v>
      </c>
      <c r="Q29" s="554" t="s">
        <v>915</v>
      </c>
      <c r="R29" s="554">
        <v>1.9031490452094928</v>
      </c>
      <c r="S29" s="554">
        <v>38.63288320991239</v>
      </c>
      <c r="T29" s="553">
        <v>0.15533542696520905</v>
      </c>
      <c r="U29" s="553">
        <v>0.015568092728386464</v>
      </c>
      <c r="V29" s="553">
        <v>-0.0022079528200980025</v>
      </c>
      <c r="W29" s="553" t="s">
        <v>915</v>
      </c>
      <c r="X29" s="553">
        <v>-0.06626800138724744</v>
      </c>
      <c r="Y29" s="553">
        <v>0.0</v>
      </c>
      <c r="Z29" s="553">
        <v>0.0</v>
      </c>
      <c r="AA29" s="555">
        <v>0.005672435482946352</v>
      </c>
    </row>
    <row r="30" ht="12.75" customHeight="1">
      <c r="A30" s="552" t="s">
        <v>930</v>
      </c>
      <c r="B30" s="437">
        <v>129.0</v>
      </c>
      <c r="C30" s="553">
        <v>0.1582396511627907</v>
      </c>
      <c r="D30" s="553">
        <v>0.09481660558440742</v>
      </c>
      <c r="E30" s="553">
        <v>0.15114383953059968</v>
      </c>
      <c r="F30" s="553">
        <v>0.22613287894821063</v>
      </c>
      <c r="G30" s="554">
        <v>0.8772051743933108</v>
      </c>
      <c r="H30" s="554">
        <v>0.9339545990672654</v>
      </c>
      <c r="I30" s="553">
        <v>0.08176191155709421</v>
      </c>
      <c r="J30" s="553">
        <v>0.4294264362055603</v>
      </c>
      <c r="K30" s="553">
        <v>0.050855</v>
      </c>
      <c r="L30" s="553">
        <v>0.14673840734826454</v>
      </c>
      <c r="M30" s="553">
        <v>0.07536108515272853</v>
      </c>
      <c r="N30" s="554">
        <v>1.6768879249052682</v>
      </c>
      <c r="O30" s="554">
        <v>2.1770119295764263</v>
      </c>
      <c r="P30" s="554">
        <v>13.589599841576854</v>
      </c>
      <c r="Q30" s="554">
        <v>22.109356359942485</v>
      </c>
      <c r="R30" s="554">
        <v>3.279017675641514</v>
      </c>
      <c r="S30" s="554">
        <v>102.2602762874735</v>
      </c>
      <c r="T30" s="553">
        <v>0.24013986599713918</v>
      </c>
      <c r="U30" s="553">
        <v>0.04063467322550578</v>
      </c>
      <c r="V30" s="553">
        <v>0.04116813973531535</v>
      </c>
      <c r="W30" s="553">
        <v>0.7043164107310471</v>
      </c>
      <c r="X30" s="553">
        <v>0.08797660106927524</v>
      </c>
      <c r="Y30" s="553">
        <v>0.2852688403156121</v>
      </c>
      <c r="Z30" s="553">
        <v>0.28526884031561206</v>
      </c>
      <c r="AA30" s="555">
        <v>0.09797018507091383</v>
      </c>
    </row>
    <row r="31" ht="12.75" customHeight="1">
      <c r="A31" s="552" t="s">
        <v>931</v>
      </c>
      <c r="B31" s="437">
        <v>77.0</v>
      </c>
      <c r="C31" s="553">
        <v>0.06553666666666663</v>
      </c>
      <c r="D31" s="553">
        <v>0.10360185076313747</v>
      </c>
      <c r="E31" s="553">
        <v>0.18528356431084828</v>
      </c>
      <c r="F31" s="553">
        <v>0.2368733194672781</v>
      </c>
      <c r="G31" s="554">
        <v>0.9240395937027334</v>
      </c>
      <c r="H31" s="554">
        <v>1.0580761393416174</v>
      </c>
      <c r="I31" s="553">
        <v>0.08747150240971441</v>
      </c>
      <c r="J31" s="553">
        <v>0.3658909364697781</v>
      </c>
      <c r="K31" s="553">
        <v>0.050855</v>
      </c>
      <c r="L31" s="553">
        <v>0.21102553579017477</v>
      </c>
      <c r="M31" s="553">
        <v>0.07706155946428986</v>
      </c>
      <c r="N31" s="554">
        <v>2.037850068990315</v>
      </c>
      <c r="O31" s="554">
        <v>1.5719288338742232</v>
      </c>
      <c r="P31" s="554">
        <v>11.036891379802853</v>
      </c>
      <c r="Q31" s="554">
        <v>14.820564347673916</v>
      </c>
      <c r="R31" s="554">
        <v>3.746042941871613</v>
      </c>
      <c r="S31" s="554">
        <v>36.1424526688146</v>
      </c>
      <c r="T31" s="553">
        <v>0.1894488945698595</v>
      </c>
      <c r="U31" s="553">
        <v>0.03742076909590676</v>
      </c>
      <c r="V31" s="553">
        <v>0.02843340179394129</v>
      </c>
      <c r="W31" s="553">
        <v>0.666235510168566</v>
      </c>
      <c r="X31" s="553">
        <v>0.21241763392703947</v>
      </c>
      <c r="Y31" s="553">
        <v>0.2474936008483172</v>
      </c>
      <c r="Z31" s="553">
        <v>0.24749360084831717</v>
      </c>
      <c r="AA31" s="555">
        <v>0.10638181139347136</v>
      </c>
    </row>
    <row r="32" ht="12.75" customHeight="1">
      <c r="A32" s="552" t="s">
        <v>326</v>
      </c>
      <c r="B32" s="437">
        <v>98.0</v>
      </c>
      <c r="C32" s="553">
        <v>0.15469137931034482</v>
      </c>
      <c r="D32" s="553">
        <v>0.07006793583532164</v>
      </c>
      <c r="E32" s="553">
        <v>0.07557891173918209</v>
      </c>
      <c r="F32" s="553">
        <v>0.19997160037162454</v>
      </c>
      <c r="G32" s="554">
        <v>0.8657191928039559</v>
      </c>
      <c r="H32" s="554">
        <v>0.9945594291517039</v>
      </c>
      <c r="I32" s="553">
        <v>0.08454973374097838</v>
      </c>
      <c r="J32" s="553">
        <v>0.6118583017241714</v>
      </c>
      <c r="K32" s="553">
        <v>0.053524</v>
      </c>
      <c r="L32" s="553">
        <v>0.22327359258810395</v>
      </c>
      <c r="M32" s="553">
        <v>0.07463488276352676</v>
      </c>
      <c r="N32" s="554">
        <v>1.105934104413193</v>
      </c>
      <c r="O32" s="554">
        <v>3.0674272548861663</v>
      </c>
      <c r="P32" s="554">
        <v>16.3723272692034</v>
      </c>
      <c r="Q32" s="554">
        <v>42.533399418877075</v>
      </c>
      <c r="R32" s="554">
        <v>2.592969156186322</v>
      </c>
      <c r="S32" s="554">
        <v>31.168325364687774</v>
      </c>
      <c r="T32" s="553">
        <v>0.038054347095575536</v>
      </c>
      <c r="U32" s="553">
        <v>0.043745016460205635</v>
      </c>
      <c r="V32" s="553">
        <v>-0.02257591732057464</v>
      </c>
      <c r="W32" s="553">
        <v>-0.20650613209517016</v>
      </c>
      <c r="X32" s="553">
        <v>-0.0027275543810870717</v>
      </c>
      <c r="Y32" s="553">
        <v>0.0034346522556140007</v>
      </c>
      <c r="Z32" s="553">
        <v>0.0034346522556140124</v>
      </c>
      <c r="AA32" s="555">
        <v>0.07052565436421813</v>
      </c>
    </row>
    <row r="33" ht="12.75" customHeight="1">
      <c r="A33" s="552" t="s">
        <v>932</v>
      </c>
      <c r="B33" s="437">
        <v>57.0</v>
      </c>
      <c r="C33" s="553">
        <v>0.13381230769230767</v>
      </c>
      <c r="D33" s="553">
        <v>0.13553472241576553</v>
      </c>
      <c r="E33" s="553">
        <v>0.2994248396119106</v>
      </c>
      <c r="F33" s="553">
        <v>0.24029481031348</v>
      </c>
      <c r="G33" s="554">
        <v>0.7857301954805603</v>
      </c>
      <c r="H33" s="554">
        <v>0.9069990344697701</v>
      </c>
      <c r="I33" s="553">
        <v>0.08052195558560943</v>
      </c>
      <c r="J33" s="553">
        <v>0.4606641855124769</v>
      </c>
      <c r="K33" s="553">
        <v>0.050855</v>
      </c>
      <c r="L33" s="553">
        <v>0.17996903176435833</v>
      </c>
      <c r="M33" s="553">
        <v>0.07289474103587697</v>
      </c>
      <c r="N33" s="554">
        <v>2.2902044972728537</v>
      </c>
      <c r="O33" s="554">
        <v>3.3833883540504326</v>
      </c>
      <c r="P33" s="554">
        <v>15.00034560192311</v>
      </c>
      <c r="Q33" s="554">
        <v>24.256339038064446</v>
      </c>
      <c r="R33" s="554">
        <v>6.247640228043101</v>
      </c>
      <c r="S33" s="554">
        <v>31.275191037772736</v>
      </c>
      <c r="T33" s="553">
        <v>0.10180591590590521</v>
      </c>
      <c r="U33" s="553">
        <v>0.07838174216179752</v>
      </c>
      <c r="V33" s="553">
        <v>0.06484591372588196</v>
      </c>
      <c r="W33" s="553">
        <v>0.7009982439901342</v>
      </c>
      <c r="X33" s="553">
        <v>0.2101163487107984</v>
      </c>
      <c r="Y33" s="553">
        <v>0.3634221878468773</v>
      </c>
      <c r="Z33" s="553">
        <v>0.3634221878468773</v>
      </c>
      <c r="AA33" s="555">
        <v>0.13822317401919318</v>
      </c>
    </row>
    <row r="34" ht="12.75" customHeight="1">
      <c r="A34" s="552" t="s">
        <v>933</v>
      </c>
      <c r="B34" s="437">
        <v>42.0</v>
      </c>
      <c r="C34" s="553">
        <v>0.21383809523809522</v>
      </c>
      <c r="D34" s="553">
        <v>0.1017867183533354</v>
      </c>
      <c r="E34" s="553">
        <v>0.17930588293067248</v>
      </c>
      <c r="F34" s="553">
        <v>0.20906218860773967</v>
      </c>
      <c r="G34" s="554">
        <v>0.7692133353509856</v>
      </c>
      <c r="H34" s="554">
        <v>0.9916245080726602</v>
      </c>
      <c r="I34" s="553">
        <v>0.08441472737134237</v>
      </c>
      <c r="J34" s="553">
        <v>0.5413972223878111</v>
      </c>
      <c r="K34" s="553">
        <v>0.053524</v>
      </c>
      <c r="L34" s="553">
        <v>0.3117833507573673</v>
      </c>
      <c r="M34" s="553">
        <v>0.07061153986768859</v>
      </c>
      <c r="N34" s="554">
        <v>1.8306605351728302</v>
      </c>
      <c r="O34" s="554">
        <v>1.1055363962241</v>
      </c>
      <c r="P34" s="554">
        <v>8.972844558455247</v>
      </c>
      <c r="Q34" s="554">
        <v>10.564710180101258</v>
      </c>
      <c r="R34" s="554">
        <v>2.733036754860097</v>
      </c>
      <c r="S34" s="554">
        <v>21.61187500533381</v>
      </c>
      <c r="T34" s="553">
        <v>0.14722500458801463</v>
      </c>
      <c r="U34" s="553">
        <v>0.033959385963758186</v>
      </c>
      <c r="V34" s="553">
        <v>0.026989790167118995</v>
      </c>
      <c r="W34" s="553">
        <v>0.5301203584239703</v>
      </c>
      <c r="X34" s="553">
        <v>0.2751209698375531</v>
      </c>
      <c r="Y34" s="553">
        <v>0.17330466660689933</v>
      </c>
      <c r="Z34" s="553">
        <v>0.17330466660689936</v>
      </c>
      <c r="AA34" s="555">
        <v>0.10487455135329483</v>
      </c>
    </row>
    <row r="35" ht="12.75" customHeight="1">
      <c r="A35" s="552" t="s">
        <v>934</v>
      </c>
      <c r="B35" s="437">
        <v>192.0</v>
      </c>
      <c r="C35" s="553">
        <v>0.19123907563025216</v>
      </c>
      <c r="D35" s="553">
        <v>0.15992933926673833</v>
      </c>
      <c r="E35" s="553">
        <v>0.009633008620958703</v>
      </c>
      <c r="F35" s="553">
        <v>0.18997827291193156</v>
      </c>
      <c r="G35" s="554">
        <v>0.3285146958052981</v>
      </c>
      <c r="H35" s="554">
        <v>1.1400490933846248</v>
      </c>
      <c r="I35" s="553">
        <v>0.09124225829569274</v>
      </c>
      <c r="J35" s="553">
        <v>0.3810213497605191</v>
      </c>
      <c r="K35" s="553">
        <v>0.050855</v>
      </c>
      <c r="L35" s="553">
        <v>0.7741508529111514</v>
      </c>
      <c r="M35" s="553">
        <v>0.050134067433140084</v>
      </c>
      <c r="N35" s="554">
        <v>0.06711914980886977</v>
      </c>
      <c r="O35" s="554">
        <v>18.642987157381903</v>
      </c>
      <c r="P35" s="554">
        <v>57.68053887705874</v>
      </c>
      <c r="Q35" s="554">
        <v>77.49458222836256</v>
      </c>
      <c r="R35" s="554">
        <v>3.380815208699703</v>
      </c>
      <c r="S35" s="554">
        <v>25.80604422143343</v>
      </c>
      <c r="T35" s="553">
        <v>12.604428612688091</v>
      </c>
      <c r="U35" s="553">
        <v>0.028409763229394477</v>
      </c>
      <c r="V35" s="553">
        <v>0.027841238176068952</v>
      </c>
      <c r="W35" s="553">
        <v>0.20105976764142242</v>
      </c>
      <c r="X35" s="553">
        <v>0.21311643829434393</v>
      </c>
      <c r="Y35" s="553">
        <v>0.31700384210797466</v>
      </c>
      <c r="Z35" s="553">
        <v>0.3170038421079746</v>
      </c>
      <c r="AA35" s="555">
        <v>0.16014177442862765</v>
      </c>
    </row>
    <row r="36" ht="12.75" customHeight="1">
      <c r="A36" s="552" t="s">
        <v>329</v>
      </c>
      <c r="B36" s="437">
        <v>93.0</v>
      </c>
      <c r="C36" s="553">
        <v>0.06452666666666666</v>
      </c>
      <c r="D36" s="553">
        <v>0.10491049844080848</v>
      </c>
      <c r="E36" s="553">
        <v>0.16632787981640612</v>
      </c>
      <c r="F36" s="553">
        <v>0.22335961513857117</v>
      </c>
      <c r="G36" s="554">
        <v>0.5690899800241147</v>
      </c>
      <c r="H36" s="554">
        <v>0.7075053366756089</v>
      </c>
      <c r="I36" s="553">
        <v>0.07134524548707802</v>
      </c>
      <c r="J36" s="553">
        <v>0.355210168252529</v>
      </c>
      <c r="K36" s="553">
        <v>0.050855</v>
      </c>
      <c r="L36" s="553">
        <v>0.2689285723195291</v>
      </c>
      <c r="M36" s="553">
        <v>0.062415742385434035</v>
      </c>
      <c r="N36" s="554">
        <v>1.7135538990520314</v>
      </c>
      <c r="O36" s="554">
        <v>1.728213437108065</v>
      </c>
      <c r="P36" s="554">
        <v>11.437949138986205</v>
      </c>
      <c r="Q36" s="554">
        <v>16.118698126776067</v>
      </c>
      <c r="R36" s="554">
        <v>2.3044996770005595</v>
      </c>
      <c r="S36" s="554">
        <v>30.03172173237634</v>
      </c>
      <c r="T36" s="553">
        <v>0.07750013705375972</v>
      </c>
      <c r="U36" s="553">
        <v>0.04469492651895738</v>
      </c>
      <c r="V36" s="553">
        <v>0.033044851127673275</v>
      </c>
      <c r="W36" s="553">
        <v>0.46455600027816707</v>
      </c>
      <c r="X36" s="553">
        <v>0.0897749034288678</v>
      </c>
      <c r="Y36" s="553">
        <v>0.7642213779357058</v>
      </c>
      <c r="Z36" s="553">
        <v>0.7642213779357058</v>
      </c>
      <c r="AA36" s="555">
        <v>0.10671025642607875</v>
      </c>
    </row>
    <row r="37" ht="12.75" customHeight="1">
      <c r="A37" s="552" t="s">
        <v>330</v>
      </c>
      <c r="B37" s="437">
        <v>14.0</v>
      </c>
      <c r="C37" s="553">
        <v>0.18654000000000004</v>
      </c>
      <c r="D37" s="553">
        <v>0.022317777961135557</v>
      </c>
      <c r="E37" s="553">
        <v>0.14961754390226162</v>
      </c>
      <c r="F37" s="553">
        <v>0.2440190000210877</v>
      </c>
      <c r="G37" s="554">
        <v>0.735070446558385</v>
      </c>
      <c r="H37" s="554">
        <v>0.9657109707728366</v>
      </c>
      <c r="I37" s="553">
        <v>0.08322270465555048</v>
      </c>
      <c r="J37" s="553">
        <v>0.2730341205580487</v>
      </c>
      <c r="K37" s="553">
        <v>0.050855</v>
      </c>
      <c r="L37" s="553">
        <v>0.3086032140951128</v>
      </c>
      <c r="M37" s="553">
        <v>0.06931042285276451</v>
      </c>
      <c r="N37" s="554">
        <v>8.019146001382584</v>
      </c>
      <c r="O37" s="554">
        <v>0.4004885022763874</v>
      </c>
      <c r="P37" s="554">
        <v>11.256367425384894</v>
      </c>
      <c r="Q37" s="554">
        <v>18.0515417386402</v>
      </c>
      <c r="R37" s="554">
        <v>4.102757035965513</v>
      </c>
      <c r="S37" s="554">
        <v>26.10422435346539</v>
      </c>
      <c r="T37" s="553">
        <v>0.05775676283002207</v>
      </c>
      <c r="U37" s="553">
        <v>0.009305647965928221</v>
      </c>
      <c r="V37" s="553">
        <v>0.008990082879669114</v>
      </c>
      <c r="W37" s="553">
        <v>0.47194525861898456</v>
      </c>
      <c r="X37" s="553">
        <v>0.21114375328629606</v>
      </c>
      <c r="Y37" s="553">
        <v>0.3816139050363045</v>
      </c>
      <c r="Z37" s="553">
        <v>0.38161390503630455</v>
      </c>
      <c r="AA37" s="555">
        <v>0.022183644509181345</v>
      </c>
    </row>
    <row r="38" ht="12.75" customHeight="1">
      <c r="A38" s="552" t="s">
        <v>935</v>
      </c>
      <c r="B38" s="437">
        <v>31.0</v>
      </c>
      <c r="C38" s="553">
        <v>0.031330476190476186</v>
      </c>
      <c r="D38" s="553">
        <v>0.05863342094918943</v>
      </c>
      <c r="E38" s="553">
        <v>0.1031461588962982</v>
      </c>
      <c r="F38" s="553">
        <v>0.3449147774663963</v>
      </c>
      <c r="G38" s="554">
        <v>0.8611874852176121</v>
      </c>
      <c r="H38" s="554">
        <v>1.1071062452097284</v>
      </c>
      <c r="I38" s="553">
        <v>0.0897268872796475</v>
      </c>
      <c r="J38" s="553">
        <v>0.46652480430214993</v>
      </c>
      <c r="K38" s="553">
        <v>0.050855</v>
      </c>
      <c r="L38" s="553">
        <v>0.3222606162357703</v>
      </c>
      <c r="M38" s="553">
        <v>0.07310286802099338</v>
      </c>
      <c r="N38" s="554">
        <v>1.960874135947077</v>
      </c>
      <c r="O38" s="554">
        <v>1.0479459257763848</v>
      </c>
      <c r="P38" s="554">
        <v>9.365153315056007</v>
      </c>
      <c r="Q38" s="554">
        <v>16.699225224322326</v>
      </c>
      <c r="R38" s="554">
        <v>2.2525462393242712</v>
      </c>
      <c r="S38" s="554">
        <v>19.58001711865685</v>
      </c>
      <c r="T38" s="553">
        <v>0.13973769506770378</v>
      </c>
      <c r="U38" s="553">
        <v>0.03244916758319206</v>
      </c>
      <c r="V38" s="553">
        <v>0.07215518793071732</v>
      </c>
      <c r="W38" s="553">
        <v>0.9731455119346809</v>
      </c>
      <c r="X38" s="553">
        <v>-0.06526279080199633</v>
      </c>
      <c r="Y38" s="553">
        <v>0.008561710778602603</v>
      </c>
      <c r="Z38" s="553">
        <v>0.008561710778602571</v>
      </c>
      <c r="AA38" s="555">
        <v>0.06111385929719684</v>
      </c>
    </row>
    <row r="39" ht="12.75" customHeight="1">
      <c r="A39" s="552" t="s">
        <v>936</v>
      </c>
      <c r="B39" s="437">
        <v>17.0</v>
      </c>
      <c r="C39" s="553">
        <v>0.03735</v>
      </c>
      <c r="D39" s="553">
        <v>0.23439691972396948</v>
      </c>
      <c r="E39" s="553">
        <v>0.041502730750869</v>
      </c>
      <c r="F39" s="553">
        <v>0.07057255807755519</v>
      </c>
      <c r="G39" s="554">
        <v>0.5560860191551688</v>
      </c>
      <c r="H39" s="554">
        <v>1.1067077196296322</v>
      </c>
      <c r="I39" s="553">
        <v>0.08970855510296308</v>
      </c>
      <c r="J39" s="553">
        <v>0.5733620520250774</v>
      </c>
      <c r="K39" s="553">
        <v>0.053524</v>
      </c>
      <c r="L39" s="553">
        <v>0.5857606197878946</v>
      </c>
      <c r="M39" s="553">
        <v>0.060675004825720386</v>
      </c>
      <c r="N39" s="554">
        <v>0.19933188854202233</v>
      </c>
      <c r="O39" s="554">
        <v>7.471964571566294</v>
      </c>
      <c r="P39" s="554">
        <v>12.631994561427968</v>
      </c>
      <c r="Q39" s="554">
        <v>33.57877466889787</v>
      </c>
      <c r="R39" s="554">
        <v>0.8544222894141614</v>
      </c>
      <c r="S39" s="554">
        <v>39.87241810854294</v>
      </c>
      <c r="T39" s="553">
        <v>-0.2798162545898892</v>
      </c>
      <c r="U39" s="553">
        <v>0.4431677167628508</v>
      </c>
      <c r="V39" s="553">
        <v>0.20460875674779533</v>
      </c>
      <c r="W39" s="553">
        <v>1.159019820796266</v>
      </c>
      <c r="X39" s="553">
        <v>0.10675101428653834</v>
      </c>
      <c r="Y39" s="553">
        <v>0.2559530242443892</v>
      </c>
      <c r="Z39" s="553">
        <v>0.25595302424438926</v>
      </c>
      <c r="AA39" s="555">
        <v>0.21775570853782217</v>
      </c>
    </row>
    <row r="40" ht="12.75" customHeight="1">
      <c r="A40" s="552" t="s">
        <v>937</v>
      </c>
      <c r="B40" s="437">
        <v>230.0</v>
      </c>
      <c r="C40" s="553">
        <v>0.1794840000000001</v>
      </c>
      <c r="D40" s="553">
        <v>0.13294967540797936</v>
      </c>
      <c r="E40" s="553">
        <v>0.13081181602888342</v>
      </c>
      <c r="F40" s="553">
        <v>0.2058016276197557</v>
      </c>
      <c r="G40" s="554">
        <v>1.0054180718910262</v>
      </c>
      <c r="H40" s="554">
        <v>1.062079895442844</v>
      </c>
      <c r="I40" s="553">
        <v>0.08765567519037082</v>
      </c>
      <c r="J40" s="553">
        <v>0.5220553450431473</v>
      </c>
      <c r="K40" s="553">
        <v>0.053524</v>
      </c>
      <c r="L40" s="553">
        <v>0.11239729750559911</v>
      </c>
      <c r="M40" s="553">
        <v>0.08231537890171181</v>
      </c>
      <c r="N40" s="554">
        <v>0.9916960692418304</v>
      </c>
      <c r="O40" s="554">
        <v>5.16106566472784</v>
      </c>
      <c r="P40" s="554">
        <v>21.511372797591477</v>
      </c>
      <c r="Q40" s="554">
        <v>36.992220884124826</v>
      </c>
      <c r="R40" s="554">
        <v>4.629146961325782</v>
      </c>
      <c r="S40" s="554">
        <v>61.89156213874568</v>
      </c>
      <c r="T40" s="553">
        <v>0.25574201971953897</v>
      </c>
      <c r="U40" s="553">
        <v>0.049018238448480196</v>
      </c>
      <c r="V40" s="553">
        <v>0.020771729298397056</v>
      </c>
      <c r="W40" s="553">
        <v>0.49512455251752285</v>
      </c>
      <c r="X40" s="553">
        <v>0.08305797928561881</v>
      </c>
      <c r="Y40" s="553">
        <v>0.4176547855320923</v>
      </c>
      <c r="Z40" s="553">
        <v>0.41765478553209223</v>
      </c>
      <c r="AA40" s="555">
        <v>0.13835739605834813</v>
      </c>
    </row>
    <row r="41" ht="12.75" customHeight="1">
      <c r="A41" s="552" t="s">
        <v>938</v>
      </c>
      <c r="B41" s="437">
        <v>119.0</v>
      </c>
      <c r="C41" s="553">
        <v>0.12421877192982453</v>
      </c>
      <c r="D41" s="553">
        <v>0.039183419890367124</v>
      </c>
      <c r="E41" s="553">
        <v>0.45741028306204884</v>
      </c>
      <c r="F41" s="553">
        <v>0.22529394737980976</v>
      </c>
      <c r="G41" s="554">
        <v>0.9403062489496928</v>
      </c>
      <c r="H41" s="554">
        <v>1.0326229061406076</v>
      </c>
      <c r="I41" s="553">
        <v>0.08630065368246795</v>
      </c>
      <c r="J41" s="553">
        <v>0.495257334489641</v>
      </c>
      <c r="K41" s="553">
        <v>0.050855</v>
      </c>
      <c r="L41" s="553">
        <v>0.2117523051840508</v>
      </c>
      <c r="M41" s="553">
        <v>0.07610278893641609</v>
      </c>
      <c r="N41" s="554">
        <v>12.880997802478152</v>
      </c>
      <c r="O41" s="554">
        <v>0.6094709713815003</v>
      </c>
      <c r="P41" s="554">
        <v>11.29245433490106</v>
      </c>
      <c r="Q41" s="554">
        <v>15.455594645482641</v>
      </c>
      <c r="R41" s="554">
        <v>3.337712803480082</v>
      </c>
      <c r="S41" s="554">
        <v>80.16828730486425</v>
      </c>
      <c r="T41" s="553">
        <v>-0.06525413741565193</v>
      </c>
      <c r="U41" s="553">
        <v>0.007054822379833121</v>
      </c>
      <c r="V41" s="553">
        <v>0.019151402871181444</v>
      </c>
      <c r="W41" s="553">
        <v>0.6275372045055494</v>
      </c>
      <c r="X41" s="553">
        <v>0.15620310034184115</v>
      </c>
      <c r="Y41" s="553">
        <v>0.2962592112192362</v>
      </c>
      <c r="Z41" s="553">
        <v>0.29625921121923615</v>
      </c>
      <c r="AA41" s="555">
        <v>0.03863510174300033</v>
      </c>
    </row>
    <row r="42" ht="12.75" customHeight="1">
      <c r="A42" s="552" t="s">
        <v>939</v>
      </c>
      <c r="B42" s="437">
        <v>128.0</v>
      </c>
      <c r="C42" s="553">
        <v>0.1966670689655173</v>
      </c>
      <c r="D42" s="553">
        <v>0.14008066391084326</v>
      </c>
      <c r="E42" s="553">
        <v>0.14281217248637942</v>
      </c>
      <c r="F42" s="553">
        <v>0.11691985958691149</v>
      </c>
      <c r="G42" s="554">
        <v>1.1875339477983193</v>
      </c>
      <c r="H42" s="554">
        <v>1.2747542568245518</v>
      </c>
      <c r="I42" s="553">
        <v>0.09743869581392939</v>
      </c>
      <c r="J42" s="553">
        <v>0.5415316524692178</v>
      </c>
      <c r="K42" s="553">
        <v>0.053524</v>
      </c>
      <c r="L42" s="553">
        <v>0.13845034763183783</v>
      </c>
      <c r="M42" s="553">
        <v>0.08950608681068283</v>
      </c>
      <c r="N42" s="554">
        <v>1.0414718449585996</v>
      </c>
      <c r="O42" s="554">
        <v>5.28889573407126</v>
      </c>
      <c r="P42" s="554">
        <v>21.43557654642684</v>
      </c>
      <c r="Q42" s="554">
        <v>36.52953122117682</v>
      </c>
      <c r="R42" s="554">
        <v>4.088727827705521</v>
      </c>
      <c r="S42" s="554">
        <v>44.43644387862758</v>
      </c>
      <c r="T42" s="553">
        <v>0.22945875273735597</v>
      </c>
      <c r="U42" s="553">
        <v>0.045108188895623375</v>
      </c>
      <c r="V42" s="553">
        <v>0.026677271844225636</v>
      </c>
      <c r="W42" s="553">
        <v>0.31339455513224623</v>
      </c>
      <c r="X42" s="553">
        <v>0.0517765805634577</v>
      </c>
      <c r="Y42" s="553">
        <v>0.19727330771004128</v>
      </c>
      <c r="Z42" s="553">
        <v>0.19727330771004126</v>
      </c>
      <c r="AA42" s="555">
        <v>0.14149228552648924</v>
      </c>
    </row>
    <row r="43" ht="12.75" customHeight="1">
      <c r="A43" s="552" t="s">
        <v>338</v>
      </c>
      <c r="B43" s="437">
        <v>32.0</v>
      </c>
      <c r="C43" s="553">
        <v>0.11040782608695648</v>
      </c>
      <c r="D43" s="553">
        <v>0.16243511385197026</v>
      </c>
      <c r="E43" s="553">
        <v>0.20906182388989658</v>
      </c>
      <c r="F43" s="553">
        <v>0.23441748751073238</v>
      </c>
      <c r="G43" s="554">
        <v>1.3535915929813263</v>
      </c>
      <c r="H43" s="554">
        <v>1.3695349346617718</v>
      </c>
      <c r="I43" s="553">
        <v>0.1017986069944415</v>
      </c>
      <c r="J43" s="553">
        <v>0.3231388378117894</v>
      </c>
      <c r="K43" s="553">
        <v>0.050855</v>
      </c>
      <c r="L43" s="553">
        <v>0.14104057563334713</v>
      </c>
      <c r="M43" s="553">
        <v>0.09282033672064799</v>
      </c>
      <c r="N43" s="554">
        <v>1.5490492448976174</v>
      </c>
      <c r="O43" s="554">
        <v>1.322751156524132</v>
      </c>
      <c r="P43" s="554">
        <v>7.792651325795131</v>
      </c>
      <c r="Q43" s="554">
        <v>8.106886452741305</v>
      </c>
      <c r="R43" s="554">
        <v>2.0034988997912557</v>
      </c>
      <c r="S43" s="554">
        <v>10.663226208304753</v>
      </c>
      <c r="T43" s="553">
        <v>0.5851080967899663</v>
      </c>
      <c r="U43" s="553">
        <v>0.005136223478795905</v>
      </c>
      <c r="V43" s="553">
        <v>0.003627956840827162</v>
      </c>
      <c r="W43" s="553">
        <v>-0.04996220070411062</v>
      </c>
      <c r="X43" s="553">
        <v>0.2288315257494398</v>
      </c>
      <c r="Y43" s="553">
        <v>0.06433100516498451</v>
      </c>
      <c r="Z43" s="553">
        <v>0.06433100516498447</v>
      </c>
      <c r="AA43" s="555">
        <v>0.16303748138534604</v>
      </c>
    </row>
    <row r="44" ht="12.75" customHeight="1">
      <c r="A44" s="552" t="s">
        <v>940</v>
      </c>
      <c r="B44" s="437">
        <v>32.0</v>
      </c>
      <c r="C44" s="553">
        <v>0.18106894736842105</v>
      </c>
      <c r="D44" s="553">
        <v>0.11569354150132667</v>
      </c>
      <c r="E44" s="553">
        <v>0.20156640226109454</v>
      </c>
      <c r="F44" s="553">
        <v>0.2029553064378943</v>
      </c>
      <c r="G44" s="554">
        <v>0.5599961069519285</v>
      </c>
      <c r="H44" s="554">
        <v>0.879576324903561</v>
      </c>
      <c r="I44" s="553">
        <v>0.0792605109455638</v>
      </c>
      <c r="J44" s="553">
        <v>0.46328064944317854</v>
      </c>
      <c r="K44" s="553">
        <v>0.050855</v>
      </c>
      <c r="L44" s="553">
        <v>0.44365037194401546</v>
      </c>
      <c r="M44" s="553">
        <v>0.06101793553300139</v>
      </c>
      <c r="N44" s="554">
        <v>1.8739472690562888</v>
      </c>
      <c r="O44" s="554">
        <v>1.5597693131250068</v>
      </c>
      <c r="P44" s="554">
        <v>8.752615756037349</v>
      </c>
      <c r="Q44" s="554">
        <v>13.412731417361721</v>
      </c>
      <c r="R44" s="554">
        <v>5.116820380350496</v>
      </c>
      <c r="S44" s="554">
        <v>22.866077429053238</v>
      </c>
      <c r="T44" s="553">
        <v>0.11173413334158254</v>
      </c>
      <c r="U44" s="553">
        <v>0.06248242818478106</v>
      </c>
      <c r="V44" s="553">
        <v>0.022041129079390705</v>
      </c>
      <c r="W44" s="553">
        <v>0.3491979818825059</v>
      </c>
      <c r="X44" s="553">
        <v>0.6196567951123925</v>
      </c>
      <c r="Y44" s="553">
        <v>0.12781126030710444</v>
      </c>
      <c r="Z44" s="553">
        <v>0.12781126030710444</v>
      </c>
      <c r="AA44" s="555">
        <v>0.11548052103864387</v>
      </c>
    </row>
    <row r="45" ht="12.75" customHeight="1">
      <c r="A45" s="552" t="s">
        <v>339</v>
      </c>
      <c r="B45" s="437">
        <v>68.0</v>
      </c>
      <c r="C45" s="553">
        <v>0.10244649999999998</v>
      </c>
      <c r="D45" s="553">
        <v>0.17139569325713905</v>
      </c>
      <c r="E45" s="553">
        <v>0.09988621756233888</v>
      </c>
      <c r="F45" s="553">
        <v>0.1926500388336529</v>
      </c>
      <c r="G45" s="554">
        <v>1.048189773353677</v>
      </c>
      <c r="H45" s="554">
        <v>1.3434280675321946</v>
      </c>
      <c r="I45" s="553">
        <v>0.10059769110648095</v>
      </c>
      <c r="J45" s="553">
        <v>0.4079972106407317</v>
      </c>
      <c r="K45" s="553">
        <v>0.050855</v>
      </c>
      <c r="L45" s="553">
        <v>0.32736720549245807</v>
      </c>
      <c r="M45" s="553">
        <v>0.080151500516448</v>
      </c>
      <c r="N45" s="554">
        <v>0.8068226577495352</v>
      </c>
      <c r="O45" s="554">
        <v>4.225278800410454</v>
      </c>
      <c r="P45" s="554">
        <v>14.975440441167427</v>
      </c>
      <c r="Q45" s="554">
        <v>30.72977186409063</v>
      </c>
      <c r="R45" s="554">
        <v>11.056315096413167</v>
      </c>
      <c r="S45" s="554">
        <v>32.22143792065357</v>
      </c>
      <c r="T45" s="553">
        <v>0.02991513267185368</v>
      </c>
      <c r="U45" s="553">
        <v>0.0671217870013804</v>
      </c>
      <c r="V45" s="553">
        <v>0.011171667233667715</v>
      </c>
      <c r="W45" s="553">
        <v>0.2181007264159746</v>
      </c>
      <c r="X45" s="553">
        <v>0.3586909891606898</v>
      </c>
      <c r="Y45" s="553">
        <v>0.08431271586945352</v>
      </c>
      <c r="Z45" s="553">
        <v>0.08431271586945355</v>
      </c>
      <c r="AA45" s="555">
        <v>0.13535100750457585</v>
      </c>
    </row>
    <row r="46" ht="12.75" customHeight="1">
      <c r="A46" s="552" t="s">
        <v>340</v>
      </c>
      <c r="B46" s="437">
        <v>19.0</v>
      </c>
      <c r="C46" s="553">
        <v>0.012966000000000004</v>
      </c>
      <c r="D46" s="553">
        <v>0.18741354888420905</v>
      </c>
      <c r="E46" s="553">
        <v>0.346430446444822</v>
      </c>
      <c r="F46" s="553">
        <v>0.2127545379067196</v>
      </c>
      <c r="G46" s="554">
        <v>0.7201736270372189</v>
      </c>
      <c r="H46" s="554">
        <v>0.7800305694073295</v>
      </c>
      <c r="I46" s="553">
        <v>0.07468140619273717</v>
      </c>
      <c r="J46" s="553">
        <v>0.3017460946597821</v>
      </c>
      <c r="K46" s="553">
        <v>0.050855</v>
      </c>
      <c r="L46" s="553">
        <v>0.12885250541972054</v>
      </c>
      <c r="M46" s="553">
        <v>0.06997311551887506</v>
      </c>
      <c r="N46" s="554">
        <v>2.0853364698894605</v>
      </c>
      <c r="O46" s="554">
        <v>3.5947530981601123</v>
      </c>
      <c r="P46" s="554">
        <v>15.882966794732814</v>
      </c>
      <c r="Q46" s="554">
        <v>19.029316891424514</v>
      </c>
      <c r="R46" s="554">
        <v>8.177869717597908</v>
      </c>
      <c r="S46" s="554">
        <v>42.51674324522073</v>
      </c>
      <c r="T46" s="553">
        <v>0.05114449416600107</v>
      </c>
      <c r="U46" s="553">
        <v>0.035230919372632036</v>
      </c>
      <c r="V46" s="553">
        <v>0.011090429343845635</v>
      </c>
      <c r="W46" s="553">
        <v>0.020432115095575496</v>
      </c>
      <c r="X46" s="553">
        <v>0.3641117785082732</v>
      </c>
      <c r="Y46" s="553">
        <v>0.6655586538270595</v>
      </c>
      <c r="Z46" s="553">
        <v>0.6655586538270595</v>
      </c>
      <c r="AA46" s="555">
        <v>0.18897485799818362</v>
      </c>
    </row>
    <row r="47" ht="12.75" customHeight="1">
      <c r="A47" s="552" t="s">
        <v>941</v>
      </c>
      <c r="B47" s="437">
        <v>18.0</v>
      </c>
      <c r="C47" s="553">
        <v>0.04717</v>
      </c>
      <c r="D47" s="553">
        <v>0.11632760029506121</v>
      </c>
      <c r="E47" s="553">
        <v>0.22740740434639165</v>
      </c>
      <c r="F47" s="553">
        <v>0.25775980471928395</v>
      </c>
      <c r="G47" s="554">
        <v>0.7723824914378383</v>
      </c>
      <c r="H47" s="554">
        <v>0.9307433698849299</v>
      </c>
      <c r="I47" s="553">
        <v>0.08161419501470678</v>
      </c>
      <c r="J47" s="553">
        <v>0.3382873796265951</v>
      </c>
      <c r="K47" s="553">
        <v>0.050855</v>
      </c>
      <c r="L47" s="553">
        <v>0.26289829475513876</v>
      </c>
      <c r="M47" s="553">
        <v>0.07018523190235645</v>
      </c>
      <c r="N47" s="554">
        <v>2.1851130805639345</v>
      </c>
      <c r="O47" s="554">
        <v>2.332933091341277</v>
      </c>
      <c r="P47" s="554">
        <v>12.153718575448424</v>
      </c>
      <c r="Q47" s="554">
        <v>19.061250080564882</v>
      </c>
      <c r="R47" s="554">
        <v>4.057632214426638</v>
      </c>
      <c r="S47" s="554">
        <v>24.757228147387533</v>
      </c>
      <c r="T47" s="553">
        <v>0.15732336315134232</v>
      </c>
      <c r="U47" s="553">
        <v>0.019033801691390826</v>
      </c>
      <c r="V47" s="553">
        <v>-0.03625119576829269</v>
      </c>
      <c r="W47" s="553">
        <v>-0.2631403524056768</v>
      </c>
      <c r="X47" s="553">
        <v>0.08428916780703317</v>
      </c>
      <c r="Y47" s="553">
        <v>0.6070397140714504</v>
      </c>
      <c r="Z47" s="553">
        <v>0.6070397140714504</v>
      </c>
      <c r="AA47" s="555">
        <v>0.1233982054939375</v>
      </c>
    </row>
    <row r="48" ht="12.75" customHeight="1">
      <c r="A48" s="552" t="s">
        <v>942</v>
      </c>
      <c r="B48" s="437">
        <v>21.0</v>
      </c>
      <c r="C48" s="553">
        <v>0.07763727272727272</v>
      </c>
      <c r="D48" s="553">
        <v>0.15227330392370475</v>
      </c>
      <c r="E48" s="553">
        <v>0.15653546538570912</v>
      </c>
      <c r="F48" s="553">
        <v>0.20671990280364713</v>
      </c>
      <c r="G48" s="554">
        <v>0.8946178159376359</v>
      </c>
      <c r="H48" s="554">
        <v>1.0331486323510635</v>
      </c>
      <c r="I48" s="553">
        <v>0.08632483708814892</v>
      </c>
      <c r="J48" s="553">
        <v>0.40381703602170393</v>
      </c>
      <c r="K48" s="553">
        <v>0.050855</v>
      </c>
      <c r="L48" s="553">
        <v>0.20592429100406523</v>
      </c>
      <c r="M48" s="553">
        <v>0.07640266607898921</v>
      </c>
      <c r="N48" s="554">
        <v>1.187979918303592</v>
      </c>
      <c r="O48" s="554">
        <v>2.6563933238175803</v>
      </c>
      <c r="P48" s="554">
        <v>11.47931425966219</v>
      </c>
      <c r="Q48" s="554">
        <v>17.340883842855348</v>
      </c>
      <c r="R48" s="554">
        <v>2.855054505130747</v>
      </c>
      <c r="S48" s="554">
        <v>92.17728773965159</v>
      </c>
      <c r="T48" s="553">
        <v>-9.32562533189817E-5</v>
      </c>
      <c r="U48" s="553">
        <v>0.00927886987041088</v>
      </c>
      <c r="V48" s="553">
        <v>-0.02599849839227991</v>
      </c>
      <c r="W48" s="553">
        <v>0.3789687523388437</v>
      </c>
      <c r="X48" s="553">
        <v>0.13524697097521135</v>
      </c>
      <c r="Y48" s="553">
        <v>0.32753059692538994</v>
      </c>
      <c r="Z48" s="553">
        <v>0.3275305969253899</v>
      </c>
      <c r="AA48" s="555">
        <v>0.1526705842911407</v>
      </c>
    </row>
    <row r="49" ht="12.75" customHeight="1">
      <c r="A49" s="552" t="s">
        <v>343</v>
      </c>
      <c r="B49" s="437">
        <v>23.0</v>
      </c>
      <c r="C49" s="553">
        <v>-6.250000000000012E-4</v>
      </c>
      <c r="D49" s="553">
        <v>6.561673843832166E-4</v>
      </c>
      <c r="E49" s="553">
        <v>0.0010816809572142688</v>
      </c>
      <c r="F49" s="553">
        <v>0.1773493298381602</v>
      </c>
      <c r="G49" s="554">
        <v>0.5398311188838629</v>
      </c>
      <c r="H49" s="554">
        <v>0.7657608653274894</v>
      </c>
      <c r="I49" s="553">
        <v>0.07402499980506452</v>
      </c>
      <c r="J49" s="553">
        <v>0.30849684925039994</v>
      </c>
      <c r="K49" s="553">
        <v>0.050855</v>
      </c>
      <c r="L49" s="553">
        <v>0.47983380623416055</v>
      </c>
      <c r="M49" s="553">
        <v>0.0568067635541461</v>
      </c>
      <c r="N49" s="554">
        <v>0.9369712840702341</v>
      </c>
      <c r="O49" s="554">
        <v>1.5653336469693586</v>
      </c>
      <c r="P49" s="554">
        <v>17.24492070332478</v>
      </c>
      <c r="Q49" s="554" t="s">
        <v>915</v>
      </c>
      <c r="R49" s="554">
        <v>1.6173451473258358</v>
      </c>
      <c r="S49" s="554">
        <v>176.3786320021675</v>
      </c>
      <c r="T49" s="553">
        <v>0.286158812471161</v>
      </c>
      <c r="U49" s="553">
        <v>0.001812242761727661</v>
      </c>
      <c r="V49" s="553">
        <v>-0.025614435950617652</v>
      </c>
      <c r="W49" s="553" t="s">
        <v>915</v>
      </c>
      <c r="X49" s="553">
        <v>0.013240127450855269</v>
      </c>
      <c r="Y49" s="553">
        <v>3.812072472103254</v>
      </c>
      <c r="Z49" s="553">
        <v>3.812072472103254</v>
      </c>
      <c r="AA49" s="555">
        <v>0.0012852923105425914</v>
      </c>
    </row>
    <row r="50" ht="12.75" customHeight="1">
      <c r="A50" s="552" t="s">
        <v>943</v>
      </c>
      <c r="B50" s="437">
        <v>50.0</v>
      </c>
      <c r="C50" s="553">
        <v>0.061676590909090896</v>
      </c>
      <c r="D50" s="553">
        <v>0.0741210434078295</v>
      </c>
      <c r="E50" s="553">
        <v>0.11118635097908262</v>
      </c>
      <c r="F50" s="553">
        <v>0.18944213157737264</v>
      </c>
      <c r="G50" s="554">
        <v>0.6752076172747652</v>
      </c>
      <c r="H50" s="554">
        <v>0.7387577603373708</v>
      </c>
      <c r="I50" s="553">
        <v>0.07278285697551906</v>
      </c>
      <c r="J50" s="553">
        <v>0.2740417784199851</v>
      </c>
      <c r="K50" s="553">
        <v>0.050855</v>
      </c>
      <c r="L50" s="553">
        <v>0.1623541698682306</v>
      </c>
      <c r="M50" s="553">
        <v>0.06715864763210716</v>
      </c>
      <c r="N50" s="554">
        <v>1.6945936593477595</v>
      </c>
      <c r="O50" s="554">
        <v>1.3577625752259637</v>
      </c>
      <c r="P50" s="554">
        <v>11.773604889791214</v>
      </c>
      <c r="Q50" s="554">
        <v>15.658885816047809</v>
      </c>
      <c r="R50" s="554">
        <v>2.2989008715036703</v>
      </c>
      <c r="S50" s="554">
        <v>20.722521356503638</v>
      </c>
      <c r="T50" s="553">
        <v>-0.40937489754024503</v>
      </c>
      <c r="U50" s="553">
        <v>0.007798282092746183</v>
      </c>
      <c r="V50" s="553">
        <v>-0.0013016926116446899</v>
      </c>
      <c r="W50" s="553">
        <v>0.2866229380931067</v>
      </c>
      <c r="X50" s="553">
        <v>0.10356883343367865</v>
      </c>
      <c r="Y50" s="553">
        <v>0.3513343235075974</v>
      </c>
      <c r="Z50" s="553">
        <v>0.3513343235075974</v>
      </c>
      <c r="AA50" s="555">
        <v>0.07491728052428294</v>
      </c>
    </row>
    <row r="51" ht="12.75" customHeight="1">
      <c r="A51" s="552" t="s">
        <v>944</v>
      </c>
      <c r="B51" s="437">
        <v>334.0</v>
      </c>
      <c r="C51" s="553">
        <v>0.04603686274509802</v>
      </c>
      <c r="D51" s="553">
        <v>0.1499916403489553</v>
      </c>
      <c r="E51" s="553">
        <v>0.061639717527291187</v>
      </c>
      <c r="F51" s="553">
        <v>0.18978292304498715</v>
      </c>
      <c r="G51" s="554">
        <v>0.39129392968006665</v>
      </c>
      <c r="H51" s="554">
        <v>0.45700546948270204</v>
      </c>
      <c r="I51" s="553">
        <v>0.059822251596204294</v>
      </c>
      <c r="J51" s="553">
        <v>0.15150889761067693</v>
      </c>
      <c r="K51" s="553">
        <v>0.045043</v>
      </c>
      <c r="L51" s="553">
        <v>0.28742573556682555</v>
      </c>
      <c r="M51" s="553">
        <v>0.05233768498325397</v>
      </c>
      <c r="N51" s="554">
        <v>0.47398717524974837</v>
      </c>
      <c r="O51" s="554">
        <v>5.415454683531844</v>
      </c>
      <c r="P51" s="554">
        <v>34.84525131380541</v>
      </c>
      <c r="Q51" s="554">
        <v>34.89604066216606</v>
      </c>
      <c r="R51" s="554">
        <v>2.0039088032674184</v>
      </c>
      <c r="S51" s="554">
        <v>69.37883307856436</v>
      </c>
      <c r="T51" s="553" t="s">
        <v>915</v>
      </c>
      <c r="U51" s="553">
        <v>0.029725746882996038</v>
      </c>
      <c r="V51" s="553">
        <v>0.0613614718892364</v>
      </c>
      <c r="W51" s="553">
        <v>0.5466968323096587</v>
      </c>
      <c r="X51" s="553">
        <v>0.13783634813168708</v>
      </c>
      <c r="Y51" s="553">
        <v>0.4210565068467859</v>
      </c>
      <c r="Z51" s="553">
        <v>0.42105650684678597</v>
      </c>
      <c r="AA51" s="555">
        <v>0.14670723243602463</v>
      </c>
    </row>
    <row r="52" ht="12.75" customHeight="1">
      <c r="A52" s="552" t="s">
        <v>349</v>
      </c>
      <c r="B52" s="437">
        <v>103.0</v>
      </c>
      <c r="C52" s="553">
        <v>0.04712599999999998</v>
      </c>
      <c r="D52" s="553">
        <v>0.147792130725919</v>
      </c>
      <c r="E52" s="553">
        <v>0.24909385325604075</v>
      </c>
      <c r="F52" s="553">
        <v>0.21716795174857764</v>
      </c>
      <c r="G52" s="554">
        <v>0.9376095544061418</v>
      </c>
      <c r="H52" s="554">
        <v>1.0260564286029479</v>
      </c>
      <c r="I52" s="553">
        <v>0.08599859571573559</v>
      </c>
      <c r="J52" s="553">
        <v>0.3344421407862324</v>
      </c>
      <c r="K52" s="553">
        <v>0.050855</v>
      </c>
      <c r="L52" s="553">
        <v>0.14430985657050793</v>
      </c>
      <c r="M52" s="553">
        <v>0.07909230901965258</v>
      </c>
      <c r="N52" s="554">
        <v>1.8716132403381998</v>
      </c>
      <c r="O52" s="554">
        <v>3.0699195050801884</v>
      </c>
      <c r="P52" s="554">
        <v>15.461408447841649</v>
      </c>
      <c r="Q52" s="554">
        <v>20.31238382156512</v>
      </c>
      <c r="R52" s="554">
        <v>4.343824750041772</v>
      </c>
      <c r="S52" s="554">
        <v>26.951754964203868</v>
      </c>
      <c r="T52" s="553">
        <v>0.25173396431408457</v>
      </c>
      <c r="U52" s="553">
        <v>0.024425884717957834</v>
      </c>
      <c r="V52" s="553">
        <v>0.06427958072207628</v>
      </c>
      <c r="W52" s="553">
        <v>0.6676806488145169</v>
      </c>
      <c r="X52" s="553">
        <v>0.19022656097823037</v>
      </c>
      <c r="Y52" s="553">
        <v>0.3626998107382271</v>
      </c>
      <c r="Z52" s="553">
        <v>0.3626998107382271</v>
      </c>
      <c r="AA52" s="555">
        <v>0.150614656789397</v>
      </c>
    </row>
    <row r="53" ht="12.75" customHeight="1">
      <c r="A53" s="552" t="s">
        <v>945</v>
      </c>
      <c r="B53" s="437">
        <v>68.0</v>
      </c>
      <c r="C53" s="553">
        <v>-0.013133333333333325</v>
      </c>
      <c r="D53" s="553">
        <v>0.19621084093017843</v>
      </c>
      <c r="E53" s="553">
        <v>0.2402669710602103</v>
      </c>
      <c r="F53" s="553">
        <v>0.352864128291061</v>
      </c>
      <c r="G53" s="554">
        <v>0.9121243548326187</v>
      </c>
      <c r="H53" s="554">
        <v>0.962478409539915</v>
      </c>
      <c r="I53" s="553">
        <v>0.08307400683883609</v>
      </c>
      <c r="J53" s="553">
        <v>0.605593652790272</v>
      </c>
      <c r="K53" s="553">
        <v>0.053524</v>
      </c>
      <c r="L53" s="553">
        <v>0.1365935261422664</v>
      </c>
      <c r="M53" s="553">
        <v>0.07720990923388173</v>
      </c>
      <c r="N53" s="554">
        <v>1.2535014116480827</v>
      </c>
      <c r="O53" s="554">
        <v>2.937914549631262</v>
      </c>
      <c r="P53" s="554">
        <v>10.355846578641355</v>
      </c>
      <c r="Q53" s="554">
        <v>14.873774197012049</v>
      </c>
      <c r="R53" s="554">
        <v>3.222491992809813</v>
      </c>
      <c r="S53" s="554">
        <v>33.132597557421676</v>
      </c>
      <c r="T53" s="553">
        <v>0.1532155838029568</v>
      </c>
      <c r="U53" s="553">
        <v>0.13030144622632117</v>
      </c>
      <c r="V53" s="553">
        <v>0.05911404921719728</v>
      </c>
      <c r="W53" s="553">
        <v>0.631496293074419</v>
      </c>
      <c r="X53" s="553">
        <v>0.12165895420384185</v>
      </c>
      <c r="Y53" s="553">
        <v>0.9547059514867223</v>
      </c>
      <c r="Z53" s="553">
        <v>0.9547059514867223</v>
      </c>
      <c r="AA53" s="555">
        <v>0.19557867619586258</v>
      </c>
    </row>
    <row r="54" ht="12.75" customHeight="1">
      <c r="A54" s="552" t="s">
        <v>946</v>
      </c>
      <c r="B54" s="437">
        <v>17.0</v>
      </c>
      <c r="C54" s="553">
        <v>0.15850384615384616</v>
      </c>
      <c r="D54" s="553">
        <v>0.07292311757505164</v>
      </c>
      <c r="E54" s="553">
        <v>0.12926389341779917</v>
      </c>
      <c r="F54" s="553">
        <v>0.443225574589701</v>
      </c>
      <c r="G54" s="554">
        <v>0.8764328079953049</v>
      </c>
      <c r="H54" s="554">
        <v>1.1394185236914496</v>
      </c>
      <c r="I54" s="553">
        <v>0.09121325208980668</v>
      </c>
      <c r="J54" s="553">
        <v>0.3028006279393898</v>
      </c>
      <c r="K54" s="553">
        <v>0.050855</v>
      </c>
      <c r="L54" s="553">
        <v>0.34456840647253745</v>
      </c>
      <c r="M54" s="553">
        <v>0.07292631690141482</v>
      </c>
      <c r="N54" s="554">
        <v>2.070408564827314</v>
      </c>
      <c r="O54" s="554">
        <v>1.1711022809028628</v>
      </c>
      <c r="P54" s="554">
        <v>9.34264860122093</v>
      </c>
      <c r="Q54" s="554">
        <v>15.610563143808655</v>
      </c>
      <c r="R54" s="554">
        <v>2.5364199127790323</v>
      </c>
      <c r="S54" s="554">
        <v>249.1565502380709</v>
      </c>
      <c r="T54" s="553">
        <v>0.09126079195854167</v>
      </c>
      <c r="U54" s="553">
        <v>0.022936760875543978</v>
      </c>
      <c r="V54" s="553">
        <v>0.01983353016355783</v>
      </c>
      <c r="W54" s="553">
        <v>0.1658016014045215</v>
      </c>
      <c r="X54" s="553">
        <v>0.026638000470444</v>
      </c>
      <c r="Y54" s="553">
        <v>2.251690805097501</v>
      </c>
      <c r="Z54" s="553">
        <v>2.251690805097501</v>
      </c>
      <c r="AA54" s="555">
        <v>0.07526993149408069</v>
      </c>
    </row>
    <row r="55" ht="12.75" customHeight="1">
      <c r="A55" s="552" t="s">
        <v>947</v>
      </c>
      <c r="B55" s="437">
        <v>4.0</v>
      </c>
      <c r="C55" s="553">
        <v>0.0176</v>
      </c>
      <c r="D55" s="553">
        <v>0.155957937510296</v>
      </c>
      <c r="E55" s="553">
        <v>0.17039770081786265</v>
      </c>
      <c r="F55" s="553">
        <v>0.2951241851606302</v>
      </c>
      <c r="G55" s="554">
        <v>0.6440450138393521</v>
      </c>
      <c r="H55" s="554">
        <v>0.6706515844468459</v>
      </c>
      <c r="I55" s="553">
        <v>0.0696499728845549</v>
      </c>
      <c r="J55" s="553">
        <v>0.26444809223182186</v>
      </c>
      <c r="K55" s="553">
        <v>0.050855</v>
      </c>
      <c r="L55" s="553">
        <v>0.11113222576377609</v>
      </c>
      <c r="M55" s="553">
        <v>0.06614833837942029</v>
      </c>
      <c r="N55" s="554">
        <v>1.3700896826288935</v>
      </c>
      <c r="O55" s="554">
        <v>1.3474820849008362</v>
      </c>
      <c r="P55" s="554">
        <v>6.238126514870909</v>
      </c>
      <c r="Q55" s="554">
        <v>8.538840720552136</v>
      </c>
      <c r="R55" s="554">
        <v>1.816944677335053</v>
      </c>
      <c r="S55" s="554">
        <v>8.018212897016301</v>
      </c>
      <c r="T55" s="553">
        <v>0.03369649525012355</v>
      </c>
      <c r="U55" s="553">
        <v>0.07386778595354455</v>
      </c>
      <c r="V55" s="553">
        <v>-2.148426775026158E-4</v>
      </c>
      <c r="W55" s="553">
        <v>-0.01671215236463339</v>
      </c>
      <c r="X55" s="553">
        <v>0.19851813516763073</v>
      </c>
      <c r="Y55" s="553">
        <v>0.37142296537371583</v>
      </c>
      <c r="Z55" s="553">
        <v>0.3714229653737158</v>
      </c>
      <c r="AA55" s="555">
        <v>0.15779316761156298</v>
      </c>
    </row>
    <row r="56" ht="12.75" customHeight="1">
      <c r="A56" s="552" t="s">
        <v>948</v>
      </c>
      <c r="B56" s="437">
        <v>166.0</v>
      </c>
      <c r="C56" s="553">
        <v>0.2328005882352942</v>
      </c>
      <c r="D56" s="553">
        <v>0.37265839691067637</v>
      </c>
      <c r="E56" s="553">
        <v>0.28405709355869363</v>
      </c>
      <c r="F56" s="553">
        <v>0.20342463510697406</v>
      </c>
      <c r="G56" s="554">
        <v>0.8214204967594376</v>
      </c>
      <c r="H56" s="554">
        <v>0.9298987386959587</v>
      </c>
      <c r="I56" s="553">
        <v>0.0815753419800141</v>
      </c>
      <c r="J56" s="553">
        <v>0.46310335310672146</v>
      </c>
      <c r="K56" s="553">
        <v>0.050855</v>
      </c>
      <c r="L56" s="553">
        <v>0.18884246603997282</v>
      </c>
      <c r="M56" s="553">
        <v>0.07337314094030123</v>
      </c>
      <c r="N56" s="554">
        <v>0.7985632978346455</v>
      </c>
      <c r="O56" s="554">
        <v>2.650004308645573</v>
      </c>
      <c r="P56" s="554">
        <v>4.668377817514971</v>
      </c>
      <c r="Q56" s="554">
        <v>6.982567340901188</v>
      </c>
      <c r="R56" s="554">
        <v>1.9431230096211636</v>
      </c>
      <c r="S56" s="554">
        <v>16.325943214834</v>
      </c>
      <c r="T56" s="553">
        <v>0.009995128861736279</v>
      </c>
      <c r="U56" s="553">
        <v>0.30047596852821296</v>
      </c>
      <c r="V56" s="553">
        <v>0.16046402665504775</v>
      </c>
      <c r="W56" s="553">
        <v>0.5039504893607293</v>
      </c>
      <c r="X56" s="553">
        <v>0.31094799857184063</v>
      </c>
      <c r="Y56" s="553">
        <v>0.3127231610769736</v>
      </c>
      <c r="Z56" s="553">
        <v>0.3127231610769736</v>
      </c>
      <c r="AA56" s="555">
        <v>0.37686234244190675</v>
      </c>
    </row>
    <row r="57" ht="12.75" customHeight="1">
      <c r="A57" s="552" t="s">
        <v>949</v>
      </c>
      <c r="B57" s="437">
        <v>24.0</v>
      </c>
      <c r="C57" s="553">
        <v>0.2745153333333334</v>
      </c>
      <c r="D57" s="553">
        <v>0.37953024273539593</v>
      </c>
      <c r="E57" s="553">
        <v>0.20602082553480802</v>
      </c>
      <c r="F57" s="553">
        <v>0.18244447623517368</v>
      </c>
      <c r="G57" s="554">
        <v>0.529121571269841</v>
      </c>
      <c r="H57" s="554">
        <v>0.790752151008787</v>
      </c>
      <c r="I57" s="553">
        <v>0.07517459894640421</v>
      </c>
      <c r="J57" s="553">
        <v>0.3254754733249822</v>
      </c>
      <c r="K57" s="553">
        <v>0.050855</v>
      </c>
      <c r="L57" s="553">
        <v>0.4125209705549901</v>
      </c>
      <c r="M57" s="553">
        <v>0.05989756589613192</v>
      </c>
      <c r="N57" s="554">
        <v>0.5941367718527</v>
      </c>
      <c r="O57" s="554">
        <v>3.5771916018946355</v>
      </c>
      <c r="P57" s="554">
        <v>7.311766844085146</v>
      </c>
      <c r="Q57" s="554">
        <v>9.292319764938465</v>
      </c>
      <c r="R57" s="554">
        <v>2.316973847830998</v>
      </c>
      <c r="S57" s="554">
        <v>18.41284012023769</v>
      </c>
      <c r="T57" s="553">
        <v>0.025338522415672818</v>
      </c>
      <c r="U57" s="553">
        <v>0.1653134380456791</v>
      </c>
      <c r="V57" s="553">
        <v>0.13121071073961837</v>
      </c>
      <c r="W57" s="553">
        <v>0.4028456796383902</v>
      </c>
      <c r="X57" s="553">
        <v>0.42406084058617804</v>
      </c>
      <c r="Y57" s="553">
        <v>0.39844096378722926</v>
      </c>
      <c r="Z57" s="553">
        <v>0.39844096378722926</v>
      </c>
      <c r="AA57" s="555">
        <v>0.38210569457340066</v>
      </c>
    </row>
    <row r="58" ht="12.75" customHeight="1">
      <c r="A58" s="552" t="s">
        <v>950</v>
      </c>
      <c r="B58" s="437">
        <v>100.0</v>
      </c>
      <c r="C58" s="553">
        <v>0.07737212121212124</v>
      </c>
      <c r="D58" s="553">
        <v>0.0872091490275141</v>
      </c>
      <c r="E58" s="553">
        <v>0.2802140695692729</v>
      </c>
      <c r="F58" s="553">
        <v>0.2183798745548326</v>
      </c>
      <c r="G58" s="554">
        <v>0.8529017381494012</v>
      </c>
      <c r="H58" s="554">
        <v>0.9795500315745983</v>
      </c>
      <c r="I58" s="553">
        <v>0.08385930145243152</v>
      </c>
      <c r="J58" s="553">
        <v>0.43728736432048126</v>
      </c>
      <c r="K58" s="553">
        <v>0.050855</v>
      </c>
      <c r="L58" s="553">
        <v>0.2432269507930905</v>
      </c>
      <c r="M58" s="553">
        <v>0.07273943920145498</v>
      </c>
      <c r="N58" s="554">
        <v>3.553462668606814</v>
      </c>
      <c r="O58" s="554">
        <v>0.6282383014519446</v>
      </c>
      <c r="P58" s="554">
        <v>5.424130388035158</v>
      </c>
      <c r="Q58" s="554">
        <v>7.0794352962597635</v>
      </c>
      <c r="R58" s="554">
        <v>1.9840962070304522</v>
      </c>
      <c r="S58" s="554">
        <v>70.29822817770717</v>
      </c>
      <c r="T58" s="553">
        <v>0.06341844706124501</v>
      </c>
      <c r="U58" s="553">
        <v>0.023634819010543238</v>
      </c>
      <c r="V58" s="553">
        <v>0.005762949509121732</v>
      </c>
      <c r="W58" s="553">
        <v>0.15485672710250106</v>
      </c>
      <c r="X58" s="553">
        <v>0.296469137164352</v>
      </c>
      <c r="Y58" s="553">
        <v>0.1880872531115289</v>
      </c>
      <c r="Z58" s="553">
        <v>0.18808725311152896</v>
      </c>
      <c r="AA58" s="555">
        <v>0.08846245675775162</v>
      </c>
    </row>
    <row r="59" ht="12.75" customHeight="1">
      <c r="A59" s="552" t="s">
        <v>361</v>
      </c>
      <c r="B59" s="437">
        <v>11.0</v>
      </c>
      <c r="C59" s="553">
        <v>0.046280999999999996</v>
      </c>
      <c r="D59" s="553">
        <v>0.1013634411396929</v>
      </c>
      <c r="E59" s="553">
        <v>0.14468950470501363</v>
      </c>
      <c r="F59" s="553">
        <v>0.2143667790493376</v>
      </c>
      <c r="G59" s="554">
        <v>0.5940144554982604</v>
      </c>
      <c r="H59" s="554">
        <v>0.8675896783395352</v>
      </c>
      <c r="I59" s="553">
        <v>0.07870912520361861</v>
      </c>
      <c r="J59" s="553">
        <v>0.2279740263451205</v>
      </c>
      <c r="K59" s="553">
        <v>0.045043</v>
      </c>
      <c r="L59" s="553">
        <v>0.41684587791945077</v>
      </c>
      <c r="M59" s="553">
        <v>0.059981542467188606</v>
      </c>
      <c r="N59" s="554">
        <v>1.807098113064369</v>
      </c>
      <c r="O59" s="554">
        <v>1.4851151918346988</v>
      </c>
      <c r="P59" s="554">
        <v>9.281527820103811</v>
      </c>
      <c r="Q59" s="554">
        <v>14.548466635999445</v>
      </c>
      <c r="R59" s="554">
        <v>2.9619162642561543</v>
      </c>
      <c r="S59" s="554">
        <v>17.370818385055024</v>
      </c>
      <c r="T59" s="553">
        <v>0.07671587078451353</v>
      </c>
      <c r="U59" s="553">
        <v>0.06763321008531213</v>
      </c>
      <c r="V59" s="553">
        <v>0.03860039272429897</v>
      </c>
      <c r="W59" s="553">
        <v>0.7032126453291387</v>
      </c>
      <c r="X59" s="553">
        <v>0.19622775667533635</v>
      </c>
      <c r="Y59" s="553">
        <v>0.258488287085598</v>
      </c>
      <c r="Z59" s="553">
        <v>0.258488287085598</v>
      </c>
      <c r="AA59" s="555">
        <v>0.10208646007753597</v>
      </c>
    </row>
    <row r="60" ht="12.75" customHeight="1">
      <c r="A60" s="552" t="s">
        <v>951</v>
      </c>
      <c r="B60" s="437">
        <v>7.0</v>
      </c>
      <c r="C60" s="553">
        <v>0.038425</v>
      </c>
      <c r="D60" s="553">
        <v>0.099619899214932</v>
      </c>
      <c r="E60" s="553">
        <v>0.18901373691463047</v>
      </c>
      <c r="F60" s="553">
        <v>0.30911701363962674</v>
      </c>
      <c r="G60" s="554">
        <v>1.5902925666995296</v>
      </c>
      <c r="H60" s="554">
        <v>1.9382231536190784</v>
      </c>
      <c r="I60" s="553">
        <v>0.12795826506647762</v>
      </c>
      <c r="J60" s="553">
        <v>0.43036486711913036</v>
      </c>
      <c r="K60" s="553">
        <v>0.050855</v>
      </c>
      <c r="L60" s="553">
        <v>0.27203680189153673</v>
      </c>
      <c r="M60" s="553">
        <v>0.10352473153234908</v>
      </c>
      <c r="N60" s="554">
        <v>2.1382237014668712</v>
      </c>
      <c r="O60" s="554">
        <v>1.039978868393705</v>
      </c>
      <c r="P60" s="554">
        <v>7.063368657012814</v>
      </c>
      <c r="Q60" s="554">
        <v>10.309929699692999</v>
      </c>
      <c r="R60" s="554">
        <v>2.420835985244048</v>
      </c>
      <c r="S60" s="554">
        <v>19.990268135629133</v>
      </c>
      <c r="T60" s="553">
        <v>0.12896672468828177</v>
      </c>
      <c r="U60" s="553">
        <v>0.07590810594104122</v>
      </c>
      <c r="V60" s="553">
        <v>0.050747159393665635</v>
      </c>
      <c r="W60" s="553">
        <v>0.9970294005799266</v>
      </c>
      <c r="X60" s="553">
        <v>0.1516544447144206</v>
      </c>
      <c r="Y60" s="553">
        <v>0.27578599007170435</v>
      </c>
      <c r="Z60" s="553">
        <v>0.27578599007170435</v>
      </c>
      <c r="AA60" s="555">
        <v>0.10140987860769964</v>
      </c>
    </row>
    <row r="61" ht="12.75" customHeight="1">
      <c r="A61" s="552" t="s">
        <v>952</v>
      </c>
      <c r="B61" s="437">
        <v>50.0</v>
      </c>
      <c r="C61" s="553">
        <v>0.05327999999999999</v>
      </c>
      <c r="D61" s="553">
        <v>0.16292988851641926</v>
      </c>
      <c r="E61" s="553">
        <v>0.05783880879545163</v>
      </c>
      <c r="F61" s="553">
        <v>0.16140322753814085</v>
      </c>
      <c r="G61" s="554">
        <v>0.3885061927976376</v>
      </c>
      <c r="H61" s="554">
        <v>0.6506274182981785</v>
      </c>
      <c r="I61" s="553">
        <v>0.0687288612417162</v>
      </c>
      <c r="J61" s="553">
        <v>0.20394370124554315</v>
      </c>
      <c r="K61" s="553">
        <v>0.045043</v>
      </c>
      <c r="L61" s="553">
        <v>0.48166097793207796</v>
      </c>
      <c r="M61" s="553">
        <v>0.05189644229561903</v>
      </c>
      <c r="N61" s="554">
        <v>0.4114319764618295</v>
      </c>
      <c r="O61" s="554">
        <v>3.7153854274683433</v>
      </c>
      <c r="P61" s="554">
        <v>11.691846058595218</v>
      </c>
      <c r="Q61" s="554">
        <v>22.33991040176153</v>
      </c>
      <c r="R61" s="554">
        <v>1.7113225687107074</v>
      </c>
      <c r="S61" s="554">
        <v>23.19158205893271</v>
      </c>
      <c r="T61" s="553">
        <v>0.08255159354511177</v>
      </c>
      <c r="U61" s="553">
        <v>0.33954089511344704</v>
      </c>
      <c r="V61" s="553">
        <v>0.22702951827873996</v>
      </c>
      <c r="W61" s="553">
        <v>1.7342755771524554</v>
      </c>
      <c r="X61" s="553">
        <v>0.08603363410590081</v>
      </c>
      <c r="Y61" s="553">
        <v>0.7667440694022755</v>
      </c>
      <c r="Z61" s="553">
        <v>0.7667440694022755</v>
      </c>
      <c r="AA61" s="555">
        <v>0.16287010099737925</v>
      </c>
    </row>
    <row r="62" ht="12.75" customHeight="1">
      <c r="A62" s="552" t="s">
        <v>953</v>
      </c>
      <c r="B62" s="437">
        <v>61.0</v>
      </c>
      <c r="C62" s="553">
        <v>0.116358</v>
      </c>
      <c r="D62" s="553">
        <v>0.09481534785916063</v>
      </c>
      <c r="E62" s="553">
        <v>0.04692969329686256</v>
      </c>
      <c r="F62" s="553">
        <v>0.22878493646304626</v>
      </c>
      <c r="G62" s="554">
        <v>0.8300839147546547</v>
      </c>
      <c r="H62" s="554">
        <v>0.8689509398150602</v>
      </c>
      <c r="I62" s="553">
        <v>0.07877174323149277</v>
      </c>
      <c r="J62" s="553">
        <v>0.6360947392798966</v>
      </c>
      <c r="K62" s="553">
        <v>0.053524</v>
      </c>
      <c r="L62" s="553">
        <v>0.13198988940179562</v>
      </c>
      <c r="M62" s="553">
        <v>0.07367313968463768</v>
      </c>
      <c r="N62" s="554">
        <v>0.5050530432733019</v>
      </c>
      <c r="O62" s="554">
        <v>3.955802095084481</v>
      </c>
      <c r="P62" s="554">
        <v>13.009572620028603</v>
      </c>
      <c r="Q62" s="554">
        <v>40.05647773739665</v>
      </c>
      <c r="R62" s="554">
        <v>2.0363465513114485</v>
      </c>
      <c r="S62" s="554">
        <v>34.232639448888236</v>
      </c>
      <c r="T62" s="553">
        <v>0.09832505200986535</v>
      </c>
      <c r="U62" s="553">
        <v>0.254079702395255</v>
      </c>
      <c r="V62" s="553">
        <v>0.09540597574989443</v>
      </c>
      <c r="W62" s="553">
        <v>1.462623173547346</v>
      </c>
      <c r="X62" s="553">
        <v>-0.023341970007055318</v>
      </c>
      <c r="Y62" s="553">
        <v>0.008835121692908373</v>
      </c>
      <c r="Z62" s="553">
        <v>0.008835121692908343</v>
      </c>
      <c r="AA62" s="555">
        <v>0.0948174324372014</v>
      </c>
    </row>
    <row r="63" ht="12.75" customHeight="1">
      <c r="A63" s="552" t="s">
        <v>954</v>
      </c>
      <c r="B63" s="437">
        <v>13.0</v>
      </c>
      <c r="C63" s="553">
        <v>0.01886888888888889</v>
      </c>
      <c r="D63" s="553">
        <v>0.07586053639846746</v>
      </c>
      <c r="E63" s="553">
        <v>0.11743909189085758</v>
      </c>
      <c r="F63" s="553">
        <v>0.3349672725147566</v>
      </c>
      <c r="G63" s="554">
        <v>0.8070543748839435</v>
      </c>
      <c r="H63" s="554">
        <v>0.918223924342923</v>
      </c>
      <c r="I63" s="553">
        <v>0.08103830051977445</v>
      </c>
      <c r="J63" s="553">
        <v>0.31017152439390305</v>
      </c>
      <c r="K63" s="553">
        <v>0.050855</v>
      </c>
      <c r="L63" s="553">
        <v>0.2232048400352676</v>
      </c>
      <c r="M63" s="553">
        <v>0.07146347122052339</v>
      </c>
      <c r="N63" s="554">
        <v>1.8067191265961897</v>
      </c>
      <c r="O63" s="554">
        <v>1.6155964877241813</v>
      </c>
      <c r="P63" s="554">
        <v>11.874911514750378</v>
      </c>
      <c r="Q63" s="554">
        <v>22.46069224710181</v>
      </c>
      <c r="R63" s="554">
        <v>2.0327328801923263</v>
      </c>
      <c r="S63" s="554">
        <v>33.96660963797377</v>
      </c>
      <c r="T63" s="553">
        <v>0.11799856960408685</v>
      </c>
      <c r="U63" s="553">
        <v>0.03784362707535122</v>
      </c>
      <c r="V63" s="553">
        <v>-0.014497011494252865</v>
      </c>
      <c r="W63" s="553">
        <v>-0.12400404330731554</v>
      </c>
      <c r="X63" s="553">
        <v>0.025384759683220643</v>
      </c>
      <c r="Y63" s="553">
        <v>0.9608662125690787</v>
      </c>
      <c r="Z63" s="553">
        <v>0.9608662125690787</v>
      </c>
      <c r="AA63" s="555">
        <v>0.07262824779360572</v>
      </c>
    </row>
    <row r="64" ht="12.75" customHeight="1">
      <c r="A64" s="552" t="s">
        <v>367</v>
      </c>
      <c r="B64" s="437">
        <v>181.0</v>
      </c>
      <c r="C64" s="553">
        <v>0.07950618421052631</v>
      </c>
      <c r="D64" s="553">
        <v>0.22306419369090053</v>
      </c>
      <c r="E64" s="553">
        <v>0.02604602253380742</v>
      </c>
      <c r="F64" s="553">
        <v>0.03423555993824276</v>
      </c>
      <c r="G64" s="554">
        <v>0.6536490727288407</v>
      </c>
      <c r="H64" s="554">
        <v>1.024170262880998</v>
      </c>
      <c r="I64" s="553">
        <v>0.08591183209252591</v>
      </c>
      <c r="J64" s="553">
        <v>0.23590766129106594</v>
      </c>
      <c r="K64" s="553">
        <v>0.045043</v>
      </c>
      <c r="L64" s="553">
        <v>0.4437436539441254</v>
      </c>
      <c r="M64" s="553">
        <v>0.06277966085620822</v>
      </c>
      <c r="N64" s="554">
        <v>0.13519492153145526</v>
      </c>
      <c r="O64" s="554">
        <v>11.736514441111494</v>
      </c>
      <c r="P64" s="554">
        <v>21.912087518157193</v>
      </c>
      <c r="Q64" s="554">
        <v>53.47915962719974</v>
      </c>
      <c r="R64" s="554">
        <v>1.9827496103359104</v>
      </c>
      <c r="S64" s="554">
        <v>123.35864097594961</v>
      </c>
      <c r="T64" s="553">
        <v>1.1777065426859592</v>
      </c>
      <c r="U64" s="553">
        <v>0.020877749230665748</v>
      </c>
      <c r="V64" s="553">
        <v>-0.16888406313044227</v>
      </c>
      <c r="W64" s="553">
        <v>-0.8295756076867706</v>
      </c>
      <c r="X64" s="553">
        <v>0.04154719300739349</v>
      </c>
      <c r="Y64" s="553">
        <v>2.320757535648835</v>
      </c>
      <c r="Z64" s="553">
        <v>2.320757535648835</v>
      </c>
      <c r="AA64" s="555">
        <v>0.19653209531683402</v>
      </c>
    </row>
    <row r="65" ht="12.75" customHeight="1">
      <c r="A65" s="552" t="s">
        <v>955</v>
      </c>
      <c r="B65" s="437">
        <v>17.0</v>
      </c>
      <c r="C65" s="553">
        <v>0.5556166666666666</v>
      </c>
      <c r="D65" s="553">
        <v>0.1260895802230371</v>
      </c>
      <c r="E65" s="553">
        <v>0.029287042485061747</v>
      </c>
      <c r="F65" s="553">
        <v>0.24259357814440308</v>
      </c>
      <c r="G65" s="554">
        <v>0.4314363177605709</v>
      </c>
      <c r="H65" s="554">
        <v>0.6685940614079962</v>
      </c>
      <c r="I65" s="553">
        <v>0.06955532682476782</v>
      </c>
      <c r="J65" s="553">
        <v>0.3424003701471713</v>
      </c>
      <c r="K65" s="553">
        <v>0.050855</v>
      </c>
      <c r="L65" s="553">
        <v>0.484795077605791</v>
      </c>
      <c r="M65" s="553">
        <v>0.054325937012590225</v>
      </c>
      <c r="N65" s="554">
        <v>0.26632691318970303</v>
      </c>
      <c r="O65" s="554">
        <v>4.382629372614688</v>
      </c>
      <c r="P65" s="554">
        <v>17.93205737756681</v>
      </c>
      <c r="Q65" s="554">
        <v>36.271131152719285</v>
      </c>
      <c r="R65" s="554">
        <v>1.3514347597641898</v>
      </c>
      <c r="S65" s="554">
        <v>8.022117698323951</v>
      </c>
      <c r="T65" s="553">
        <v>0.04078481886311249</v>
      </c>
      <c r="U65" s="553">
        <v>0.02541914029412253</v>
      </c>
      <c r="V65" s="553">
        <v>-0.05928807510108271</v>
      </c>
      <c r="W65" s="553">
        <v>-0.9727120811775142</v>
      </c>
      <c r="X65" s="553">
        <v>-0.08538037893418758</v>
      </c>
      <c r="Y65" s="553">
        <v>0.0</v>
      </c>
      <c r="Z65" s="553">
        <v>0.0</v>
      </c>
      <c r="AA65" s="555">
        <v>0.11158676233778687</v>
      </c>
    </row>
    <row r="66" ht="12.75" customHeight="1">
      <c r="A66" s="552" t="s">
        <v>956</v>
      </c>
      <c r="B66" s="437">
        <v>11.0</v>
      </c>
      <c r="C66" s="553">
        <v>0.09080400000000001</v>
      </c>
      <c r="D66" s="553">
        <v>0.16131826431281968</v>
      </c>
      <c r="E66" s="553">
        <v>0.05312220372276945</v>
      </c>
      <c r="F66" s="553">
        <v>0.17400095021907827</v>
      </c>
      <c r="G66" s="554">
        <v>0.5125267518181463</v>
      </c>
      <c r="H66" s="554">
        <v>0.5635722376636395</v>
      </c>
      <c r="I66" s="553">
        <v>0.06472432293252742</v>
      </c>
      <c r="J66" s="553">
        <v>0.35907096541478567</v>
      </c>
      <c r="K66" s="553">
        <v>0.050855</v>
      </c>
      <c r="L66" s="553">
        <v>0.24171470192446345</v>
      </c>
      <c r="M66" s="553">
        <v>0.05829880338240528</v>
      </c>
      <c r="N66" s="554">
        <v>0.37242041233481304</v>
      </c>
      <c r="O66" s="554">
        <v>4.778840644215548</v>
      </c>
      <c r="P66" s="554">
        <v>18.009159397595386</v>
      </c>
      <c r="Q66" s="554">
        <v>28.438668024742345</v>
      </c>
      <c r="R66" s="554">
        <v>1.2470691827068427</v>
      </c>
      <c r="S66" s="554">
        <v>33.2262308257929</v>
      </c>
      <c r="T66" s="553">
        <v>2.012999505032173</v>
      </c>
      <c r="U66" s="553">
        <v>0.02840372875763075</v>
      </c>
      <c r="V66" s="553">
        <v>-0.051359511631743945</v>
      </c>
      <c r="W66" s="553">
        <v>-0.5941237825780336</v>
      </c>
      <c r="X66" s="553">
        <v>0.09109205615781056</v>
      </c>
      <c r="Y66" s="553">
        <v>0.2492318197336975</v>
      </c>
      <c r="Z66" s="553">
        <v>0.24923181973369757</v>
      </c>
      <c r="AA66" s="555">
        <v>0.1643542931994576</v>
      </c>
    </row>
    <row r="67" ht="12.75" customHeight="1">
      <c r="A67" s="552" t="s">
        <v>957</v>
      </c>
      <c r="B67" s="437">
        <v>60.0</v>
      </c>
      <c r="C67" s="553">
        <v>0.054392666666666666</v>
      </c>
      <c r="D67" s="553">
        <v>-0.0028357035717595817</v>
      </c>
      <c r="E67" s="553">
        <v>6.711915964746503E-4</v>
      </c>
      <c r="F67" s="553">
        <v>0.18035278243626368</v>
      </c>
      <c r="G67" s="554">
        <v>0.8828463853207577</v>
      </c>
      <c r="H67" s="554">
        <v>1.0801188936162607</v>
      </c>
      <c r="I67" s="553">
        <v>0.088485469106348</v>
      </c>
      <c r="J67" s="553">
        <v>0.4419222889349552</v>
      </c>
      <c r="K67" s="553">
        <v>0.050855</v>
      </c>
      <c r="L67" s="553">
        <v>0.3082714813242523</v>
      </c>
      <c r="M67" s="553">
        <v>0.07296578210632138</v>
      </c>
      <c r="N67" s="554">
        <v>1.44524314073108</v>
      </c>
      <c r="O67" s="554">
        <v>1.5074220348746605</v>
      </c>
      <c r="P67" s="554">
        <v>14.981930532197556</v>
      </c>
      <c r="Q67" s="554" t="s">
        <v>915</v>
      </c>
      <c r="R67" s="554">
        <v>2.8721502379113324</v>
      </c>
      <c r="S67" s="554">
        <v>104.23604792269977</v>
      </c>
      <c r="T67" s="553">
        <v>0.09693828006851661</v>
      </c>
      <c r="U67" s="553">
        <v>0.013030956034781528</v>
      </c>
      <c r="V67" s="553">
        <v>-0.01166064844331973</v>
      </c>
      <c r="W67" s="553" t="s">
        <v>915</v>
      </c>
      <c r="X67" s="553">
        <v>-0.08269945359431624</v>
      </c>
      <c r="Y67" s="553">
        <v>0.007618846133805902</v>
      </c>
      <c r="Z67" s="553">
        <v>0.007618846133805923</v>
      </c>
      <c r="AA67" s="555">
        <v>4.8652777182227547E-4</v>
      </c>
    </row>
    <row r="68" ht="12.75" customHeight="1">
      <c r="A68" s="552" t="s">
        <v>369</v>
      </c>
      <c r="B68" s="437">
        <v>55.0</v>
      </c>
      <c r="C68" s="553">
        <v>0.10951862068965518</v>
      </c>
      <c r="D68" s="553">
        <v>0.09659043658909008</v>
      </c>
      <c r="E68" s="553">
        <v>0.09536754171130633</v>
      </c>
      <c r="F68" s="553">
        <v>0.2790897385078625</v>
      </c>
      <c r="G68" s="554">
        <v>0.8488780060557483</v>
      </c>
      <c r="H68" s="554">
        <v>1.17128693009822</v>
      </c>
      <c r="I68" s="553">
        <v>0.09267919878451812</v>
      </c>
      <c r="J68" s="553">
        <v>0.4429522114939097</v>
      </c>
      <c r="K68" s="553">
        <v>0.050855</v>
      </c>
      <c r="L68" s="553">
        <v>0.3693821811903066</v>
      </c>
      <c r="M68" s="553">
        <v>0.07253385230484759</v>
      </c>
      <c r="N68" s="554">
        <v>1.28318501683349</v>
      </c>
      <c r="O68" s="554">
        <v>1.8421118883204324</v>
      </c>
      <c r="P68" s="554">
        <v>9.98738944984403</v>
      </c>
      <c r="Q68" s="554">
        <v>21.71796210872423</v>
      </c>
      <c r="R68" s="554">
        <v>3.4596231451635577</v>
      </c>
      <c r="S68" s="554">
        <v>27.700115574206265</v>
      </c>
      <c r="T68" s="553">
        <v>0.18037794033907653</v>
      </c>
      <c r="U68" s="553">
        <v>0.07111560994338362</v>
      </c>
      <c r="V68" s="553">
        <v>0.032100923079553575</v>
      </c>
      <c r="W68" s="553">
        <v>0.5615834278229958</v>
      </c>
      <c r="X68" s="553">
        <v>0.025626629604530146</v>
      </c>
      <c r="Y68" s="553">
        <v>1.9958513365724233</v>
      </c>
      <c r="Z68" s="553">
        <v>1.9958513365724233</v>
      </c>
      <c r="AA68" s="555">
        <v>0.0810090946051851</v>
      </c>
    </row>
    <row r="69" ht="12.75" customHeight="1">
      <c r="A69" s="552" t="s">
        <v>958</v>
      </c>
      <c r="B69" s="437">
        <v>1.0</v>
      </c>
      <c r="C69" s="553">
        <v>0.0695</v>
      </c>
      <c r="D69" s="553">
        <v>0.0965567194116336</v>
      </c>
      <c r="E69" s="553">
        <v>0.30116910073399067</v>
      </c>
      <c r="F69" s="553">
        <v>0.2295302013422819</v>
      </c>
      <c r="G69" s="554">
        <v>0.6098509183978317</v>
      </c>
      <c r="H69" s="554">
        <v>0.6551440260520247</v>
      </c>
      <c r="I69" s="553">
        <v>0.06893662519839314</v>
      </c>
      <c r="J69" s="553">
        <v>0.17094029032718663</v>
      </c>
      <c r="K69" s="553">
        <v>0.045043</v>
      </c>
      <c r="L69" s="553">
        <v>0.2984245857127374</v>
      </c>
      <c r="M69" s="553">
        <v>0.05844569534382253</v>
      </c>
      <c r="N69" s="554">
        <v>4.048441545907466</v>
      </c>
      <c r="O69" s="554">
        <v>0.6896317635240171</v>
      </c>
      <c r="P69" s="554">
        <v>7.283030827731133</v>
      </c>
      <c r="Q69" s="554">
        <v>7.142501442962344</v>
      </c>
      <c r="R69" s="554">
        <v>1.3077640132466577</v>
      </c>
      <c r="S69" s="554">
        <v>9.344609991235759</v>
      </c>
      <c r="T69" s="553">
        <v>0.17093826610207266</v>
      </c>
      <c r="U69" s="553">
        <v>0.0014486293737463784</v>
      </c>
      <c r="V69" s="553">
        <v>0.04326387341207934</v>
      </c>
      <c r="W69" s="553">
        <v>0.7560799531674074</v>
      </c>
      <c r="X69" s="553">
        <v>0.3123460169723515</v>
      </c>
      <c r="Y69" s="553">
        <v>0.18930762489044697</v>
      </c>
      <c r="Z69" s="553">
        <v>0.18930762489044695</v>
      </c>
      <c r="AA69" s="555">
        <v>0.09655325505093537</v>
      </c>
    </row>
    <row r="70" ht="12.75" customHeight="1">
      <c r="A70" s="552" t="s">
        <v>959</v>
      </c>
      <c r="B70" s="437">
        <v>64.0</v>
      </c>
      <c r="C70" s="553">
        <v>0.06796</v>
      </c>
      <c r="D70" s="553">
        <v>0.1580022591623619</v>
      </c>
      <c r="E70" s="553">
        <v>0.19557552942837814</v>
      </c>
      <c r="F70" s="553">
        <v>0.19967846424718289</v>
      </c>
      <c r="G70" s="554">
        <v>1.0243276951296387</v>
      </c>
      <c r="H70" s="554">
        <v>1.194577320424228</v>
      </c>
      <c r="I70" s="553">
        <v>0.09375055673951449</v>
      </c>
      <c r="J70" s="553">
        <v>0.35372310643077254</v>
      </c>
      <c r="K70" s="553">
        <v>0.050855</v>
      </c>
      <c r="L70" s="553">
        <v>0.20462608516509845</v>
      </c>
      <c r="M70" s="553">
        <v>0.08237144200266251</v>
      </c>
      <c r="N70" s="554">
        <v>1.6196890156518917</v>
      </c>
      <c r="O70" s="554">
        <v>4.194361595858457</v>
      </c>
      <c r="P70" s="554">
        <v>16.598910443571427</v>
      </c>
      <c r="Q70" s="554">
        <v>29.333020694460565</v>
      </c>
      <c r="R70" s="554" t="s">
        <v>915</v>
      </c>
      <c r="S70" s="554">
        <v>94.18909813240215</v>
      </c>
      <c r="T70" s="553">
        <v>0.00860428879008023</v>
      </c>
      <c r="U70" s="553">
        <v>0.057944026102845256</v>
      </c>
      <c r="V70" s="553">
        <v>0.03572268537099506</v>
      </c>
      <c r="W70" s="553">
        <v>0.3451108324184372</v>
      </c>
      <c r="X70" s="553" t="s">
        <v>915</v>
      </c>
      <c r="Y70" s="553">
        <v>0.5307559895574028</v>
      </c>
      <c r="Z70" s="553">
        <v>0.5307559895574028</v>
      </c>
      <c r="AA70" s="555">
        <v>0.13614064338279905</v>
      </c>
    </row>
    <row r="71" ht="12.75" customHeight="1">
      <c r="A71" s="552" t="s">
        <v>960</v>
      </c>
      <c r="B71" s="437">
        <v>30.0</v>
      </c>
      <c r="C71" s="553">
        <v>0.17498636363636366</v>
      </c>
      <c r="D71" s="553">
        <v>0.06175620642981021</v>
      </c>
      <c r="E71" s="553">
        <v>0.13195481158300898</v>
      </c>
      <c r="F71" s="553">
        <v>0.23751485780163534</v>
      </c>
      <c r="G71" s="554">
        <v>1.0587643053346871</v>
      </c>
      <c r="H71" s="554">
        <v>1.4944959500823904</v>
      </c>
      <c r="I71" s="553">
        <v>0.10754681370378996</v>
      </c>
      <c r="J71" s="553">
        <v>0.46787574959813977</v>
      </c>
      <c r="K71" s="553">
        <v>0.050855</v>
      </c>
      <c r="L71" s="553">
        <v>0.3651324749998421</v>
      </c>
      <c r="M71" s="553">
        <v>0.08220458844986592</v>
      </c>
      <c r="N71" s="554">
        <v>2.669833787404534</v>
      </c>
      <c r="O71" s="554">
        <v>1.049476016950808</v>
      </c>
      <c r="P71" s="554">
        <v>11.625721407059311</v>
      </c>
      <c r="Q71" s="554">
        <v>17.424466432833757</v>
      </c>
      <c r="R71" s="554">
        <v>6.9701147308624885</v>
      </c>
      <c r="S71" s="554">
        <v>17.88872792375451</v>
      </c>
      <c r="T71" s="553">
        <v>0.09983369799408429</v>
      </c>
      <c r="U71" s="553">
        <v>0.019066371040589995</v>
      </c>
      <c r="V71" s="553">
        <v>0.021762603098834987</v>
      </c>
      <c r="W71" s="553">
        <v>0.7134611678555867</v>
      </c>
      <c r="X71" s="553">
        <v>0.4732854552615435</v>
      </c>
      <c r="Y71" s="553">
        <v>0.05794159749803761</v>
      </c>
      <c r="Z71" s="553">
        <v>0.05794159749803762</v>
      </c>
      <c r="AA71" s="555">
        <v>0.057130049786012285</v>
      </c>
    </row>
    <row r="72" ht="12.75" customHeight="1">
      <c r="A72" s="552" t="s">
        <v>961</v>
      </c>
      <c r="B72" s="437">
        <v>16.0</v>
      </c>
      <c r="C72" s="553">
        <v>0.08905384615384616</v>
      </c>
      <c r="D72" s="553">
        <v>0.12513815577176424</v>
      </c>
      <c r="E72" s="553">
        <v>0.39426101011063314</v>
      </c>
      <c r="F72" s="553">
        <v>0.24040748843756385</v>
      </c>
      <c r="G72" s="554">
        <v>1.704153179546406</v>
      </c>
      <c r="H72" s="554">
        <v>1.9381785697071496</v>
      </c>
      <c r="I72" s="553">
        <v>0.12795621420652886</v>
      </c>
      <c r="J72" s="553">
        <v>0.4521058266464563</v>
      </c>
      <c r="K72" s="553">
        <v>0.050855</v>
      </c>
      <c r="L72" s="553">
        <v>0.16613035370375878</v>
      </c>
      <c r="M72" s="553">
        <v>0.11303522243500778</v>
      </c>
      <c r="N72" s="554">
        <v>3.641816586745592</v>
      </c>
      <c r="O72" s="554">
        <v>2.169932476442798</v>
      </c>
      <c r="P72" s="554">
        <v>13.331901910729169</v>
      </c>
      <c r="Q72" s="554">
        <v>17.19076108032302</v>
      </c>
      <c r="R72" s="554" t="s">
        <v>915</v>
      </c>
      <c r="S72" s="554">
        <v>27.87080707923468</v>
      </c>
      <c r="T72" s="553">
        <v>0.08469682764457319</v>
      </c>
      <c r="U72" s="553">
        <v>0.024278467792407967</v>
      </c>
      <c r="V72" s="553">
        <v>0.008484963589781638</v>
      </c>
      <c r="W72" s="553">
        <v>0.023337337560001278</v>
      </c>
      <c r="X72" s="553" t="s">
        <v>915</v>
      </c>
      <c r="Y72" s="553">
        <v>0.46644741818218693</v>
      </c>
      <c r="Z72" s="553">
        <v>0.46644741818218693</v>
      </c>
      <c r="AA72" s="555">
        <v>0.1238432505090802</v>
      </c>
    </row>
    <row r="73" ht="12.75" customHeight="1">
      <c r="A73" s="552" t="s">
        <v>962</v>
      </c>
      <c r="B73" s="437">
        <v>62.0</v>
      </c>
      <c r="C73" s="553">
        <v>0.05805459459459458</v>
      </c>
      <c r="D73" s="553">
        <v>0.11953213688630857</v>
      </c>
      <c r="E73" s="553">
        <v>0.186085879254954</v>
      </c>
      <c r="F73" s="553">
        <v>0.23449866940082945</v>
      </c>
      <c r="G73" s="554">
        <v>0.9093255538405173</v>
      </c>
      <c r="H73" s="554">
        <v>1.106042693037566</v>
      </c>
      <c r="I73" s="553">
        <v>0.08967796387972804</v>
      </c>
      <c r="J73" s="553">
        <v>0.37735750438183585</v>
      </c>
      <c r="K73" s="553">
        <v>0.050855</v>
      </c>
      <c r="L73" s="553">
        <v>0.24408909195893314</v>
      </c>
      <c r="M73" s="553">
        <v>0.07709841418627789</v>
      </c>
      <c r="N73" s="554">
        <v>1.8156573835628624</v>
      </c>
      <c r="O73" s="554">
        <v>1.813078112372955</v>
      </c>
      <c r="P73" s="554">
        <v>11.632873296385332</v>
      </c>
      <c r="Q73" s="554">
        <v>13.822749735595126</v>
      </c>
      <c r="R73" s="554">
        <v>4.030387228576006</v>
      </c>
      <c r="S73" s="554">
        <v>28.908314358128138</v>
      </c>
      <c r="T73" s="553">
        <v>0.17415504658831088</v>
      </c>
      <c r="U73" s="553">
        <v>0.0625565357934217</v>
      </c>
      <c r="V73" s="553">
        <v>0.0921510641035311</v>
      </c>
      <c r="W73" s="553">
        <v>1.0375036244575058</v>
      </c>
      <c r="X73" s="553">
        <v>0.2545162298582571</v>
      </c>
      <c r="Y73" s="553">
        <v>0.2522053106672775</v>
      </c>
      <c r="Z73" s="553">
        <v>0.25220531066727747</v>
      </c>
      <c r="AA73" s="555">
        <v>0.121685531334811</v>
      </c>
    </row>
    <row r="74" ht="12.75" customHeight="1">
      <c r="A74" s="552" t="s">
        <v>963</v>
      </c>
      <c r="B74" s="437">
        <v>26.0</v>
      </c>
      <c r="C74" s="553">
        <v>0.18063052631578944</v>
      </c>
      <c r="D74" s="553">
        <v>0.044133968058007046</v>
      </c>
      <c r="E74" s="553">
        <v>0.0989299380525086</v>
      </c>
      <c r="F74" s="553">
        <v>0.21721237165566823</v>
      </c>
      <c r="G74" s="554">
        <v>1.171062908717729</v>
      </c>
      <c r="H74" s="554">
        <v>1.2466770513434235</v>
      </c>
      <c r="I74" s="553">
        <v>0.09614714436179748</v>
      </c>
      <c r="J74" s="553">
        <v>0.38283198873816127</v>
      </c>
      <c r="K74" s="553">
        <v>0.050855</v>
      </c>
      <c r="L74" s="553">
        <v>0.1183525185747442</v>
      </c>
      <c r="M74" s="553">
        <v>0.0892820006718982</v>
      </c>
      <c r="N74" s="554">
        <v>2.411559428998697</v>
      </c>
      <c r="O74" s="554">
        <v>1.5688483400026725</v>
      </c>
      <c r="P74" s="554">
        <v>16.63129575259254</v>
      </c>
      <c r="Q74" s="554">
        <v>38.46582980994355</v>
      </c>
      <c r="R74" s="554">
        <v>7.24228550393011</v>
      </c>
      <c r="S74" s="554">
        <v>29.84401634296881</v>
      </c>
      <c r="T74" s="553">
        <v>0.007687613623918548</v>
      </c>
      <c r="U74" s="553">
        <v>0.05200966480677357</v>
      </c>
      <c r="V74" s="553">
        <v>0.022820227937652104</v>
      </c>
      <c r="W74" s="553">
        <v>0.794478336472149</v>
      </c>
      <c r="X74" s="553">
        <v>0.1955014547502191</v>
      </c>
      <c r="Y74" s="553">
        <v>0.21744723060022958</v>
      </c>
      <c r="Z74" s="553">
        <v>0.21744723060022952</v>
      </c>
      <c r="AA74" s="555">
        <v>0.04696703491105394</v>
      </c>
    </row>
    <row r="75" ht="12.75" customHeight="1">
      <c r="A75" s="552" t="s">
        <v>964</v>
      </c>
      <c r="B75" s="437">
        <v>14.0</v>
      </c>
      <c r="C75" s="553">
        <v>0.0659125</v>
      </c>
      <c r="D75" s="553">
        <v>0.024225596853965255</v>
      </c>
      <c r="E75" s="553">
        <v>0.10989245466725754</v>
      </c>
      <c r="F75" s="553">
        <v>0.22911929074099627</v>
      </c>
      <c r="G75" s="554">
        <v>0.364761149065977</v>
      </c>
      <c r="H75" s="554">
        <v>0.4936080595618046</v>
      </c>
      <c r="I75" s="553">
        <v>0.06150597073984301</v>
      </c>
      <c r="J75" s="553">
        <v>0.25647926947712857</v>
      </c>
      <c r="K75" s="553">
        <v>0.050855</v>
      </c>
      <c r="L75" s="553">
        <v>0.35831710070912415</v>
      </c>
      <c r="M75" s="553">
        <v>0.05313399174546412</v>
      </c>
      <c r="N75" s="554">
        <v>4.75644637935626</v>
      </c>
      <c r="O75" s="554">
        <v>0.4125213111332912</v>
      </c>
      <c r="P75" s="554">
        <v>6.379804822101389</v>
      </c>
      <c r="Q75" s="554">
        <v>19.804920951092498</v>
      </c>
      <c r="R75" s="554">
        <v>2.903171334143174</v>
      </c>
      <c r="S75" s="554">
        <v>16.757683247241964</v>
      </c>
      <c r="T75" s="553">
        <v>-0.00243238992810026</v>
      </c>
      <c r="U75" s="553">
        <v>0.026633515324994268</v>
      </c>
      <c r="V75" s="553">
        <v>0.01326060238245387</v>
      </c>
      <c r="W75" s="553">
        <v>1.1428223096616057</v>
      </c>
      <c r="X75" s="553">
        <v>0.14777603490447422</v>
      </c>
      <c r="Y75" s="553">
        <v>0.3692401555065788</v>
      </c>
      <c r="Z75" s="553">
        <v>0.36924015550657874</v>
      </c>
      <c r="AA75" s="555">
        <v>0.026473632076435664</v>
      </c>
    </row>
    <row r="76" ht="12.75" customHeight="1">
      <c r="A76" s="552" t="s">
        <v>965</v>
      </c>
      <c r="B76" s="437">
        <v>28.0</v>
      </c>
      <c r="C76" s="553">
        <v>0.04110185185185184</v>
      </c>
      <c r="D76" s="553">
        <v>0.36745097043843167</v>
      </c>
      <c r="E76" s="553">
        <v>0.04458562834006221</v>
      </c>
      <c r="F76" s="553">
        <v>0.04201930358888443</v>
      </c>
      <c r="G76" s="554">
        <v>0.7866747019034875</v>
      </c>
      <c r="H76" s="554">
        <v>1.120867766031394</v>
      </c>
      <c r="I76" s="553">
        <v>0.09035991723744412</v>
      </c>
      <c r="J76" s="553">
        <v>0.20718002005434216</v>
      </c>
      <c r="K76" s="553">
        <v>0.045043</v>
      </c>
      <c r="L76" s="553">
        <v>0.37042376508860575</v>
      </c>
      <c r="M76" s="553">
        <v>0.06940220471941981</v>
      </c>
      <c r="N76" s="554">
        <v>0.13065981426778428</v>
      </c>
      <c r="O76" s="554">
        <v>12.151988991799444</v>
      </c>
      <c r="P76" s="554">
        <v>17.431873861346652</v>
      </c>
      <c r="Q76" s="554">
        <v>34.711010000762485</v>
      </c>
      <c r="R76" s="554">
        <v>1.9356719923817578</v>
      </c>
      <c r="S76" s="554">
        <v>74.0905042250849</v>
      </c>
      <c r="T76" s="553">
        <v>-0.09870898691980977</v>
      </c>
      <c r="U76" s="553">
        <v>0.05167863850956901</v>
      </c>
      <c r="V76" s="553">
        <v>-0.2652596155473204</v>
      </c>
      <c r="W76" s="553">
        <v>-0.8180364327949872</v>
      </c>
      <c r="X76" s="553">
        <v>0.06523063162826355</v>
      </c>
      <c r="Y76" s="553">
        <v>1.5557235045106812</v>
      </c>
      <c r="Z76" s="553">
        <v>1.5557235045106812</v>
      </c>
      <c r="AA76" s="555">
        <v>0.3500970998582947</v>
      </c>
    </row>
    <row r="77" ht="12.75" customHeight="1">
      <c r="A77" s="552" t="s">
        <v>371</v>
      </c>
      <c r="B77" s="437">
        <v>105.0</v>
      </c>
      <c r="C77" s="553">
        <v>0.12071967741935487</v>
      </c>
      <c r="D77" s="553">
        <v>0.04617263081820448</v>
      </c>
      <c r="E77" s="553">
        <v>0.13499345989584943</v>
      </c>
      <c r="F77" s="553">
        <v>0.24714983147031147</v>
      </c>
      <c r="G77" s="554">
        <v>0.9730692183120843</v>
      </c>
      <c r="H77" s="554">
        <v>1.1814057462278666</v>
      </c>
      <c r="I77" s="553">
        <v>0.09314466432648186</v>
      </c>
      <c r="J77" s="553">
        <v>0.4400785368755131</v>
      </c>
      <c r="K77" s="553">
        <v>0.050855</v>
      </c>
      <c r="L77" s="553">
        <v>0.2655200484001674</v>
      </c>
      <c r="M77" s="553">
        <v>0.07854015509233994</v>
      </c>
      <c r="N77" s="554">
        <v>3.1090000638677036</v>
      </c>
      <c r="O77" s="554">
        <v>0.983570844924985</v>
      </c>
      <c r="P77" s="554">
        <v>9.341548558904895</v>
      </c>
      <c r="Q77" s="554">
        <v>20.317569846397642</v>
      </c>
      <c r="R77" s="554">
        <v>4.778606562878069</v>
      </c>
      <c r="S77" s="554">
        <v>48.78837652846057</v>
      </c>
      <c r="T77" s="553">
        <v>0.050599261894710514</v>
      </c>
      <c r="U77" s="553">
        <v>0.02588926922351027</v>
      </c>
      <c r="V77" s="553">
        <v>0.026622349307585433</v>
      </c>
      <c r="W77" s="553">
        <v>0.5523015624992001</v>
      </c>
      <c r="X77" s="553">
        <v>0.09643878418310899</v>
      </c>
      <c r="Y77" s="553">
        <v>0.8704265485497078</v>
      </c>
      <c r="Z77" s="553">
        <v>0.8704265485497078</v>
      </c>
      <c r="AA77" s="555">
        <v>0.0479816113263796</v>
      </c>
    </row>
    <row r="78" ht="12.75" customHeight="1">
      <c r="A78" s="552" t="s">
        <v>966</v>
      </c>
      <c r="B78" s="437">
        <v>3.0</v>
      </c>
      <c r="C78" s="553">
        <v>0.0902</v>
      </c>
      <c r="D78" s="553">
        <v>0.018445123448906007</v>
      </c>
      <c r="E78" s="553">
        <v>0.03124092719979871</v>
      </c>
      <c r="F78" s="553" t="e">
        <v>#DIV/0!</v>
      </c>
      <c r="G78" s="554">
        <v>0.26316933125019143</v>
      </c>
      <c r="H78" s="554">
        <v>0.674519769567508</v>
      </c>
      <c r="I78" s="553">
        <v>0.06982790940010537</v>
      </c>
      <c r="J78" s="553">
        <v>0.4077252655256018</v>
      </c>
      <c r="K78" s="553">
        <v>0.050855</v>
      </c>
      <c r="L78" s="553">
        <v>0.7017405533587942</v>
      </c>
      <c r="M78" s="553">
        <v>0.04759209549858379</v>
      </c>
      <c r="N78" s="554">
        <v>1.4484047693844369</v>
      </c>
      <c r="O78" s="554">
        <v>0.6282869174808124</v>
      </c>
      <c r="P78" s="554">
        <v>7.94758657142281</v>
      </c>
      <c r="Q78" s="554">
        <v>29.777572649378406</v>
      </c>
      <c r="R78" s="554">
        <v>0.78946449471402</v>
      </c>
      <c r="S78" s="554" t="e">
        <v>#DIV/0!</v>
      </c>
      <c r="T78" s="553">
        <v>0.10694212196535768</v>
      </c>
      <c r="U78" s="553">
        <v>0.05418679936728137</v>
      </c>
      <c r="V78" s="553">
        <v>0.00706289851939911</v>
      </c>
      <c r="W78" s="553">
        <v>-0.3200268060602408</v>
      </c>
      <c r="X78" s="553">
        <v>-0.0999805523142746</v>
      </c>
      <c r="Y78" s="553" t="e">
        <v>#DIV/0!</v>
      </c>
      <c r="Z78" s="553" t="e">
        <v>#DIV/0!</v>
      </c>
      <c r="AA78" s="555">
        <v>0.021569196581060632</v>
      </c>
    </row>
    <row r="79" ht="12.75" customHeight="1">
      <c r="A79" s="552" t="s">
        <v>375</v>
      </c>
      <c r="B79" s="437">
        <v>63.0</v>
      </c>
      <c r="C79" s="553">
        <v>0.06441162790697674</v>
      </c>
      <c r="D79" s="553">
        <v>0.19711975635060902</v>
      </c>
      <c r="E79" s="553">
        <v>0.11368358391768708</v>
      </c>
      <c r="F79" s="553">
        <v>0.0930926705083394</v>
      </c>
      <c r="G79" s="554">
        <v>1.460244593924559</v>
      </c>
      <c r="H79" s="554">
        <v>1.4952411850835359</v>
      </c>
      <c r="I79" s="553">
        <v>0.10758109451384265</v>
      </c>
      <c r="J79" s="553">
        <v>0.4147143445700453</v>
      </c>
      <c r="K79" s="553">
        <v>0.050855</v>
      </c>
      <c r="L79" s="553">
        <v>0.05700810294721246</v>
      </c>
      <c r="M79" s="553">
        <v>0.10362246070915908</v>
      </c>
      <c r="N79" s="554">
        <v>0.5807292092301813</v>
      </c>
      <c r="O79" s="554">
        <v>10.596722932093094</v>
      </c>
      <c r="P79" s="554">
        <v>31.594447138361602</v>
      </c>
      <c r="Q79" s="554">
        <v>53.315004182229046</v>
      </c>
      <c r="R79" s="554">
        <v>7.38179145503603</v>
      </c>
      <c r="S79" s="554">
        <v>82.75051639049542</v>
      </c>
      <c r="T79" s="553">
        <v>0.22403022878237655</v>
      </c>
      <c r="U79" s="553">
        <v>0.1700086447636025</v>
      </c>
      <c r="V79" s="553">
        <v>0.06898697577847278</v>
      </c>
      <c r="W79" s="553">
        <v>0.498632244773038</v>
      </c>
      <c r="X79" s="553">
        <v>0.12611876313091647</v>
      </c>
      <c r="Y79" s="553">
        <v>0.48873979408723345</v>
      </c>
      <c r="Z79" s="553">
        <v>0.48873979408723345</v>
      </c>
      <c r="AA79" s="555">
        <v>0.2053985135441381</v>
      </c>
    </row>
    <row r="80" ht="12.75" customHeight="1">
      <c r="A80" s="552" t="s">
        <v>967</v>
      </c>
      <c r="B80" s="437">
        <v>30.0</v>
      </c>
      <c r="C80" s="553">
        <v>0.09925749999999998</v>
      </c>
      <c r="D80" s="553">
        <v>0.2418675138617241</v>
      </c>
      <c r="E80" s="553">
        <v>0.25683632466511935</v>
      </c>
      <c r="F80" s="553">
        <v>0.12268560712932465</v>
      </c>
      <c r="G80" s="554">
        <v>1.5077650793777069</v>
      </c>
      <c r="H80" s="554">
        <v>1.5279822074255314</v>
      </c>
      <c r="I80" s="553">
        <v>0.10908718154157444</v>
      </c>
      <c r="J80" s="553">
        <v>0.3704014298865129</v>
      </c>
      <c r="K80" s="553">
        <v>0.050855</v>
      </c>
      <c r="L80" s="553">
        <v>0.0721657639254397</v>
      </c>
      <c r="M80" s="553">
        <v>0.10396731419447477</v>
      </c>
      <c r="N80" s="554">
        <v>1.1649954029158387</v>
      </c>
      <c r="O80" s="554">
        <v>5.244258173215728</v>
      </c>
      <c r="P80" s="554">
        <v>18.178195157648474</v>
      </c>
      <c r="Q80" s="554">
        <v>21.529732735448246</v>
      </c>
      <c r="R80" s="554">
        <v>8.100975890903412</v>
      </c>
      <c r="S80" s="554">
        <v>163.51842013025154</v>
      </c>
      <c r="T80" s="553">
        <v>0.34562808268522127</v>
      </c>
      <c r="U80" s="553">
        <v>0.050796555474868554</v>
      </c>
      <c r="V80" s="553">
        <v>0.026035463292282256</v>
      </c>
      <c r="W80" s="553">
        <v>0.13881169088914808</v>
      </c>
      <c r="X80" s="553">
        <v>0.3289066823779071</v>
      </c>
      <c r="Y80" s="553">
        <v>0.20089988720666727</v>
      </c>
      <c r="Z80" s="553">
        <v>0.2008998872066673</v>
      </c>
      <c r="AA80" s="555">
        <v>0.2500123642381983</v>
      </c>
    </row>
    <row r="81" ht="12.75" customHeight="1">
      <c r="A81" s="552" t="s">
        <v>968</v>
      </c>
      <c r="B81" s="437">
        <v>8.0</v>
      </c>
      <c r="C81" s="553">
        <v>-0.006803333333333335</v>
      </c>
      <c r="D81" s="553">
        <v>0.10650740465993001</v>
      </c>
      <c r="E81" s="553">
        <v>0.09235139499766344</v>
      </c>
      <c r="F81" s="553">
        <v>0.18850960892353175</v>
      </c>
      <c r="G81" s="554">
        <v>0.686594972052408</v>
      </c>
      <c r="H81" s="554">
        <v>0.8108361418109077</v>
      </c>
      <c r="I81" s="553">
        <v>0.07609846252330175</v>
      </c>
      <c r="J81" s="553">
        <v>0.4507472470693009</v>
      </c>
      <c r="K81" s="553">
        <v>0.050855</v>
      </c>
      <c r="L81" s="553">
        <v>0.22942151889413903</v>
      </c>
      <c r="M81" s="553">
        <v>0.06739026117321822</v>
      </c>
      <c r="N81" s="554">
        <v>0.8293396370887708</v>
      </c>
      <c r="O81" s="554">
        <v>1.7047396816839095</v>
      </c>
      <c r="P81" s="554">
        <v>8.384720595362964</v>
      </c>
      <c r="Q81" s="554">
        <v>14.228088437354392</v>
      </c>
      <c r="R81" s="554">
        <v>1.3642629613319885</v>
      </c>
      <c r="S81" s="554">
        <v>24.757087703228514</v>
      </c>
      <c r="T81" s="553">
        <v>0.11299865486721869</v>
      </c>
      <c r="U81" s="553">
        <v>0.10241614888029281</v>
      </c>
      <c r="V81" s="553">
        <v>0.0402991976086052</v>
      </c>
      <c r="W81" s="553">
        <v>0.5027071202632976</v>
      </c>
      <c r="X81" s="553">
        <v>0.07817317702121597</v>
      </c>
      <c r="Y81" s="553">
        <v>0.29337528524998274</v>
      </c>
      <c r="Z81" s="553">
        <v>0.2933752852499827</v>
      </c>
      <c r="AA81" s="555">
        <v>0.11940027650657051</v>
      </c>
    </row>
    <row r="82" ht="12.75" customHeight="1">
      <c r="A82" s="552" t="s">
        <v>377</v>
      </c>
      <c r="B82" s="437">
        <v>13.0</v>
      </c>
      <c r="C82" s="553">
        <v>0.11491250000000001</v>
      </c>
      <c r="D82" s="553">
        <v>0.12199139215361694</v>
      </c>
      <c r="E82" s="553">
        <v>0.24043080830071734</v>
      </c>
      <c r="F82" s="553">
        <v>0.1746054567339842</v>
      </c>
      <c r="G82" s="554">
        <v>1.2730955389810585</v>
      </c>
      <c r="H82" s="554">
        <v>1.2915789442240697</v>
      </c>
      <c r="I82" s="553">
        <v>0.09821263143430721</v>
      </c>
      <c r="J82" s="553">
        <v>0.3627990889011926</v>
      </c>
      <c r="K82" s="553">
        <v>0.050855</v>
      </c>
      <c r="L82" s="553">
        <v>0.08011440800391599</v>
      </c>
      <c r="M82" s="553">
        <v>0.09340004827272026</v>
      </c>
      <c r="N82" s="554">
        <v>2.2253944893651223</v>
      </c>
      <c r="O82" s="554">
        <v>2.886304484269497</v>
      </c>
      <c r="P82" s="554">
        <v>18.953733947779405</v>
      </c>
      <c r="Q82" s="554">
        <v>23.682872304836216</v>
      </c>
      <c r="R82" s="554">
        <v>8.710769065002456</v>
      </c>
      <c r="S82" s="554">
        <v>19.768872194714948</v>
      </c>
      <c r="T82" s="553">
        <v>0.19614445731942837</v>
      </c>
      <c r="U82" s="553">
        <v>0.008576270485019038</v>
      </c>
      <c r="V82" s="553">
        <v>-0.005201249793080597</v>
      </c>
      <c r="W82" s="553">
        <v>-0.20182594713277416</v>
      </c>
      <c r="X82" s="553">
        <v>0.29903214866474775</v>
      </c>
      <c r="Y82" s="553">
        <v>0.3226131069739849</v>
      </c>
      <c r="Z82" s="553">
        <v>0.3226131069739848</v>
      </c>
      <c r="AA82" s="555">
        <v>0.12180719617705567</v>
      </c>
    </row>
    <row r="83" ht="12.75" customHeight="1">
      <c r="A83" s="552" t="s">
        <v>969</v>
      </c>
      <c r="B83" s="437">
        <v>84.0</v>
      </c>
      <c r="C83" s="553">
        <v>0.17412533333333333</v>
      </c>
      <c r="D83" s="553">
        <v>0.2680484859792075</v>
      </c>
      <c r="E83" s="553">
        <v>0.19944873406255512</v>
      </c>
      <c r="F83" s="553">
        <v>0.16568125122952723</v>
      </c>
      <c r="G83" s="554">
        <v>1.1136804709373258</v>
      </c>
      <c r="H83" s="554">
        <v>1.1083305740238332</v>
      </c>
      <c r="I83" s="553">
        <v>0.08978320640509632</v>
      </c>
      <c r="J83" s="553">
        <v>0.5278932207822914</v>
      </c>
      <c r="K83" s="553">
        <v>0.053524</v>
      </c>
      <c r="L83" s="553">
        <v>0.030561494934367585</v>
      </c>
      <c r="M83" s="553">
        <v>0.08826612748850601</v>
      </c>
      <c r="N83" s="554">
        <v>0.7438484984853133</v>
      </c>
      <c r="O83" s="554">
        <v>6.025017719108312</v>
      </c>
      <c r="P83" s="554">
        <v>17.157815859353224</v>
      </c>
      <c r="Q83" s="554">
        <v>22.22174441209462</v>
      </c>
      <c r="R83" s="554">
        <v>6.243054731624327</v>
      </c>
      <c r="S83" s="554">
        <v>30.818070198150206</v>
      </c>
      <c r="T83" s="553">
        <v>0.04776324767882057</v>
      </c>
      <c r="U83" s="553">
        <v>0.12672459193901217</v>
      </c>
      <c r="V83" s="553">
        <v>0.08703914407040002</v>
      </c>
      <c r="W83" s="553">
        <v>0.4679443076693403</v>
      </c>
      <c r="X83" s="553">
        <v>0.2325593855621183</v>
      </c>
      <c r="Y83" s="553">
        <v>0.0025063968697220758</v>
      </c>
      <c r="Z83" s="553">
        <v>0.002506396869722094</v>
      </c>
      <c r="AA83" s="555">
        <v>0.2816776939314963</v>
      </c>
    </row>
    <row r="84" ht="12.75" customHeight="1">
      <c r="A84" s="552" t="s">
        <v>970</v>
      </c>
      <c r="B84" s="437">
        <v>35.0</v>
      </c>
      <c r="C84" s="553">
        <v>0.22244545454545456</v>
      </c>
      <c r="D84" s="553">
        <v>-0.03359481657046853</v>
      </c>
      <c r="E84" s="553">
        <v>-0.004810953262445776</v>
      </c>
      <c r="F84" s="553">
        <v>0.17878408264897386</v>
      </c>
      <c r="G84" s="554">
        <v>1.5117563379021286</v>
      </c>
      <c r="H84" s="554">
        <v>1.6160843271745926</v>
      </c>
      <c r="I84" s="553">
        <v>0.11313987905003126</v>
      </c>
      <c r="J84" s="553">
        <v>0.65221602599035</v>
      </c>
      <c r="K84" s="553">
        <v>0.060879</v>
      </c>
      <c r="L84" s="553">
        <v>0.10698653549795539</v>
      </c>
      <c r="M84" s="553">
        <v>0.10592036033474572</v>
      </c>
      <c r="N84" s="554">
        <v>0.6361233556563813</v>
      </c>
      <c r="O84" s="554">
        <v>8.382873685172553</v>
      </c>
      <c r="P84" s="554">
        <v>19.329878727497675</v>
      </c>
      <c r="Q84" s="554" t="s">
        <v>915</v>
      </c>
      <c r="R84" s="554">
        <v>9.00211413022916</v>
      </c>
      <c r="S84" s="554">
        <v>35.177442964143594</v>
      </c>
      <c r="T84" s="553">
        <v>0.09669575439393442</v>
      </c>
      <c r="U84" s="553">
        <v>0.05577807792135737</v>
      </c>
      <c r="V84" s="553">
        <v>0.028310083379424048</v>
      </c>
      <c r="W84" s="553" t="s">
        <v>915</v>
      </c>
      <c r="X84" s="553">
        <v>-0.1454065112919735</v>
      </c>
      <c r="Y84" s="553">
        <v>0.0</v>
      </c>
      <c r="Z84" s="553">
        <v>0.0</v>
      </c>
      <c r="AA84" s="555">
        <v>-0.008317507436808912</v>
      </c>
    </row>
    <row r="85" ht="12.75" customHeight="1">
      <c r="A85" s="552" t="s">
        <v>971</v>
      </c>
      <c r="B85" s="437">
        <v>351.0</v>
      </c>
      <c r="C85" s="553">
        <v>0.15903337837837828</v>
      </c>
      <c r="D85" s="553">
        <v>0.25298655593299035</v>
      </c>
      <c r="E85" s="553">
        <v>0.23224389866710615</v>
      </c>
      <c r="F85" s="553">
        <v>0.1785326176172911</v>
      </c>
      <c r="G85" s="554">
        <v>1.2724589938133573</v>
      </c>
      <c r="H85" s="554">
        <v>1.2939647291542515</v>
      </c>
      <c r="I85" s="553">
        <v>0.09832237754109557</v>
      </c>
      <c r="J85" s="553">
        <v>0.5208648982480728</v>
      </c>
      <c r="K85" s="553">
        <v>0.053524</v>
      </c>
      <c r="L85" s="553">
        <v>0.05841338019643433</v>
      </c>
      <c r="M85" s="553">
        <v>0.09492392344119566</v>
      </c>
      <c r="N85" s="554">
        <v>0.920355645703261</v>
      </c>
      <c r="O85" s="554">
        <v>10.72155166283089</v>
      </c>
      <c r="P85" s="554">
        <v>28.433138742544646</v>
      </c>
      <c r="Q85" s="554">
        <v>39.48199090418876</v>
      </c>
      <c r="R85" s="554">
        <v>11.028707841031288</v>
      </c>
      <c r="S85" s="554">
        <v>88.72457294882238</v>
      </c>
      <c r="T85" s="553">
        <v>0.112044526586602</v>
      </c>
      <c r="U85" s="553">
        <v>0.0867464101497983</v>
      </c>
      <c r="V85" s="553">
        <v>0.059162106791780016</v>
      </c>
      <c r="W85" s="553">
        <v>0.3638023142592327</v>
      </c>
      <c r="X85" s="553">
        <v>0.24441835382299518</v>
      </c>
      <c r="Y85" s="553">
        <v>0.27220590606666156</v>
      </c>
      <c r="Z85" s="553">
        <v>0.2722059060666615</v>
      </c>
      <c r="AA85" s="555">
        <v>0.2629596189730837</v>
      </c>
    </row>
    <row r="86" ht="12.75" customHeight="1">
      <c r="A86" s="552" t="s">
        <v>972</v>
      </c>
      <c r="B86" s="437">
        <v>29.0</v>
      </c>
      <c r="C86" s="553">
        <v>0.0787332</v>
      </c>
      <c r="D86" s="553">
        <v>0.12104448776971048</v>
      </c>
      <c r="E86" s="553">
        <v>0.2218083633357043</v>
      </c>
      <c r="F86" s="553">
        <v>0.19962963225553462</v>
      </c>
      <c r="G86" s="554">
        <v>1.0774711199709137</v>
      </c>
      <c r="H86" s="554">
        <v>1.126371725263511</v>
      </c>
      <c r="I86" s="553">
        <v>0.0906130993621215</v>
      </c>
      <c r="J86" s="553">
        <v>0.3810220503199221</v>
      </c>
      <c r="K86" s="553">
        <v>0.050855</v>
      </c>
      <c r="L86" s="553">
        <v>0.1679434941873973</v>
      </c>
      <c r="M86" s="553">
        <v>0.08180079363377206</v>
      </c>
      <c r="N86" s="554">
        <v>2.1668462373578015</v>
      </c>
      <c r="O86" s="554">
        <v>0.9413469942673617</v>
      </c>
      <c r="P86" s="554">
        <v>5.931545531851561</v>
      </c>
      <c r="Q86" s="554">
        <v>7.726201556222234</v>
      </c>
      <c r="R86" s="554">
        <v>1.7639737558457758</v>
      </c>
      <c r="S86" s="554">
        <v>14.541699757518971</v>
      </c>
      <c r="T86" s="553">
        <v>0.19023869959969508</v>
      </c>
      <c r="U86" s="553">
        <v>0.06201549106073591</v>
      </c>
      <c r="V86" s="553">
        <v>0.042105106814159125</v>
      </c>
      <c r="W86" s="553">
        <v>0.1569878341429413</v>
      </c>
      <c r="X86" s="553">
        <v>0.22194709191501236</v>
      </c>
      <c r="Y86" s="553">
        <v>0.12471207785733139</v>
      </c>
      <c r="Z86" s="553">
        <v>0.1247120778573314</v>
      </c>
      <c r="AA86" s="555">
        <v>0.12145781664117886</v>
      </c>
    </row>
    <row r="87" ht="12.75" customHeight="1">
      <c r="A87" s="552" t="s">
        <v>973</v>
      </c>
      <c r="B87" s="437">
        <v>13.0</v>
      </c>
      <c r="C87" s="553">
        <v>0.09297714285714287</v>
      </c>
      <c r="D87" s="553">
        <v>0.16792801039724245</v>
      </c>
      <c r="E87" s="553">
        <v>0.06548378425028921</v>
      </c>
      <c r="F87" s="553">
        <v>0.2465243485527615</v>
      </c>
      <c r="G87" s="554">
        <v>0.7473117190554889</v>
      </c>
      <c r="H87" s="554">
        <v>1.087361359035153</v>
      </c>
      <c r="I87" s="553">
        <v>0.08881862251561704</v>
      </c>
      <c r="J87" s="553">
        <v>0.6030586941268392</v>
      </c>
      <c r="K87" s="553">
        <v>0.053524</v>
      </c>
      <c r="L87" s="553">
        <v>0.3908431811819875</v>
      </c>
      <c r="M87" s="553">
        <v>0.0697940873655997</v>
      </c>
      <c r="N87" s="554">
        <v>0.4844121348561745</v>
      </c>
      <c r="O87" s="554">
        <v>3.514710160984272</v>
      </c>
      <c r="P87" s="554">
        <v>9.00951389360519</v>
      </c>
      <c r="Q87" s="554">
        <v>23.51266092863578</v>
      </c>
      <c r="R87" s="554">
        <v>2.532248003346641</v>
      </c>
      <c r="S87" s="554">
        <v>67.85383293004256</v>
      </c>
      <c r="T87" s="553">
        <v>0.0626805786291462</v>
      </c>
      <c r="U87" s="553">
        <v>0.15310947618240378</v>
      </c>
      <c r="V87" s="553">
        <v>-0.0029960671300220164</v>
      </c>
      <c r="W87" s="553">
        <v>0.5510450483030811</v>
      </c>
      <c r="X87" s="553">
        <v>0.09739597751390545</v>
      </c>
      <c r="Y87" s="553">
        <v>0.1104528008925427</v>
      </c>
      <c r="Z87" s="553">
        <v>0.11045280089254272</v>
      </c>
      <c r="AA87" s="555">
        <v>0.1494776231119549</v>
      </c>
    </row>
    <row r="88" ht="12.75" customHeight="1">
      <c r="A88" s="552" t="s">
        <v>380</v>
      </c>
      <c r="B88" s="437">
        <v>66.0</v>
      </c>
      <c r="C88" s="553">
        <v>0.09616448979591839</v>
      </c>
      <c r="D88" s="553">
        <v>0.19578373512751376</v>
      </c>
      <c r="E88" s="553">
        <v>0.2818216189274289</v>
      </c>
      <c r="F88" s="553">
        <v>0.1690647820001858</v>
      </c>
      <c r="G88" s="554">
        <v>1.045647985265377</v>
      </c>
      <c r="H88" s="554">
        <v>1.0805072059156025</v>
      </c>
      <c r="I88" s="553">
        <v>0.08850333147211771</v>
      </c>
      <c r="J88" s="553">
        <v>0.4662214509006452</v>
      </c>
      <c r="K88" s="553">
        <v>0.050855</v>
      </c>
      <c r="L88" s="553">
        <v>0.10245104955940504</v>
      </c>
      <c r="M88" s="553">
        <v>0.08334368336730298</v>
      </c>
      <c r="N88" s="554">
        <v>1.4464269754607526</v>
      </c>
      <c r="O88" s="554">
        <v>3.606781499774281</v>
      </c>
      <c r="P88" s="554">
        <v>13.979069158223247</v>
      </c>
      <c r="Q88" s="554">
        <v>17.645248189217565</v>
      </c>
      <c r="R88" s="554">
        <v>5.1449679404665405</v>
      </c>
      <c r="S88" s="554">
        <v>70.49127690111283</v>
      </c>
      <c r="T88" s="553">
        <v>0.23092380701323104</v>
      </c>
      <c r="U88" s="553">
        <v>0.027789568604778662</v>
      </c>
      <c r="V88" s="553">
        <v>0.03979962341125538</v>
      </c>
      <c r="W88" s="553">
        <v>0.36669384113949066</v>
      </c>
      <c r="X88" s="553">
        <v>0.2455054145923156</v>
      </c>
      <c r="Y88" s="553">
        <v>0.46084832909856577</v>
      </c>
      <c r="Z88" s="553">
        <v>0.46084832909856577</v>
      </c>
      <c r="AA88" s="555">
        <v>0.2071352516666671</v>
      </c>
    </row>
    <row r="89" ht="12.75" customHeight="1">
      <c r="A89" s="552" t="s">
        <v>381</v>
      </c>
      <c r="B89" s="437">
        <v>42.0</v>
      </c>
      <c r="C89" s="553">
        <v>0.1316995652173913</v>
      </c>
      <c r="D89" s="553">
        <v>0.2086157899836036</v>
      </c>
      <c r="E89" s="553">
        <v>0.11796482606061286</v>
      </c>
      <c r="F89" s="553">
        <v>0.21774220884735582</v>
      </c>
      <c r="G89" s="554">
        <v>0.4141115560097563</v>
      </c>
      <c r="H89" s="554">
        <v>0.7845047112872219</v>
      </c>
      <c r="I89" s="553">
        <v>0.07488721671921221</v>
      </c>
      <c r="J89" s="553">
        <v>0.5041671435022144</v>
      </c>
      <c r="K89" s="553">
        <v>0.053524</v>
      </c>
      <c r="L89" s="553">
        <v>0.555383790159887</v>
      </c>
      <c r="M89" s="553">
        <v>0.05559084195155961</v>
      </c>
      <c r="N89" s="554">
        <v>0.6020033791062319</v>
      </c>
      <c r="O89" s="554">
        <v>2.3574881101650598</v>
      </c>
      <c r="P89" s="554">
        <v>6.178012041794295</v>
      </c>
      <c r="Q89" s="554">
        <v>11.212869716340027</v>
      </c>
      <c r="R89" s="554">
        <v>1.2986532244972615</v>
      </c>
      <c r="S89" s="554">
        <v>77.10240124570124</v>
      </c>
      <c r="T89" s="553">
        <v>-0.03223536165247942</v>
      </c>
      <c r="U89" s="553">
        <v>0.16715169820304818</v>
      </c>
      <c r="V89" s="553">
        <v>0.024292121675182632</v>
      </c>
      <c r="W89" s="553">
        <v>0.2012230524472249</v>
      </c>
      <c r="X89" s="553">
        <v>-0.0034470942023052953</v>
      </c>
      <c r="Y89" s="553">
        <v>0.0016337690728598522</v>
      </c>
      <c r="Z89" s="553">
        <v>0.0016337690728598364</v>
      </c>
      <c r="AA89" s="555">
        <v>0.20983808679246463</v>
      </c>
    </row>
    <row r="90" ht="12.75" customHeight="1">
      <c r="A90" s="552" t="s">
        <v>385</v>
      </c>
      <c r="B90" s="437">
        <v>16.0</v>
      </c>
      <c r="C90" s="553">
        <v>0.34968888888888894</v>
      </c>
      <c r="D90" s="553">
        <v>0.4081835064651061</v>
      </c>
      <c r="E90" s="553">
        <v>0.8036055993679144</v>
      </c>
      <c r="F90" s="553">
        <v>0.21139682210925856</v>
      </c>
      <c r="G90" s="554">
        <v>0.9870802250148996</v>
      </c>
      <c r="H90" s="554">
        <v>1.2232908278447494</v>
      </c>
      <c r="I90" s="553">
        <v>0.09507137808085847</v>
      </c>
      <c r="J90" s="553">
        <v>0.4800026780389306</v>
      </c>
      <c r="K90" s="553">
        <v>0.050855</v>
      </c>
      <c r="L90" s="553">
        <v>0.25873063108247973</v>
      </c>
      <c r="M90" s="553">
        <v>0.08034181011489157</v>
      </c>
      <c r="N90" s="554">
        <v>2.1763696274457</v>
      </c>
      <c r="O90" s="554">
        <v>4.79530494511946</v>
      </c>
      <c r="P90" s="554">
        <v>10.84266449583115</v>
      </c>
      <c r="Q90" s="554">
        <v>11.674129778938338</v>
      </c>
      <c r="R90" s="554" t="s">
        <v>915</v>
      </c>
      <c r="S90" s="554">
        <v>17.746085416091766</v>
      </c>
      <c r="T90" s="553">
        <v>0.15300181101471985</v>
      </c>
      <c r="U90" s="553">
        <v>0.027084958732519204</v>
      </c>
      <c r="V90" s="553">
        <v>0.33428394436606595</v>
      </c>
      <c r="W90" s="553">
        <v>1.17639869037906</v>
      </c>
      <c r="X90" s="553" t="s">
        <v>915</v>
      </c>
      <c r="Y90" s="553">
        <v>0.8798405961040541</v>
      </c>
      <c r="Z90" s="553">
        <v>0.8798405961040541</v>
      </c>
      <c r="AA90" s="555">
        <v>0.4100225199058006</v>
      </c>
    </row>
    <row r="91" ht="12.75" customHeight="1">
      <c r="A91" s="552" t="s">
        <v>656</v>
      </c>
      <c r="B91" s="437">
        <v>110.0</v>
      </c>
      <c r="C91" s="553">
        <v>0.07392585365853657</v>
      </c>
      <c r="D91" s="553">
        <v>0.08507618841862717</v>
      </c>
      <c r="E91" s="553">
        <v>0.16088390207704553</v>
      </c>
      <c r="F91" s="553">
        <v>0.22120376468677894</v>
      </c>
      <c r="G91" s="554">
        <v>0.8446387025231892</v>
      </c>
      <c r="H91" s="554">
        <v>0.9978072903208907</v>
      </c>
      <c r="I91" s="553">
        <v>0.08469913535476098</v>
      </c>
      <c r="J91" s="553">
        <v>0.5620392839791557</v>
      </c>
      <c r="K91" s="553">
        <v>0.053524</v>
      </c>
      <c r="L91" s="553">
        <v>0.2357445340104283</v>
      </c>
      <c r="M91" s="553">
        <v>0.07419526998824728</v>
      </c>
      <c r="N91" s="554">
        <v>2.0142048675663617</v>
      </c>
      <c r="O91" s="554">
        <v>1.8733601251795011</v>
      </c>
      <c r="P91" s="554">
        <v>12.825656312770354</v>
      </c>
      <c r="Q91" s="554">
        <v>21.70709502050369</v>
      </c>
      <c r="R91" s="554">
        <v>5.35118842038193</v>
      </c>
      <c r="S91" s="554">
        <v>26.994751512111506</v>
      </c>
      <c r="T91" s="553">
        <v>0.07714682344201211</v>
      </c>
      <c r="U91" s="553">
        <v>0.07933247776468781</v>
      </c>
      <c r="V91" s="553">
        <v>0.0479194798616072</v>
      </c>
      <c r="W91" s="553">
        <v>0.7206476559583577</v>
      </c>
      <c r="X91" s="553">
        <v>0.22056294610433705</v>
      </c>
      <c r="Y91" s="553">
        <v>1.0930209138910143</v>
      </c>
      <c r="Z91" s="553">
        <v>1.0930209138910143</v>
      </c>
      <c r="AA91" s="555">
        <v>0.0858107667709768</v>
      </c>
    </row>
    <row r="92" ht="12.75" customHeight="1">
      <c r="A92" s="552" t="s">
        <v>974</v>
      </c>
      <c r="B92" s="437">
        <v>4.0</v>
      </c>
      <c r="C92" s="553">
        <v>0.0249</v>
      </c>
      <c r="D92" s="553">
        <v>0.35113467269131693</v>
      </c>
      <c r="E92" s="553">
        <v>0.142619533616312</v>
      </c>
      <c r="F92" s="553">
        <v>0.22982533024478807</v>
      </c>
      <c r="G92" s="554">
        <v>0.8559978059315445</v>
      </c>
      <c r="H92" s="554">
        <v>1.0172723923008653</v>
      </c>
      <c r="I92" s="553">
        <v>0.0855945300458398</v>
      </c>
      <c r="J92" s="553">
        <v>0.2227735820416239</v>
      </c>
      <c r="K92" s="553">
        <v>0.045043</v>
      </c>
      <c r="L92" s="553">
        <v>0.21142467310039645</v>
      </c>
      <c r="M92" s="553">
        <v>0.07464013567456193</v>
      </c>
      <c r="N92" s="554">
        <v>0.49324628388749064</v>
      </c>
      <c r="O92" s="554">
        <v>6.629559697290431</v>
      </c>
      <c r="P92" s="554">
        <v>14.3196804838998</v>
      </c>
      <c r="Q92" s="554">
        <v>18.966125677741278</v>
      </c>
      <c r="R92" s="554">
        <v>6.911381082942223</v>
      </c>
      <c r="S92" s="554">
        <v>22.28825335650561</v>
      </c>
      <c r="T92" s="553">
        <v>0.022557471822586217</v>
      </c>
      <c r="U92" s="553">
        <v>0.1570320179340837</v>
      </c>
      <c r="V92" s="553">
        <v>0.05598864744528668</v>
      </c>
      <c r="W92" s="553">
        <v>0.22178443078565843</v>
      </c>
      <c r="X92" s="553">
        <v>0.3167794507858253</v>
      </c>
      <c r="Y92" s="553">
        <v>0.4351952815226011</v>
      </c>
      <c r="Z92" s="553">
        <v>0.4351952815226011</v>
      </c>
      <c r="AA92" s="555">
        <v>0.34954738832459115</v>
      </c>
    </row>
    <row r="93" ht="12.75" customHeight="1">
      <c r="A93" s="552" t="s">
        <v>975</v>
      </c>
      <c r="B93" s="437">
        <v>22.0</v>
      </c>
      <c r="C93" s="553">
        <v>0.06190722222222224</v>
      </c>
      <c r="D93" s="553">
        <v>0.08493405229389801</v>
      </c>
      <c r="E93" s="553">
        <v>0.12748742307030905</v>
      </c>
      <c r="F93" s="553">
        <v>0.2556493406176706</v>
      </c>
      <c r="G93" s="554">
        <v>1.029154942745124</v>
      </c>
      <c r="H93" s="554">
        <v>1.1484074577647394</v>
      </c>
      <c r="I93" s="553">
        <v>0.09162674305717802</v>
      </c>
      <c r="J93" s="553">
        <v>0.28328548955431604</v>
      </c>
      <c r="K93" s="553">
        <v>0.050855</v>
      </c>
      <c r="L93" s="553">
        <v>0.16632304812803944</v>
      </c>
      <c r="M93" s="553">
        <v>0.08273087282127708</v>
      </c>
      <c r="N93" s="554">
        <v>1.8424099749470806</v>
      </c>
      <c r="O93" s="554">
        <v>1.8055802361025481</v>
      </c>
      <c r="P93" s="554">
        <v>10.57224029827716</v>
      </c>
      <c r="Q93" s="554">
        <v>20.589002549993637</v>
      </c>
      <c r="R93" s="554">
        <v>3.5846942504030093</v>
      </c>
      <c r="S93" s="554">
        <v>36.07946277619434</v>
      </c>
      <c r="T93" s="553">
        <v>0.06748020749652663</v>
      </c>
      <c r="U93" s="553">
        <v>0.14934250443095923</v>
      </c>
      <c r="V93" s="553">
        <v>0.09098037027775313</v>
      </c>
      <c r="W93" s="553">
        <v>1.217807517047936</v>
      </c>
      <c r="X93" s="553">
        <v>0.12974692001389668</v>
      </c>
      <c r="Y93" s="553">
        <v>0.1736271884654995</v>
      </c>
      <c r="Z93" s="553">
        <v>0.17362718846549952</v>
      </c>
      <c r="AA93" s="555">
        <v>0.0869108373084328</v>
      </c>
    </row>
    <row r="94" ht="12.75" customHeight="1">
      <c r="A94" s="552" t="s">
        <v>976</v>
      </c>
      <c r="B94" s="437">
        <v>14.0</v>
      </c>
      <c r="C94" s="553">
        <v>0.043405</v>
      </c>
      <c r="D94" s="553">
        <v>0.2180508078273298</v>
      </c>
      <c r="E94" s="553">
        <v>0.06473139954433985</v>
      </c>
      <c r="F94" s="553">
        <v>0.1601620397950673</v>
      </c>
      <c r="G94" s="554">
        <v>0.3567951929109757</v>
      </c>
      <c r="H94" s="554">
        <v>0.5804323081687388</v>
      </c>
      <c r="I94" s="553">
        <v>0.06549988617576198</v>
      </c>
      <c r="J94" s="553">
        <v>0.1492727509573606</v>
      </c>
      <c r="K94" s="553">
        <v>0.045043</v>
      </c>
      <c r="L94" s="553">
        <v>0.4589770332002346</v>
      </c>
      <c r="M94" s="553">
        <v>0.050942219623686315</v>
      </c>
      <c r="N94" s="554">
        <v>0.3479906108434517</v>
      </c>
      <c r="O94" s="554">
        <v>4.128817283340104</v>
      </c>
      <c r="P94" s="554">
        <v>11.69639755876778</v>
      </c>
      <c r="Q94" s="554">
        <v>19.078266611364857</v>
      </c>
      <c r="R94" s="554">
        <v>1.6473566371259394</v>
      </c>
      <c r="S94" s="554">
        <v>17.483750732416834</v>
      </c>
      <c r="T94" s="553">
        <v>0.13370151554071408</v>
      </c>
      <c r="U94" s="553">
        <v>0.38606604885824003</v>
      </c>
      <c r="V94" s="553">
        <v>0.25906870978152774</v>
      </c>
      <c r="W94" s="553">
        <v>1.5052569708950143</v>
      </c>
      <c r="X94" s="553">
        <v>0.11153676746474966</v>
      </c>
      <c r="Y94" s="553">
        <v>0.5888282183165542</v>
      </c>
      <c r="Z94" s="553">
        <v>0.5888282183165542</v>
      </c>
      <c r="AA94" s="555">
        <v>0.21642128320038204</v>
      </c>
    </row>
    <row r="95" ht="12.75" customHeight="1">
      <c r="A95" s="552" t="s">
        <v>977</v>
      </c>
      <c r="B95" s="437">
        <v>13.0</v>
      </c>
      <c r="C95" s="553">
        <v>0.1084909090909091</v>
      </c>
      <c r="D95" s="553">
        <v>0.3079161579620825</v>
      </c>
      <c r="E95" s="553">
        <v>0.06798956612265145</v>
      </c>
      <c r="F95" s="553">
        <v>0.1491899144854105</v>
      </c>
      <c r="G95" s="554">
        <v>0.5223114719862922</v>
      </c>
      <c r="H95" s="554">
        <v>0.7139634340794939</v>
      </c>
      <c r="I95" s="553">
        <v>0.07164231796765672</v>
      </c>
      <c r="J95" s="553">
        <v>0.28198719816416</v>
      </c>
      <c r="K95" s="553">
        <v>0.050855</v>
      </c>
      <c r="L95" s="553">
        <v>0.33727313092901634</v>
      </c>
      <c r="M95" s="553">
        <v>0.06034330788473936</v>
      </c>
      <c r="N95" s="554">
        <v>0.24924739614341856</v>
      </c>
      <c r="O95" s="554">
        <v>7.895573764246353</v>
      </c>
      <c r="P95" s="554">
        <v>16.861059231983642</v>
      </c>
      <c r="Q95" s="554">
        <v>25.637409477526273</v>
      </c>
      <c r="R95" s="554">
        <v>2.3031518241417506</v>
      </c>
      <c r="S95" s="554">
        <v>34.88450544421217</v>
      </c>
      <c r="T95" s="553">
        <v>0.11350573999309437</v>
      </c>
      <c r="U95" s="553">
        <v>0.5390843091810553</v>
      </c>
      <c r="V95" s="553">
        <v>0.4017509969105366</v>
      </c>
      <c r="W95" s="553">
        <v>1.4950509635847589</v>
      </c>
      <c r="X95" s="553">
        <v>0.15979158800682633</v>
      </c>
      <c r="Y95" s="553">
        <v>0.6058549621884045</v>
      </c>
      <c r="Z95" s="553">
        <v>0.3924497264677397</v>
      </c>
      <c r="AA95" s="555">
        <v>0.30680997617385836</v>
      </c>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71"/>
    <col customWidth="1" min="2" max="2" width="11.43"/>
    <col customWidth="1" min="3" max="3" width="9.43"/>
    <col customWidth="1" min="4" max="4" width="11.86"/>
    <col customWidth="1" min="5" max="5" width="12.43"/>
    <col customWidth="1" min="6" max="6" width="10.43"/>
    <col customWidth="1" min="7" max="7" width="11.43"/>
    <col customWidth="1" min="8" max="8" width="22.43"/>
    <col customWidth="1" min="9" max="27" width="10.71"/>
  </cols>
  <sheetData>
    <row r="1" ht="12.75" customHeight="1">
      <c r="A1" s="548" t="s">
        <v>290</v>
      </c>
      <c r="B1" s="549" t="s">
        <v>893</v>
      </c>
      <c r="C1" s="550" t="s">
        <v>894</v>
      </c>
      <c r="D1" s="550" t="s">
        <v>895</v>
      </c>
      <c r="E1" s="550" t="s">
        <v>896</v>
      </c>
      <c r="F1" s="549" t="s">
        <v>897</v>
      </c>
      <c r="G1" s="549" t="s">
        <v>234</v>
      </c>
      <c r="H1" s="549" t="s">
        <v>898</v>
      </c>
      <c r="I1" s="549" t="s">
        <v>899</v>
      </c>
      <c r="J1" s="549" t="s">
        <v>900</v>
      </c>
      <c r="K1" s="549" t="s">
        <v>901</v>
      </c>
      <c r="L1" s="549" t="s">
        <v>902</v>
      </c>
      <c r="M1" s="549" t="s">
        <v>235</v>
      </c>
      <c r="N1" s="551" t="s">
        <v>903</v>
      </c>
      <c r="O1" s="549" t="s">
        <v>232</v>
      </c>
      <c r="P1" s="549" t="s">
        <v>904</v>
      </c>
      <c r="Q1" s="549" t="s">
        <v>905</v>
      </c>
      <c r="R1" s="549" t="s">
        <v>906</v>
      </c>
      <c r="S1" s="549" t="s">
        <v>907</v>
      </c>
      <c r="T1" s="549" t="s">
        <v>908</v>
      </c>
      <c r="U1" s="549" t="s">
        <v>909</v>
      </c>
      <c r="V1" s="549" t="s">
        <v>910</v>
      </c>
      <c r="W1" s="549" t="s">
        <v>471</v>
      </c>
      <c r="X1" s="548" t="s">
        <v>80</v>
      </c>
      <c r="Y1" s="548" t="s">
        <v>911</v>
      </c>
      <c r="Z1" s="548" t="s">
        <v>912</v>
      </c>
      <c r="AA1" s="549" t="s">
        <v>913</v>
      </c>
    </row>
    <row r="2" ht="12.75" customHeight="1">
      <c r="A2" s="552" t="s">
        <v>292</v>
      </c>
      <c r="B2" s="437">
        <v>391.0</v>
      </c>
      <c r="C2" s="553">
        <v>0.06067873303167419</v>
      </c>
      <c r="D2" s="553">
        <v>0.07893289015217178</v>
      </c>
      <c r="E2" s="553">
        <v>0.22318415384806262</v>
      </c>
      <c r="F2" s="553">
        <v>0.246718624697842</v>
      </c>
      <c r="G2" s="554">
        <v>1.230922708614234</v>
      </c>
      <c r="H2" s="554">
        <v>1.3525261181448862</v>
      </c>
      <c r="I2" s="553">
        <v>0.12549692417308722</v>
      </c>
      <c r="J2" s="553">
        <v>0.38891117906224903</v>
      </c>
      <c r="K2" s="553">
        <v>0.064355</v>
      </c>
      <c r="L2" s="553">
        <v>0.23971065900192118</v>
      </c>
      <c r="M2" s="553">
        <v>0.10693454331762162</v>
      </c>
      <c r="N2" s="554">
        <v>3.2269278158581134</v>
      </c>
      <c r="O2" s="554">
        <v>1.559758183059845</v>
      </c>
      <c r="P2" s="554">
        <v>11.94145760510109</v>
      </c>
      <c r="Q2" s="554">
        <v>18.46819835441859</v>
      </c>
      <c r="R2" s="554">
        <v>2.5969840766685515</v>
      </c>
      <c r="S2" s="554">
        <v>53.67686365127594</v>
      </c>
      <c r="T2" s="553">
        <v>-0.025138144517558653</v>
      </c>
      <c r="U2" s="553">
        <v>0.017243189100700846</v>
      </c>
      <c r="V2" s="553">
        <v>0.0017319182249018784</v>
      </c>
      <c r="W2" s="553">
        <v>0.25114078027496484</v>
      </c>
      <c r="X2" s="553">
        <v>0.07535654969050509</v>
      </c>
      <c r="Y2" s="553">
        <v>0.7601358005112612</v>
      </c>
      <c r="Z2" s="553">
        <v>0.7601358005112612</v>
      </c>
      <c r="AA2" s="555">
        <v>0.08065983706407709</v>
      </c>
    </row>
    <row r="3" ht="12.75" customHeight="1">
      <c r="A3" s="552" t="s">
        <v>293</v>
      </c>
      <c r="B3" s="437">
        <v>289.0</v>
      </c>
      <c r="C3" s="553">
        <v>0.0930956804733728</v>
      </c>
      <c r="D3" s="553">
        <v>0.07992361762235561</v>
      </c>
      <c r="E3" s="553">
        <v>0.13938187028979596</v>
      </c>
      <c r="F3" s="553">
        <v>0.16177288034464532</v>
      </c>
      <c r="G3" s="554">
        <v>0.9033832599921978</v>
      </c>
      <c r="H3" s="554">
        <v>0.9843030741457366</v>
      </c>
      <c r="I3" s="553">
        <v>0.10189382705274172</v>
      </c>
      <c r="J3" s="553">
        <v>0.35101018860014016</v>
      </c>
      <c r="K3" s="553">
        <v>0.064355</v>
      </c>
      <c r="L3" s="553">
        <v>0.17197348630021456</v>
      </c>
      <c r="M3" s="553">
        <v>0.09263589013327361</v>
      </c>
      <c r="N3" s="554">
        <v>1.832261980772774</v>
      </c>
      <c r="O3" s="554">
        <v>2.2616278665454335</v>
      </c>
      <c r="P3" s="554">
        <v>17.907632080275885</v>
      </c>
      <c r="Q3" s="554">
        <v>27.40985380310168</v>
      </c>
      <c r="R3" s="554">
        <v>4.4675789858150114</v>
      </c>
      <c r="S3" s="554">
        <v>77.14560185913516</v>
      </c>
      <c r="T3" s="553">
        <v>0.38805333617951365</v>
      </c>
      <c r="U3" s="553">
        <v>0.03540472169202086</v>
      </c>
      <c r="V3" s="553">
        <v>0.02153622728477042</v>
      </c>
      <c r="W3" s="553">
        <v>0.40167246380722366</v>
      </c>
      <c r="X3" s="553">
        <v>0.14143383047792696</v>
      </c>
      <c r="Y3" s="553">
        <v>0.44958156371112074</v>
      </c>
      <c r="Z3" s="553">
        <v>0.4495815637111207</v>
      </c>
      <c r="AA3" s="555">
        <v>0.08359700918676137</v>
      </c>
    </row>
    <row r="4" ht="12.75" customHeight="1">
      <c r="A4" s="552" t="s">
        <v>294</v>
      </c>
      <c r="B4" s="437">
        <v>155.0</v>
      </c>
      <c r="C4" s="553">
        <v>0.024834959999999993</v>
      </c>
      <c r="D4" s="553">
        <v>0.07283278618645275</v>
      </c>
      <c r="E4" s="553">
        <v>0.07609043946784129</v>
      </c>
      <c r="F4" s="553">
        <v>0.1807932286202501</v>
      </c>
      <c r="G4" s="554">
        <v>0.8104034085122022</v>
      </c>
      <c r="H4" s="554">
        <v>1.2872127648104197</v>
      </c>
      <c r="I4" s="553">
        <v>0.1213103382243479</v>
      </c>
      <c r="J4" s="553">
        <v>0.3006179426998994</v>
      </c>
      <c r="K4" s="553">
        <v>0.064355</v>
      </c>
      <c r="L4" s="553">
        <v>0.5098168184151185</v>
      </c>
      <c r="M4" s="553">
        <v>0.0839662439254605</v>
      </c>
      <c r="N4" s="554">
        <v>1.1974037614368913</v>
      </c>
      <c r="O4" s="554">
        <v>1.4160606754934064</v>
      </c>
      <c r="P4" s="554">
        <v>8.421065533779592</v>
      </c>
      <c r="Q4" s="554">
        <v>18.088756940528786</v>
      </c>
      <c r="R4" s="554">
        <v>2.400035814568292</v>
      </c>
      <c r="S4" s="554">
        <v>96.63158394397243</v>
      </c>
      <c r="T4" s="553">
        <v>-0.028523145438302533</v>
      </c>
      <c r="U4" s="553">
        <v>0.0987285904360671</v>
      </c>
      <c r="V4" s="553">
        <v>0.03460650247583546</v>
      </c>
      <c r="W4" s="553">
        <v>0.3036030119027146</v>
      </c>
      <c r="X4" s="553">
        <v>0.1964629445846179</v>
      </c>
      <c r="Y4" s="553">
        <v>0.2520957459568711</v>
      </c>
      <c r="Z4" s="553">
        <v>0.2520957459568711</v>
      </c>
      <c r="AA4" s="555">
        <v>0.07233687669860593</v>
      </c>
    </row>
    <row r="5" ht="12.75" customHeight="1">
      <c r="A5" s="552" t="s">
        <v>296</v>
      </c>
      <c r="B5" s="437">
        <v>1152.0</v>
      </c>
      <c r="C5" s="553">
        <v>0.029902592592592647</v>
      </c>
      <c r="D5" s="553">
        <v>0.1463955100280765</v>
      </c>
      <c r="E5" s="553">
        <v>0.2131479985821287</v>
      </c>
      <c r="F5" s="553">
        <v>0.2530654600393104</v>
      </c>
      <c r="G5" s="554">
        <v>0.7794657334292335</v>
      </c>
      <c r="H5" s="554">
        <v>0.8327732999954236</v>
      </c>
      <c r="I5" s="553">
        <v>0.09218076852970666</v>
      </c>
      <c r="J5" s="553">
        <v>0.32723668608398665</v>
      </c>
      <c r="K5" s="553">
        <v>0.064355</v>
      </c>
      <c r="L5" s="553">
        <v>0.14561415127969835</v>
      </c>
      <c r="M5" s="553">
        <v>0.0857562059892889</v>
      </c>
      <c r="N5" s="554">
        <v>1.6689116104178496</v>
      </c>
      <c r="O5" s="554">
        <v>2.4393038474523534</v>
      </c>
      <c r="P5" s="554">
        <v>13.192840233095488</v>
      </c>
      <c r="Q5" s="554">
        <v>16.125324871999986</v>
      </c>
      <c r="R5" s="554">
        <v>3.6292338849372463</v>
      </c>
      <c r="S5" s="554">
        <v>42.488215468913204</v>
      </c>
      <c r="T5" s="553">
        <v>0.22428068163286738</v>
      </c>
      <c r="U5" s="553">
        <v>0.05163412076682671</v>
      </c>
      <c r="V5" s="553">
        <v>0.03426756271231746</v>
      </c>
      <c r="W5" s="553">
        <v>0.5214723064236186</v>
      </c>
      <c r="X5" s="553">
        <v>0.17062717492423177</v>
      </c>
      <c r="Y5" s="553">
        <v>0.42378359803405485</v>
      </c>
      <c r="Z5" s="553">
        <v>0.42378359803405485</v>
      </c>
      <c r="AA5" s="555">
        <v>0.1480413804203404</v>
      </c>
    </row>
    <row r="6" ht="12.75" customHeight="1">
      <c r="A6" s="552" t="s">
        <v>297</v>
      </c>
      <c r="B6" s="437">
        <v>165.0</v>
      </c>
      <c r="C6" s="553">
        <v>0.081321568627451</v>
      </c>
      <c r="D6" s="553">
        <v>0.07559460879664</v>
      </c>
      <c r="E6" s="553">
        <v>0.08616757062954443</v>
      </c>
      <c r="F6" s="553">
        <v>0.21881134556526194</v>
      </c>
      <c r="G6" s="554">
        <v>1.1030216126379662</v>
      </c>
      <c r="H6" s="554">
        <v>1.3606863499868866</v>
      </c>
      <c r="I6" s="553">
        <v>0.12601999503415945</v>
      </c>
      <c r="J6" s="553">
        <v>0.364637234321081</v>
      </c>
      <c r="K6" s="553">
        <v>0.064355</v>
      </c>
      <c r="L6" s="553">
        <v>0.3560974076196419</v>
      </c>
      <c r="M6" s="553">
        <v>0.09825875471904111</v>
      </c>
      <c r="N6" s="554">
        <v>1.2339366809197057</v>
      </c>
      <c r="O6" s="554">
        <v>1.2010454020784698</v>
      </c>
      <c r="P6" s="554">
        <v>9.842284210252918</v>
      </c>
      <c r="Q6" s="554">
        <v>15.278938923875362</v>
      </c>
      <c r="R6" s="554">
        <v>1.6673634307963558</v>
      </c>
      <c r="S6" s="554">
        <v>42.264064058692334</v>
      </c>
      <c r="T6" s="553">
        <v>0.021279099706557173</v>
      </c>
      <c r="U6" s="553">
        <v>0.06066018448661875</v>
      </c>
      <c r="V6" s="553">
        <v>0.034611750465439226</v>
      </c>
      <c r="W6" s="553">
        <v>0.7038213344566231</v>
      </c>
      <c r="X6" s="553">
        <v>0.14502972145556844</v>
      </c>
      <c r="Y6" s="553">
        <v>0.265520111842919</v>
      </c>
      <c r="Z6" s="553">
        <v>0.265520111842919</v>
      </c>
      <c r="AA6" s="555">
        <v>0.07738371255941771</v>
      </c>
    </row>
    <row r="7" ht="12.75" customHeight="1">
      <c r="A7" s="552" t="s">
        <v>93</v>
      </c>
      <c r="B7" s="437">
        <v>761.0</v>
      </c>
      <c r="C7" s="553">
        <v>0.06871993174061446</v>
      </c>
      <c r="D7" s="553">
        <v>0.0501128648978648</v>
      </c>
      <c r="E7" s="553">
        <v>0.06951342691934617</v>
      </c>
      <c r="F7" s="553">
        <v>0.24077430357322982</v>
      </c>
      <c r="G7" s="554">
        <v>1.2090551528976201</v>
      </c>
      <c r="H7" s="554">
        <v>1.3055576462563983</v>
      </c>
      <c r="I7" s="553">
        <v>0.12248624512503513</v>
      </c>
      <c r="J7" s="553">
        <v>0.3038933613736106</v>
      </c>
      <c r="K7" s="553">
        <v>0.064355</v>
      </c>
      <c r="L7" s="553">
        <v>0.23444226966537252</v>
      </c>
      <c r="M7" s="553">
        <v>0.10503766091012319</v>
      </c>
      <c r="N7" s="554">
        <v>1.7302940449169695</v>
      </c>
      <c r="O7" s="554">
        <v>0.8265548243886169</v>
      </c>
      <c r="P7" s="554">
        <v>8.553999746202313</v>
      </c>
      <c r="Q7" s="554">
        <v>15.807321844185415</v>
      </c>
      <c r="R7" s="554">
        <v>1.4984185462279598</v>
      </c>
      <c r="S7" s="554">
        <v>130.48897980538902</v>
      </c>
      <c r="T7" s="553">
        <v>0.1176466103229517</v>
      </c>
      <c r="U7" s="553">
        <v>0.05368852065849373</v>
      </c>
      <c r="V7" s="553">
        <v>0.03847388809441331</v>
      </c>
      <c r="W7" s="553">
        <v>1.161358931096731</v>
      </c>
      <c r="X7" s="553">
        <v>0.07578820040942487</v>
      </c>
      <c r="Y7" s="553">
        <v>0.4165823913292755</v>
      </c>
      <c r="Z7" s="553">
        <v>0.41658239132927544</v>
      </c>
      <c r="AA7" s="555">
        <v>0.048274277955413517</v>
      </c>
    </row>
    <row r="8" ht="12.75" customHeight="1">
      <c r="A8" s="552" t="s">
        <v>914</v>
      </c>
      <c r="B8" s="437">
        <v>607.0</v>
      </c>
      <c r="C8" s="553">
        <v>0.12026280219780222</v>
      </c>
      <c r="D8" s="553">
        <v>0.002836437566956165</v>
      </c>
      <c r="E8" s="553">
        <v>3.871060093336952E-4</v>
      </c>
      <c r="F8" s="553">
        <v>0.1859046415913589</v>
      </c>
      <c r="G8" s="554">
        <v>0.42062215883943554</v>
      </c>
      <c r="H8" s="554">
        <v>0.876612225938487</v>
      </c>
      <c r="I8" s="553">
        <v>0.09499084368265702</v>
      </c>
      <c r="J8" s="553">
        <v>0.21280779215491177</v>
      </c>
      <c r="K8" s="553">
        <v>0.058543</v>
      </c>
      <c r="L8" s="553">
        <v>0.7442254790211423</v>
      </c>
      <c r="M8" s="553">
        <v>0.05683371028896153</v>
      </c>
      <c r="N8" s="554">
        <v>0.1591156761958457</v>
      </c>
      <c r="O8" s="554">
        <v>6.769919336252969</v>
      </c>
      <c r="P8" s="554">
        <v>189.89899252176048</v>
      </c>
      <c r="Q8" s="554" t="s">
        <v>915</v>
      </c>
      <c r="R8" s="554">
        <v>0.8423495689751938</v>
      </c>
      <c r="S8" s="554">
        <v>14.729077831666997</v>
      </c>
      <c r="T8" s="553" t="s">
        <v>915</v>
      </c>
      <c r="U8" s="553">
        <v>0.033254363502624396</v>
      </c>
      <c r="V8" s="553">
        <v>0.050798671170112046</v>
      </c>
      <c r="W8" s="553">
        <v>19.575019416478412</v>
      </c>
      <c r="X8" s="553">
        <v>0.12654306384811947</v>
      </c>
      <c r="Y8" s="553">
        <v>0.3069542161513743</v>
      </c>
      <c r="Z8" s="553">
        <v>0.3069542161513743</v>
      </c>
      <c r="AA8" s="555">
        <v>0.0031046482550396858</v>
      </c>
    </row>
    <row r="9" ht="12.75" customHeight="1">
      <c r="A9" s="552" t="s">
        <v>916</v>
      </c>
      <c r="B9" s="437">
        <v>881.0</v>
      </c>
      <c r="C9" s="553">
        <v>0.08400441828254859</v>
      </c>
      <c r="D9" s="553">
        <v>-1.0767472807027948E-4</v>
      </c>
      <c r="E9" s="553">
        <v>-1.4741659961087388E-4</v>
      </c>
      <c r="F9" s="553">
        <v>0.1917830954076467</v>
      </c>
      <c r="G9" s="554">
        <v>0.2839122386246412</v>
      </c>
      <c r="H9" s="554">
        <v>0.5230836051597128</v>
      </c>
      <c r="I9" s="553">
        <v>0.07232965909073759</v>
      </c>
      <c r="J9" s="553">
        <v>0.1829555737562317</v>
      </c>
      <c r="K9" s="553">
        <v>0.058543</v>
      </c>
      <c r="L9" s="553">
        <v>0.7175653123942998</v>
      </c>
      <c r="M9" s="553">
        <v>0.05180029726907669</v>
      </c>
      <c r="N9" s="554">
        <v>0.17196644382490753</v>
      </c>
      <c r="O9" s="554">
        <v>5.83712023750268</v>
      </c>
      <c r="P9" s="554" t="s">
        <v>915</v>
      </c>
      <c r="Q9" s="554" t="s">
        <v>915</v>
      </c>
      <c r="R9" s="554">
        <v>0.7449859762005423</v>
      </c>
      <c r="S9" s="554">
        <v>28.980754193617013</v>
      </c>
      <c r="T9" s="553" t="s">
        <v>915</v>
      </c>
      <c r="U9" s="553">
        <v>0.02958498139413368</v>
      </c>
      <c r="V9" s="553">
        <v>-0.042662562656123115</v>
      </c>
      <c r="W9" s="553" t="s">
        <v>915</v>
      </c>
      <c r="X9" s="553">
        <v>0.09826683499231498</v>
      </c>
      <c r="Y9" s="553">
        <v>0.29089509088479176</v>
      </c>
      <c r="Z9" s="553">
        <v>0.2908950908847918</v>
      </c>
      <c r="AA9" s="555">
        <v>-0.0010386505223670634</v>
      </c>
    </row>
    <row r="10" ht="12.75" customHeight="1">
      <c r="A10" s="552" t="s">
        <v>304</v>
      </c>
      <c r="B10" s="437">
        <v>220.0</v>
      </c>
      <c r="C10" s="553">
        <v>0.08247847457627115</v>
      </c>
      <c r="D10" s="553">
        <v>0.21689011757613924</v>
      </c>
      <c r="E10" s="553">
        <v>0.16067497723977506</v>
      </c>
      <c r="F10" s="553">
        <v>0.21945068244758553</v>
      </c>
      <c r="G10" s="554">
        <v>0.6865821100681193</v>
      </c>
      <c r="H10" s="554">
        <v>0.7455633619248503</v>
      </c>
      <c r="I10" s="553">
        <v>0.08659061149938291</v>
      </c>
      <c r="J10" s="553">
        <v>0.2748939825628717</v>
      </c>
      <c r="K10" s="553">
        <v>0.064355</v>
      </c>
      <c r="L10" s="553">
        <v>0.15736771820899165</v>
      </c>
      <c r="M10" s="553">
        <v>0.08052718649999141</v>
      </c>
      <c r="N10" s="554">
        <v>0.8820905961381756</v>
      </c>
      <c r="O10" s="554">
        <v>3.645519486097817</v>
      </c>
      <c r="P10" s="554">
        <v>13.890019429473542</v>
      </c>
      <c r="Q10" s="554">
        <v>16.682460386274574</v>
      </c>
      <c r="R10" s="554">
        <v>3.176189348594515</v>
      </c>
      <c r="S10" s="554">
        <v>49.80614468426518</v>
      </c>
      <c r="T10" s="553">
        <v>0.10799586197824766</v>
      </c>
      <c r="U10" s="553">
        <v>0.05108051295184851</v>
      </c>
      <c r="V10" s="553">
        <v>0.02917893619654361</v>
      </c>
      <c r="W10" s="553">
        <v>0.3967491242448903</v>
      </c>
      <c r="X10" s="553">
        <v>0.16528003825197413</v>
      </c>
      <c r="Y10" s="553">
        <v>0.44614569767062995</v>
      </c>
      <c r="Z10" s="553">
        <v>0.44614569767062995</v>
      </c>
      <c r="AA10" s="555">
        <v>0.21737063325584272</v>
      </c>
    </row>
    <row r="11" ht="12.75" customHeight="1">
      <c r="A11" s="552" t="s">
        <v>917</v>
      </c>
      <c r="B11" s="437">
        <v>100.0</v>
      </c>
      <c r="C11" s="553">
        <v>0.1310644444444445</v>
      </c>
      <c r="D11" s="553">
        <v>0.16712851609847532</v>
      </c>
      <c r="E11" s="553">
        <v>0.2608297340208956</v>
      </c>
      <c r="F11" s="553">
        <v>0.20408115504017885</v>
      </c>
      <c r="G11" s="554">
        <v>0.6563336098512859</v>
      </c>
      <c r="H11" s="554">
        <v>0.7071161596851042</v>
      </c>
      <c r="I11" s="553">
        <v>0.08412614583581518</v>
      </c>
      <c r="J11" s="553">
        <v>0.3223807318866916</v>
      </c>
      <c r="K11" s="553">
        <v>0.064355</v>
      </c>
      <c r="L11" s="553">
        <v>0.14148944903633848</v>
      </c>
      <c r="M11" s="553">
        <v>0.07902321116032845</v>
      </c>
      <c r="N11" s="554">
        <v>1.7627547191775155</v>
      </c>
      <c r="O11" s="554">
        <v>3.5378584257458057</v>
      </c>
      <c r="P11" s="554">
        <v>17.269454444972265</v>
      </c>
      <c r="Q11" s="554">
        <v>21.066831643634497</v>
      </c>
      <c r="R11" s="554">
        <v>6.221247733454318</v>
      </c>
      <c r="S11" s="554">
        <v>34.11006197729769</v>
      </c>
      <c r="T11" s="553">
        <v>-0.04622299752478169</v>
      </c>
      <c r="U11" s="553">
        <v>0.04667917031350403</v>
      </c>
      <c r="V11" s="553">
        <v>0.022693158799400592</v>
      </c>
      <c r="W11" s="553">
        <v>0.28353809683457926</v>
      </c>
      <c r="X11" s="553">
        <v>0.2576342081193243</v>
      </c>
      <c r="Y11" s="553">
        <v>0.6310879304066657</v>
      </c>
      <c r="Z11" s="553">
        <v>0.6310879304066657</v>
      </c>
      <c r="AA11" s="555">
        <v>0.16780765336144987</v>
      </c>
    </row>
    <row r="12" ht="12.75" customHeight="1">
      <c r="A12" s="552" t="s">
        <v>918</v>
      </c>
      <c r="B12" s="437">
        <v>130.0</v>
      </c>
      <c r="C12" s="553">
        <v>0.04030675925925923</v>
      </c>
      <c r="D12" s="553">
        <v>0.09912960810652856</v>
      </c>
      <c r="E12" s="553">
        <v>0.08815285332158258</v>
      </c>
      <c r="F12" s="553">
        <v>0.25292769638038876</v>
      </c>
      <c r="G12" s="554">
        <v>0.6637382391378941</v>
      </c>
      <c r="H12" s="554">
        <v>0.9819685709875657</v>
      </c>
      <c r="I12" s="553">
        <v>0.10174418540030297</v>
      </c>
      <c r="J12" s="553">
        <v>0.3153963293006044</v>
      </c>
      <c r="K12" s="553">
        <v>0.064355</v>
      </c>
      <c r="L12" s="553">
        <v>0.46662626831965853</v>
      </c>
      <c r="M12" s="553">
        <v>0.07669388081982716</v>
      </c>
      <c r="N12" s="554">
        <v>1.0482622756377238</v>
      </c>
      <c r="O12" s="554">
        <v>1.1859945658791715</v>
      </c>
      <c r="P12" s="554">
        <v>7.8705781500574945</v>
      </c>
      <c r="Q12" s="554">
        <v>11.666819517509953</v>
      </c>
      <c r="R12" s="554">
        <v>0.747092012010053</v>
      </c>
      <c r="S12" s="554">
        <v>45.3362314766247</v>
      </c>
      <c r="T12" s="553">
        <v>0.12358975266083913</v>
      </c>
      <c r="U12" s="553">
        <v>0.0376881229824983</v>
      </c>
      <c r="V12" s="553">
        <v>-0.002745963089018547</v>
      </c>
      <c r="W12" s="553">
        <v>1.536797306304446</v>
      </c>
      <c r="X12" s="553">
        <v>-0.003556752650027849</v>
      </c>
      <c r="Y12" s="553">
        <v>0.004708516540728867</v>
      </c>
      <c r="Z12" s="553">
        <v>0.004708516540728902</v>
      </c>
      <c r="AA12" s="555">
        <v>0.09876314296512265</v>
      </c>
    </row>
    <row r="13" ht="12.75" customHeight="1">
      <c r="A13" s="552" t="s">
        <v>919</v>
      </c>
      <c r="B13" s="437">
        <v>590.0</v>
      </c>
      <c r="C13" s="553">
        <v>0.10416122249388746</v>
      </c>
      <c r="D13" s="553">
        <v>0.011775589724179554</v>
      </c>
      <c r="E13" s="553">
        <v>0.0018058244106970486</v>
      </c>
      <c r="F13" s="553">
        <v>0.18959734608836737</v>
      </c>
      <c r="G13" s="554">
        <v>0.39976610514833744</v>
      </c>
      <c r="H13" s="554">
        <v>0.9286781655866339</v>
      </c>
      <c r="I13" s="553">
        <v>0.09832827041410323</v>
      </c>
      <c r="J13" s="553">
        <v>0.31951733900502816</v>
      </c>
      <c r="K13" s="553">
        <v>0.064355</v>
      </c>
      <c r="L13" s="553">
        <v>0.7123160909430237</v>
      </c>
      <c r="M13" s="553">
        <v>0.06252159620151493</v>
      </c>
      <c r="N13" s="554">
        <v>0.183748120935801</v>
      </c>
      <c r="O13" s="554">
        <v>6.822798379397692</v>
      </c>
      <c r="P13" s="554">
        <v>189.17464263492164</v>
      </c>
      <c r="Q13" s="554" t="s">
        <v>915</v>
      </c>
      <c r="R13" s="554">
        <v>1.2584232975164984</v>
      </c>
      <c r="S13" s="554">
        <v>115.17713682796492</v>
      </c>
      <c r="T13" s="553" t="s">
        <v>915</v>
      </c>
      <c r="U13" s="553">
        <v>0.03214726780705559</v>
      </c>
      <c r="V13" s="553">
        <v>0.01784038062272536</v>
      </c>
      <c r="W13" s="553">
        <v>8.460207121086022</v>
      </c>
      <c r="X13" s="553">
        <v>0.07664517748653683</v>
      </c>
      <c r="Y13" s="553">
        <v>0.5963023526064821</v>
      </c>
      <c r="Z13" s="553">
        <v>0.5963023526064821</v>
      </c>
      <c r="AA13" s="555">
        <v>0.011347044853309701</v>
      </c>
    </row>
    <row r="14" ht="12.75" customHeight="1">
      <c r="A14" s="552" t="s">
        <v>306</v>
      </c>
      <c r="B14" s="437">
        <v>457.0</v>
      </c>
      <c r="C14" s="553">
        <v>0.060341779661016975</v>
      </c>
      <c r="D14" s="553">
        <v>0.10639298425330174</v>
      </c>
      <c r="E14" s="553">
        <v>0.16730290380377014</v>
      </c>
      <c r="F14" s="553">
        <v>0.22838372211226882</v>
      </c>
      <c r="G14" s="554">
        <v>0.9404913910737814</v>
      </c>
      <c r="H14" s="554">
        <v>1.0314797894224859</v>
      </c>
      <c r="I14" s="553">
        <v>0.10491785450198135</v>
      </c>
      <c r="J14" s="553">
        <v>0.280013037605348</v>
      </c>
      <c r="K14" s="553">
        <v>0.064355</v>
      </c>
      <c r="L14" s="553">
        <v>0.17800859680469788</v>
      </c>
      <c r="M14" s="553">
        <v>0.09479672349945738</v>
      </c>
      <c r="N14" s="554">
        <v>1.8434295701551509</v>
      </c>
      <c r="O14" s="554">
        <v>1.714268242592185</v>
      </c>
      <c r="P14" s="554">
        <v>11.505961873812181</v>
      </c>
      <c r="Q14" s="554">
        <v>15.69030727820343</v>
      </c>
      <c r="R14" s="554">
        <v>2.820740030819999</v>
      </c>
      <c r="S14" s="554">
        <v>28.790076883849167</v>
      </c>
      <c r="T14" s="553">
        <v>0.17489299179969522</v>
      </c>
      <c r="U14" s="553">
        <v>0.0435110599577894</v>
      </c>
      <c r="V14" s="553">
        <v>0.051551982456434026</v>
      </c>
      <c r="W14" s="553">
        <v>0.6799932681628211</v>
      </c>
      <c r="X14" s="553">
        <v>0.13388147527037284</v>
      </c>
      <c r="Y14" s="553">
        <v>0.388872338450932</v>
      </c>
      <c r="Z14" s="553">
        <v>0.38887233845093205</v>
      </c>
      <c r="AA14" s="555">
        <v>0.10786546811677485</v>
      </c>
    </row>
    <row r="15" ht="12.75" customHeight="1">
      <c r="A15" s="552" t="s">
        <v>920</v>
      </c>
      <c r="B15" s="437">
        <v>980.0</v>
      </c>
      <c r="C15" s="553">
        <v>0.0747518865030675</v>
      </c>
      <c r="D15" s="553">
        <v>0.09154535040510697</v>
      </c>
      <c r="E15" s="553">
        <v>0.21051840184826312</v>
      </c>
      <c r="F15" s="553">
        <v>0.24712005235110177</v>
      </c>
      <c r="G15" s="554">
        <v>0.9640724752866631</v>
      </c>
      <c r="H15" s="554">
        <v>1.0420886881980234</v>
      </c>
      <c r="I15" s="553">
        <v>0.1055978849134933</v>
      </c>
      <c r="J15" s="553">
        <v>0.33306409769419965</v>
      </c>
      <c r="K15" s="553">
        <v>0.064355</v>
      </c>
      <c r="L15" s="553">
        <v>0.16018506974822763</v>
      </c>
      <c r="M15" s="553">
        <v>0.09638122510357179</v>
      </c>
      <c r="N15" s="554">
        <v>2.715334288051404</v>
      </c>
      <c r="O15" s="554">
        <v>2.0557335896830184</v>
      </c>
      <c r="P15" s="554">
        <v>15.444300197282416</v>
      </c>
      <c r="Q15" s="554">
        <v>21.523989925145624</v>
      </c>
      <c r="R15" s="554">
        <v>4.425380484914044</v>
      </c>
      <c r="S15" s="554">
        <v>215.34905421682527</v>
      </c>
      <c r="T15" s="553">
        <v>0.10538724930811728</v>
      </c>
      <c r="U15" s="553">
        <v>0.02710004729962024</v>
      </c>
      <c r="V15" s="553">
        <v>0.014473205088458613</v>
      </c>
      <c r="W15" s="553">
        <v>0.30416219191382826</v>
      </c>
      <c r="X15" s="553">
        <v>0.135889117077326</v>
      </c>
      <c r="Y15" s="553">
        <v>0.5437955896475364</v>
      </c>
      <c r="Z15" s="553">
        <v>0.5437955896475364</v>
      </c>
      <c r="AA15" s="555">
        <v>0.09307970415006389</v>
      </c>
    </row>
    <row r="16" ht="12.75" customHeight="1">
      <c r="A16" s="552" t="s">
        <v>307</v>
      </c>
      <c r="B16" s="437">
        <v>48.0</v>
      </c>
      <c r="C16" s="553">
        <v>0.04194268292682929</v>
      </c>
      <c r="D16" s="553">
        <v>0.18608743617896145</v>
      </c>
      <c r="E16" s="553">
        <v>0.12004314941711695</v>
      </c>
      <c r="F16" s="553">
        <v>0.25003543339469997</v>
      </c>
      <c r="G16" s="554">
        <v>0.6075774591759452</v>
      </c>
      <c r="H16" s="554">
        <v>1.0211435017770623</v>
      </c>
      <c r="I16" s="553">
        <v>0.1042552984639097</v>
      </c>
      <c r="J16" s="553">
        <v>0.3091067406758943</v>
      </c>
      <c r="K16" s="553">
        <v>0.064355</v>
      </c>
      <c r="L16" s="553">
        <v>0.4922968022619932</v>
      </c>
      <c r="M16" s="553">
        <v>0.07659068730916457</v>
      </c>
      <c r="N16" s="554">
        <v>0.7593723043146429</v>
      </c>
      <c r="O16" s="554">
        <v>2.5412604191516617</v>
      </c>
      <c r="P16" s="554">
        <v>7.875476369514115</v>
      </c>
      <c r="Q16" s="554">
        <v>13.842133335680833</v>
      </c>
      <c r="R16" s="554">
        <v>1.8679221543730586</v>
      </c>
      <c r="S16" s="554">
        <v>34.87596597057485</v>
      </c>
      <c r="T16" s="553">
        <v>0.007530629820232431</v>
      </c>
      <c r="U16" s="553">
        <v>0.1415524622155138</v>
      </c>
      <c r="V16" s="553">
        <v>0.014127987573296598</v>
      </c>
      <c r="W16" s="553">
        <v>0.18025282473487292</v>
      </c>
      <c r="X16" s="553">
        <v>0.15882582093501948</v>
      </c>
      <c r="Y16" s="553">
        <v>0.24726748870441223</v>
      </c>
      <c r="Z16" s="553">
        <v>0.24726748870441217</v>
      </c>
      <c r="AA16" s="555">
        <v>0.18267772317044448</v>
      </c>
    </row>
    <row r="17" ht="12.75" customHeight="1">
      <c r="A17" s="552" t="s">
        <v>310</v>
      </c>
      <c r="B17" s="437">
        <v>888.0</v>
      </c>
      <c r="C17" s="553">
        <v>0.08587208708708725</v>
      </c>
      <c r="D17" s="553">
        <v>0.04654223591776669</v>
      </c>
      <c r="E17" s="553">
        <v>0.046390050897023735</v>
      </c>
      <c r="F17" s="553">
        <v>0.19898679373546302</v>
      </c>
      <c r="G17" s="554">
        <v>0.9019272865434663</v>
      </c>
      <c r="H17" s="554">
        <v>1.0727320656318433</v>
      </c>
      <c r="I17" s="553">
        <v>0.10756212540700116</v>
      </c>
      <c r="J17" s="553">
        <v>0.2887733872844873</v>
      </c>
      <c r="K17" s="553">
        <v>0.064355</v>
      </c>
      <c r="L17" s="553">
        <v>0.300600281667864</v>
      </c>
      <c r="M17" s="553">
        <v>0.08967586413830848</v>
      </c>
      <c r="N17" s="554">
        <v>1.142331199467975</v>
      </c>
      <c r="O17" s="554">
        <v>1.326768088106094</v>
      </c>
      <c r="P17" s="554">
        <v>12.709580510846019</v>
      </c>
      <c r="Q17" s="554">
        <v>26.906774069294407</v>
      </c>
      <c r="R17" s="554">
        <v>1.464762566663048</v>
      </c>
      <c r="S17" s="554">
        <v>113.95451115517619</v>
      </c>
      <c r="T17" s="553">
        <v>0.13109121704272025</v>
      </c>
      <c r="U17" s="553">
        <v>0.0934087419402236</v>
      </c>
      <c r="V17" s="553">
        <v>0.06648192201506165</v>
      </c>
      <c r="W17" s="553">
        <v>1.9459032804024459</v>
      </c>
      <c r="X17" s="553">
        <v>0.038401073053239365</v>
      </c>
      <c r="Y17" s="553">
        <v>1.4179036744594127</v>
      </c>
      <c r="Z17" s="553">
        <v>1.4179036744594127</v>
      </c>
      <c r="AA17" s="555">
        <v>0.047045768741900654</v>
      </c>
    </row>
    <row r="18" ht="12.75" customHeight="1">
      <c r="A18" s="552" t="s">
        <v>311</v>
      </c>
      <c r="B18" s="437">
        <v>64.0</v>
      </c>
      <c r="C18" s="553">
        <v>0.08104345454545453</v>
      </c>
      <c r="D18" s="553">
        <v>0.06623860123534521</v>
      </c>
      <c r="E18" s="553">
        <v>0.05445441866355513</v>
      </c>
      <c r="F18" s="553">
        <v>0.22367776062870592</v>
      </c>
      <c r="G18" s="554">
        <v>0.8463670076042942</v>
      </c>
      <c r="H18" s="554">
        <v>1.0926752561445319</v>
      </c>
      <c r="I18" s="553">
        <v>0.1088404839188645</v>
      </c>
      <c r="J18" s="553">
        <v>0.22362857363875668</v>
      </c>
      <c r="K18" s="553">
        <v>0.058543</v>
      </c>
      <c r="L18" s="553">
        <v>0.35776016912734643</v>
      </c>
      <c r="M18" s="553">
        <v>0.08554293723860608</v>
      </c>
      <c r="N18" s="554">
        <v>1.081726331904877</v>
      </c>
      <c r="O18" s="554">
        <v>1.0157982256985356</v>
      </c>
      <c r="P18" s="554">
        <v>7.980261546645112</v>
      </c>
      <c r="Q18" s="554">
        <v>14.42353398816341</v>
      </c>
      <c r="R18" s="554">
        <v>1.1205497743065977</v>
      </c>
      <c r="S18" s="554">
        <v>82.99145393349532</v>
      </c>
      <c r="T18" s="553">
        <v>0.19327838179916976</v>
      </c>
      <c r="U18" s="553">
        <v>0.07257792118322362</v>
      </c>
      <c r="V18" s="553">
        <v>0.029991930051235523</v>
      </c>
      <c r="W18" s="553">
        <v>0.49016869584410516</v>
      </c>
      <c r="X18" s="553">
        <v>0.02914422276252033</v>
      </c>
      <c r="Y18" s="553">
        <v>1.7073693515687167</v>
      </c>
      <c r="Z18" s="553">
        <v>1.7073693515687167</v>
      </c>
      <c r="AA18" s="555">
        <v>0.0652882972299422</v>
      </c>
    </row>
    <row r="19" ht="12.75" customHeight="1">
      <c r="A19" s="552" t="s">
        <v>312</v>
      </c>
      <c r="B19" s="437">
        <v>949.0</v>
      </c>
      <c r="C19" s="553">
        <v>0.09484867187499994</v>
      </c>
      <c r="D19" s="553">
        <v>0.11947289608979775</v>
      </c>
      <c r="E19" s="553">
        <v>0.12380681994346758</v>
      </c>
      <c r="F19" s="553">
        <v>0.20888360954709173</v>
      </c>
      <c r="G19" s="554">
        <v>0.9409530206448726</v>
      </c>
      <c r="H19" s="554">
        <v>1.0268135146120052</v>
      </c>
      <c r="I19" s="553">
        <v>0.10461874628662954</v>
      </c>
      <c r="J19" s="553">
        <v>0.3121796391835974</v>
      </c>
      <c r="K19" s="553">
        <v>0.064355</v>
      </c>
      <c r="L19" s="553">
        <v>0.17874753360855916</v>
      </c>
      <c r="M19" s="553">
        <v>0.0945090660106278</v>
      </c>
      <c r="N19" s="554">
        <v>1.2093762157449224</v>
      </c>
      <c r="O19" s="554">
        <v>2.252178902194354</v>
      </c>
      <c r="P19" s="554">
        <v>12.46623304629339</v>
      </c>
      <c r="Q19" s="554">
        <v>18.48818072353752</v>
      </c>
      <c r="R19" s="554">
        <v>2.45031773236886</v>
      </c>
      <c r="S19" s="554">
        <v>46.34969033804829</v>
      </c>
      <c r="T19" s="553">
        <v>0.18241924623939815</v>
      </c>
      <c r="U19" s="553">
        <v>0.0883311163300687</v>
      </c>
      <c r="V19" s="553">
        <v>0.06737714083011974</v>
      </c>
      <c r="W19" s="553">
        <v>0.7886187208447869</v>
      </c>
      <c r="X19" s="553">
        <v>0.12070412277404113</v>
      </c>
      <c r="Y19" s="553">
        <v>0.5171976243077383</v>
      </c>
      <c r="Z19" s="553">
        <v>0.5171976243077383</v>
      </c>
      <c r="AA19" s="555">
        <v>0.11942987979894916</v>
      </c>
    </row>
    <row r="20" ht="12.75" customHeight="1">
      <c r="A20" s="552" t="s">
        <v>921</v>
      </c>
      <c r="B20" s="437">
        <v>215.0</v>
      </c>
      <c r="C20" s="553">
        <v>0.14781403669724769</v>
      </c>
      <c r="D20" s="553">
        <v>0.24031355444243951</v>
      </c>
      <c r="E20" s="553">
        <v>0.32220933558353676</v>
      </c>
      <c r="F20" s="553">
        <v>0.22559346242492304</v>
      </c>
      <c r="G20" s="554">
        <v>1.0773641639143725</v>
      </c>
      <c r="H20" s="554">
        <v>1.006257019762833</v>
      </c>
      <c r="I20" s="553">
        <v>0.1033010749667976</v>
      </c>
      <c r="J20" s="553">
        <v>0.5042147298228632</v>
      </c>
      <c r="K20" s="553">
        <v>0.067024</v>
      </c>
      <c r="L20" s="553">
        <v>0.16520601635212578</v>
      </c>
      <c r="M20" s="553">
        <v>0.09450425905890138</v>
      </c>
      <c r="N20" s="554">
        <v>1.4921479319729078</v>
      </c>
      <c r="O20" s="554">
        <v>1.307114805453607</v>
      </c>
      <c r="P20" s="554">
        <v>4.0711931172113465</v>
      </c>
      <c r="Q20" s="554">
        <v>5.173591267456976</v>
      </c>
      <c r="R20" s="554">
        <v>1.5046538096423796</v>
      </c>
      <c r="S20" s="554">
        <v>25.29555706903644</v>
      </c>
      <c r="T20" s="553">
        <v>-0.030186938808872188</v>
      </c>
      <c r="U20" s="553">
        <v>0.0904879921874929</v>
      </c>
      <c r="V20" s="553">
        <v>0.051223276068080345</v>
      </c>
      <c r="W20" s="553">
        <v>0.24945089536313925</v>
      </c>
      <c r="X20" s="553">
        <v>0.21362534829389418</v>
      </c>
      <c r="Y20" s="553">
        <v>0.7643344174950246</v>
      </c>
      <c r="Z20" s="553">
        <v>0.7643344174950246</v>
      </c>
      <c r="AA20" s="555">
        <v>0.2407923047427524</v>
      </c>
    </row>
    <row r="21" ht="12.75" customHeight="1">
      <c r="A21" s="552" t="s">
        <v>922</v>
      </c>
      <c r="B21" s="437">
        <v>1164.0</v>
      </c>
      <c r="C21" s="553">
        <v>0.10303601552393267</v>
      </c>
      <c r="D21" s="553">
        <v>0.07557906617878256</v>
      </c>
      <c r="E21" s="553">
        <v>0.21094949668920507</v>
      </c>
      <c r="F21" s="553">
        <v>0.23628691375717</v>
      </c>
      <c r="G21" s="554">
        <v>1.001453208627515</v>
      </c>
      <c r="H21" s="554">
        <v>1.0414842742265753</v>
      </c>
      <c r="I21" s="553">
        <v>0.10555914197792349</v>
      </c>
      <c r="J21" s="553">
        <v>0.32895362923180793</v>
      </c>
      <c r="K21" s="553">
        <v>0.064355</v>
      </c>
      <c r="L21" s="553">
        <v>0.12391040167313523</v>
      </c>
      <c r="M21" s="553">
        <v>0.09843443910744448</v>
      </c>
      <c r="N21" s="554">
        <v>3.286120517768366</v>
      </c>
      <c r="O21" s="554">
        <v>1.5245898873969437</v>
      </c>
      <c r="P21" s="554">
        <v>14.677564171647038</v>
      </c>
      <c r="Q21" s="554">
        <v>19.463101367592586</v>
      </c>
      <c r="R21" s="554">
        <v>3.9981872658666</v>
      </c>
      <c r="S21" s="554">
        <v>64.47124345561164</v>
      </c>
      <c r="T21" s="553">
        <v>0.15358638268892377</v>
      </c>
      <c r="U21" s="553">
        <v>0.015317632718716551</v>
      </c>
      <c r="V21" s="553">
        <v>0.011342015868972563</v>
      </c>
      <c r="W21" s="553">
        <v>0.2766352009390598</v>
      </c>
      <c r="X21" s="553">
        <v>0.16017730806734773</v>
      </c>
      <c r="Y21" s="553">
        <v>0.5307109222033555</v>
      </c>
      <c r="Z21" s="553">
        <v>0.5307109222033555</v>
      </c>
      <c r="AA21" s="555">
        <v>0.07681953889911772</v>
      </c>
    </row>
    <row r="22" ht="12.75" customHeight="1">
      <c r="A22" s="552" t="s">
        <v>923</v>
      </c>
      <c r="B22" s="437">
        <v>338.0</v>
      </c>
      <c r="C22" s="553">
        <v>0.005776498054474725</v>
      </c>
      <c r="D22" s="553">
        <v>0.11390914392035245</v>
      </c>
      <c r="E22" s="553">
        <v>0.15747684459567854</v>
      </c>
      <c r="F22" s="553">
        <v>0.150965347853491</v>
      </c>
      <c r="G22" s="554">
        <v>1.2534021480264679</v>
      </c>
      <c r="H22" s="554">
        <v>1.2665979213694358</v>
      </c>
      <c r="I22" s="553">
        <v>0.11998892675978085</v>
      </c>
      <c r="J22" s="553">
        <v>0.32935741174104016</v>
      </c>
      <c r="K22" s="553">
        <v>0.064355</v>
      </c>
      <c r="L22" s="553">
        <v>0.07029824234814785</v>
      </c>
      <c r="M22" s="553">
        <v>0.1149324717082277</v>
      </c>
      <c r="N22" s="554">
        <v>1.6364958004251178</v>
      </c>
      <c r="O22" s="554">
        <v>3.0481583211129686</v>
      </c>
      <c r="P22" s="554">
        <v>18.661505715430845</v>
      </c>
      <c r="Q22" s="554">
        <v>26.4426629923273</v>
      </c>
      <c r="R22" s="554">
        <v>6.798948105569137</v>
      </c>
      <c r="S22" s="554">
        <v>54.682422056511975</v>
      </c>
      <c r="T22" s="553">
        <v>0.020955925405338062</v>
      </c>
      <c r="U22" s="553">
        <v>0.05684993206583066</v>
      </c>
      <c r="V22" s="553">
        <v>0.03459362497160209</v>
      </c>
      <c r="W22" s="553">
        <v>0.3894336567926732</v>
      </c>
      <c r="X22" s="553">
        <v>0.284475772341917</v>
      </c>
      <c r="Y22" s="553">
        <v>0.2486775722668821</v>
      </c>
      <c r="Z22" s="553">
        <v>0.24867757226688214</v>
      </c>
      <c r="AA22" s="555">
        <v>0.11013239847595391</v>
      </c>
    </row>
    <row r="23" ht="12.75" customHeight="1">
      <c r="A23" s="552" t="s">
        <v>924</v>
      </c>
      <c r="B23" s="437">
        <v>453.0</v>
      </c>
      <c r="C23" s="553">
        <v>0.0947587535410766</v>
      </c>
      <c r="D23" s="553">
        <v>0.09885472966974512</v>
      </c>
      <c r="E23" s="553">
        <v>0.07751342687221313</v>
      </c>
      <c r="F23" s="553">
        <v>0.22830902130589892</v>
      </c>
      <c r="G23" s="554">
        <v>0.7370042774165693</v>
      </c>
      <c r="H23" s="554">
        <v>0.895001901863798</v>
      </c>
      <c r="I23" s="553">
        <v>0.09616962190946945</v>
      </c>
      <c r="J23" s="553">
        <v>0.26865017026949123</v>
      </c>
      <c r="K23" s="553">
        <v>0.064355</v>
      </c>
      <c r="L23" s="553">
        <v>0.299224391808635</v>
      </c>
      <c r="M23" s="553">
        <v>0.0817741435099241</v>
      </c>
      <c r="N23" s="554">
        <v>0.9489478758270179</v>
      </c>
      <c r="O23" s="554">
        <v>1.6529551905702238</v>
      </c>
      <c r="P23" s="554">
        <v>10.165000157653116</v>
      </c>
      <c r="Q23" s="554">
        <v>16.387287224486034</v>
      </c>
      <c r="R23" s="554">
        <v>1.3202122622121673</v>
      </c>
      <c r="S23" s="554">
        <v>82.49117055020066</v>
      </c>
      <c r="T23" s="553">
        <v>0.1329862764554581</v>
      </c>
      <c r="U23" s="553">
        <v>0.07872167872039537</v>
      </c>
      <c r="V23" s="553">
        <v>0.04200794563938072</v>
      </c>
      <c r="W23" s="553">
        <v>0.7819342931226485</v>
      </c>
      <c r="X23" s="553">
        <v>0.08367748568543604</v>
      </c>
      <c r="Y23" s="553">
        <v>0.4649157952623415</v>
      </c>
      <c r="Z23" s="553">
        <v>0.4649157952623415</v>
      </c>
      <c r="AA23" s="555">
        <v>0.09853962250230687</v>
      </c>
    </row>
    <row r="24" ht="12.75" customHeight="1">
      <c r="A24" s="552" t="s">
        <v>925</v>
      </c>
      <c r="B24" s="437">
        <v>326.0</v>
      </c>
      <c r="C24" s="553">
        <v>0.0809149397590361</v>
      </c>
      <c r="D24" s="553">
        <v>0.15638955743055635</v>
      </c>
      <c r="E24" s="553">
        <v>0.11943531860178909</v>
      </c>
      <c r="F24" s="553">
        <v>0.17383650907577233</v>
      </c>
      <c r="G24" s="554">
        <v>0.7447055221431194</v>
      </c>
      <c r="H24" s="554">
        <v>0.9535674979014129</v>
      </c>
      <c r="I24" s="553">
        <v>0.09992367661548057</v>
      </c>
      <c r="J24" s="553">
        <v>0.27139035177107124</v>
      </c>
      <c r="K24" s="553">
        <v>0.064355</v>
      </c>
      <c r="L24" s="553">
        <v>0.3400614823470114</v>
      </c>
      <c r="M24" s="553">
        <v>0.08228694464495967</v>
      </c>
      <c r="N24" s="554">
        <v>0.8544472236675212</v>
      </c>
      <c r="O24" s="554">
        <v>1.8308485319739563</v>
      </c>
      <c r="P24" s="554">
        <v>8.93183424031537</v>
      </c>
      <c r="Q24" s="554">
        <v>11.141035054865846</v>
      </c>
      <c r="R24" s="554">
        <v>1.2240143580284992</v>
      </c>
      <c r="S24" s="554">
        <v>18.171079196107403</v>
      </c>
      <c r="T24" s="553">
        <v>-0.09452790124570304</v>
      </c>
      <c r="U24" s="553">
        <v>0.048969042848116234</v>
      </c>
      <c r="V24" s="553">
        <v>0.03612372317675382</v>
      </c>
      <c r="W24" s="553">
        <v>0.37089583397223813</v>
      </c>
      <c r="X24" s="553">
        <v>0.1309759974200245</v>
      </c>
      <c r="Y24" s="553">
        <v>0.20065345310626242</v>
      </c>
      <c r="Z24" s="553">
        <v>0.20065345310626248</v>
      </c>
      <c r="AA24" s="555">
        <v>0.16233635937033883</v>
      </c>
    </row>
    <row r="25" ht="12.75" customHeight="1">
      <c r="A25" s="552" t="s">
        <v>926</v>
      </c>
      <c r="B25" s="437">
        <v>1259.0</v>
      </c>
      <c r="C25" s="553">
        <v>0.2020550624999999</v>
      </c>
      <c r="D25" s="553">
        <v>-0.004349654165448907</v>
      </c>
      <c r="E25" s="553">
        <v>0.006930262546204215</v>
      </c>
      <c r="F25" s="553">
        <v>0.16290318362799447</v>
      </c>
      <c r="G25" s="554">
        <v>1.1499580759492702</v>
      </c>
      <c r="H25" s="554">
        <v>1.1735861272458452</v>
      </c>
      <c r="I25" s="553">
        <v>0.11402687075645869</v>
      </c>
      <c r="J25" s="553">
        <v>0.5327835684030338</v>
      </c>
      <c r="K25" s="553">
        <v>0.067024</v>
      </c>
      <c r="L25" s="553">
        <v>0.1253938861785375</v>
      </c>
      <c r="M25" s="553">
        <v>0.10600500409450409</v>
      </c>
      <c r="N25" s="554">
        <v>0.4224018531621076</v>
      </c>
      <c r="O25" s="554">
        <v>6.964534970809306</v>
      </c>
      <c r="P25" s="554">
        <v>15.315541154043329</v>
      </c>
      <c r="Q25" s="554" t="s">
        <v>915</v>
      </c>
      <c r="R25" s="554">
        <v>5.1098850921129495</v>
      </c>
      <c r="S25" s="554">
        <v>127.8356537479798</v>
      </c>
      <c r="T25" s="553">
        <v>0.17156984512745332</v>
      </c>
      <c r="U25" s="553">
        <v>0.05670880114214901</v>
      </c>
      <c r="V25" s="553">
        <v>0.09623601001085437</v>
      </c>
      <c r="W25" s="553" t="s">
        <v>915</v>
      </c>
      <c r="X25" s="553">
        <v>-0.08826768540176429</v>
      </c>
      <c r="Y25" s="553">
        <v>0.004660050948575847</v>
      </c>
      <c r="Z25" s="553">
        <v>0.0046600509485758</v>
      </c>
      <c r="AA25" s="555">
        <v>0.016293477284612508</v>
      </c>
    </row>
    <row r="26" ht="12.75" customHeight="1">
      <c r="A26" s="552" t="s">
        <v>927</v>
      </c>
      <c r="B26" s="437">
        <v>1299.0</v>
      </c>
      <c r="C26" s="553">
        <v>0.18011462915601037</v>
      </c>
      <c r="D26" s="553">
        <v>0.18171077589188137</v>
      </c>
      <c r="E26" s="553">
        <v>0.1286808812517202</v>
      </c>
      <c r="F26" s="553">
        <v>0.1660934161318864</v>
      </c>
      <c r="G26" s="554">
        <v>0.8857751370446862</v>
      </c>
      <c r="H26" s="554">
        <v>0.9463176964388154</v>
      </c>
      <c r="I26" s="553">
        <v>0.09945896434172807</v>
      </c>
      <c r="J26" s="553">
        <v>0.41512557065255307</v>
      </c>
      <c r="K26" s="553">
        <v>0.064355</v>
      </c>
      <c r="L26" s="553">
        <v>0.13356717205915372</v>
      </c>
      <c r="M26" s="553">
        <v>0.09259379196792619</v>
      </c>
      <c r="N26" s="554">
        <v>0.7133575578287207</v>
      </c>
      <c r="O26" s="554">
        <v>4.0501862957271095</v>
      </c>
      <c r="P26" s="554">
        <v>14.601133383339445</v>
      </c>
      <c r="Q26" s="554">
        <v>21.710340042553305</v>
      </c>
      <c r="R26" s="554">
        <v>3.88053287841363</v>
      </c>
      <c r="S26" s="554">
        <v>41.50646703224002</v>
      </c>
      <c r="T26" s="553">
        <v>0.15494978149385577</v>
      </c>
      <c r="U26" s="553">
        <v>0.05012617690621863</v>
      </c>
      <c r="V26" s="553">
        <v>0.0570923035248683</v>
      </c>
      <c r="W26" s="553">
        <v>0.44219808615144085</v>
      </c>
      <c r="X26" s="553">
        <v>0.13204955368081195</v>
      </c>
      <c r="Y26" s="553">
        <v>0.6354262724578483</v>
      </c>
      <c r="Z26" s="553">
        <v>0.6354262724578483</v>
      </c>
      <c r="AA26" s="555">
        <v>0.19790654724473056</v>
      </c>
    </row>
    <row r="27" ht="12.75" customHeight="1">
      <c r="A27" s="552" t="s">
        <v>928</v>
      </c>
      <c r="B27" s="437">
        <v>260.0</v>
      </c>
      <c r="C27" s="553">
        <v>0.10492715231788083</v>
      </c>
      <c r="D27" s="553">
        <v>0.11068501831140405</v>
      </c>
      <c r="E27" s="553">
        <v>0.09268476409209106</v>
      </c>
      <c r="F27" s="553">
        <v>0.20115514479499433</v>
      </c>
      <c r="G27" s="554">
        <v>0.7600481938472526</v>
      </c>
      <c r="H27" s="554">
        <v>0.8310438951693125</v>
      </c>
      <c r="I27" s="553">
        <v>0.09206991368035294</v>
      </c>
      <c r="J27" s="553">
        <v>0.3452563908096794</v>
      </c>
      <c r="K27" s="553">
        <v>0.064355</v>
      </c>
      <c r="L27" s="553">
        <v>0.22381750152516147</v>
      </c>
      <c r="M27" s="553">
        <v>0.08221979503677379</v>
      </c>
      <c r="N27" s="554">
        <v>0.9700013526960019</v>
      </c>
      <c r="O27" s="554">
        <v>2.2863341200289162</v>
      </c>
      <c r="P27" s="554">
        <v>10.920841334368044</v>
      </c>
      <c r="Q27" s="554">
        <v>18.170084325962243</v>
      </c>
      <c r="R27" s="554">
        <v>1.945981275121725</v>
      </c>
      <c r="S27" s="554">
        <v>125.42376482692572</v>
      </c>
      <c r="T27" s="553">
        <v>0.03476184054372254</v>
      </c>
      <c r="U27" s="553">
        <v>0.05720212904410806</v>
      </c>
      <c r="V27" s="553">
        <v>0.030121776656189984</v>
      </c>
      <c r="W27" s="553">
        <v>0.5759498657784392</v>
      </c>
      <c r="X27" s="553">
        <v>0.0511818713887653</v>
      </c>
      <c r="Y27" s="553">
        <v>0.5770804164162725</v>
      </c>
      <c r="Z27" s="553">
        <v>0.5770804164162725</v>
      </c>
      <c r="AA27" s="555">
        <v>0.1089354913518312</v>
      </c>
    </row>
    <row r="28" ht="12.75" customHeight="1">
      <c r="A28" s="552" t="s">
        <v>324</v>
      </c>
      <c r="B28" s="437">
        <v>1072.0</v>
      </c>
      <c r="C28" s="553">
        <v>0.1064847262247839</v>
      </c>
      <c r="D28" s="553">
        <v>0.0712566703729978</v>
      </c>
      <c r="E28" s="553">
        <v>0.10900312865728087</v>
      </c>
      <c r="F28" s="553">
        <v>0.18776405697688758</v>
      </c>
      <c r="G28" s="554">
        <v>1.1038380140290214</v>
      </c>
      <c r="H28" s="554">
        <v>1.1304437779998269</v>
      </c>
      <c r="I28" s="553">
        <v>0.1112614461697889</v>
      </c>
      <c r="J28" s="553">
        <v>0.35113385118094476</v>
      </c>
      <c r="K28" s="553">
        <v>0.064355</v>
      </c>
      <c r="L28" s="553">
        <v>0.14982261726599735</v>
      </c>
      <c r="M28" s="553">
        <v>0.10179248713393692</v>
      </c>
      <c r="N28" s="554">
        <v>1.665499126878827</v>
      </c>
      <c r="O28" s="554">
        <v>1.9374739155908258</v>
      </c>
      <c r="P28" s="554">
        <v>15.546386961505632</v>
      </c>
      <c r="Q28" s="554">
        <v>24.885788764738365</v>
      </c>
      <c r="R28" s="554">
        <v>2.8201040669778954</v>
      </c>
      <c r="S28" s="554">
        <v>97.34873031868192</v>
      </c>
      <c r="T28" s="553">
        <v>0.21724570207617155</v>
      </c>
      <c r="U28" s="553">
        <v>0.06886198879542427</v>
      </c>
      <c r="V28" s="553">
        <v>0.060263839932513705</v>
      </c>
      <c r="W28" s="553">
        <v>1.6223760120244064</v>
      </c>
      <c r="X28" s="553">
        <v>0.10855337528235151</v>
      </c>
      <c r="Y28" s="553">
        <v>0.3938315660428016</v>
      </c>
      <c r="Z28" s="553">
        <v>0.39383156604280156</v>
      </c>
      <c r="AA28" s="555">
        <v>0.07392852706932726</v>
      </c>
    </row>
    <row r="29" ht="12.75" customHeight="1">
      <c r="A29" s="552" t="s">
        <v>929</v>
      </c>
      <c r="B29" s="437">
        <v>127.0</v>
      </c>
      <c r="C29" s="553">
        <v>0.03044886597938143</v>
      </c>
      <c r="D29" s="553">
        <v>0.046753507335938</v>
      </c>
      <c r="E29" s="553">
        <v>0.062281608986361356</v>
      </c>
      <c r="F29" s="553">
        <v>0.1451118884594938</v>
      </c>
      <c r="G29" s="554">
        <v>1.1252477543580408</v>
      </c>
      <c r="H29" s="554">
        <v>1.2272209019035958</v>
      </c>
      <c r="I29" s="553">
        <v>0.1174648598120205</v>
      </c>
      <c r="J29" s="553">
        <v>0.33860993934953365</v>
      </c>
      <c r="K29" s="553">
        <v>0.064355</v>
      </c>
      <c r="L29" s="553">
        <v>0.2324042985755658</v>
      </c>
      <c r="M29" s="553">
        <v>0.10133494502462215</v>
      </c>
      <c r="N29" s="554">
        <v>1.4795010697699906</v>
      </c>
      <c r="O29" s="554">
        <v>0.9372307095413654</v>
      </c>
      <c r="P29" s="554">
        <v>11.435556560776211</v>
      </c>
      <c r="Q29" s="554">
        <v>19.485953759181267</v>
      </c>
      <c r="R29" s="554">
        <v>1.7221991828297827</v>
      </c>
      <c r="S29" s="554">
        <v>40.793477581559046</v>
      </c>
      <c r="T29" s="553">
        <v>0.06626061355356103</v>
      </c>
      <c r="U29" s="553">
        <v>0.04199658621982045</v>
      </c>
      <c r="V29" s="553">
        <v>0.026957624809844108</v>
      </c>
      <c r="W29" s="553">
        <v>0.8712160994984535</v>
      </c>
      <c r="X29" s="553">
        <v>0.07310350523512295</v>
      </c>
      <c r="Y29" s="553">
        <v>0.32240989273865533</v>
      </c>
      <c r="Z29" s="553">
        <v>0.3224098927386554</v>
      </c>
      <c r="AA29" s="555">
        <v>0.04747583867372249</v>
      </c>
    </row>
    <row r="30" ht="12.75" customHeight="1">
      <c r="A30" s="552" t="s">
        <v>930</v>
      </c>
      <c r="B30" s="437">
        <v>1486.0</v>
      </c>
      <c r="C30" s="553">
        <v>0.058386102941176465</v>
      </c>
      <c r="D30" s="553">
        <v>0.052816362664381306</v>
      </c>
      <c r="E30" s="553">
        <v>0.06442013008104083</v>
      </c>
      <c r="F30" s="553">
        <v>0.1836337303776496</v>
      </c>
      <c r="G30" s="554">
        <v>1.2783308812571212</v>
      </c>
      <c r="H30" s="554">
        <v>1.2819639249630848</v>
      </c>
      <c r="I30" s="553">
        <v>0.12097388759013374</v>
      </c>
      <c r="J30" s="553">
        <v>0.32533098524566445</v>
      </c>
      <c r="K30" s="553">
        <v>0.064355</v>
      </c>
      <c r="L30" s="553">
        <v>0.15707809396113118</v>
      </c>
      <c r="M30" s="553">
        <v>0.10952076242670086</v>
      </c>
      <c r="N30" s="554">
        <v>1.3596420054060323</v>
      </c>
      <c r="O30" s="554">
        <v>1.5902472235868723</v>
      </c>
      <c r="P30" s="554">
        <v>14.162266281966454</v>
      </c>
      <c r="Q30" s="554">
        <v>28.293547866055913</v>
      </c>
      <c r="R30" s="554">
        <v>2.2713680154060274</v>
      </c>
      <c r="S30" s="554">
        <v>102.00098657127523</v>
      </c>
      <c r="T30" s="553">
        <v>0.1892048055075262</v>
      </c>
      <c r="U30" s="553">
        <v>0.06311217680124023</v>
      </c>
      <c r="V30" s="553">
        <v>0.03571937444832823</v>
      </c>
      <c r="W30" s="553">
        <v>0.9658046997915983</v>
      </c>
      <c r="X30" s="553">
        <v>0.0668240423779097</v>
      </c>
      <c r="Y30" s="553">
        <v>0.619116019722317</v>
      </c>
      <c r="Z30" s="553">
        <v>0.619116019722317</v>
      </c>
      <c r="AA30" s="555">
        <v>0.05340382332713353</v>
      </c>
    </row>
    <row r="31" ht="12.75" customHeight="1">
      <c r="A31" s="552" t="s">
        <v>931</v>
      </c>
      <c r="B31" s="437">
        <v>1623.0</v>
      </c>
      <c r="C31" s="553">
        <v>0.06363252204585518</v>
      </c>
      <c r="D31" s="553">
        <v>0.05683067060683776</v>
      </c>
      <c r="E31" s="553">
        <v>0.08783276886248736</v>
      </c>
      <c r="F31" s="553">
        <v>0.22550850515663787</v>
      </c>
      <c r="G31" s="554">
        <v>0.8082988999626253</v>
      </c>
      <c r="H31" s="554">
        <v>1.0134173356230618</v>
      </c>
      <c r="I31" s="553">
        <v>0.10376005121343827</v>
      </c>
      <c r="J31" s="553">
        <v>0.30521754682079866</v>
      </c>
      <c r="K31" s="553">
        <v>0.064355</v>
      </c>
      <c r="L31" s="553">
        <v>0.4013768440337154</v>
      </c>
      <c r="M31" s="553">
        <v>0.08140346647720113</v>
      </c>
      <c r="N31" s="554">
        <v>1.7955399896450586</v>
      </c>
      <c r="O31" s="554">
        <v>0.7826554304113265</v>
      </c>
      <c r="P31" s="554">
        <v>9.39639171826808</v>
      </c>
      <c r="Q31" s="554">
        <v>13.169860467897617</v>
      </c>
      <c r="R31" s="554">
        <v>1.3065437278987848</v>
      </c>
      <c r="S31" s="554">
        <v>42.84328069717462</v>
      </c>
      <c r="T31" s="553">
        <v>0.15922667115136757</v>
      </c>
      <c r="U31" s="553">
        <v>0.03367121960856748</v>
      </c>
      <c r="V31" s="553">
        <v>0.02230221597511066</v>
      </c>
      <c r="W31" s="553">
        <v>1.0727986619930456</v>
      </c>
      <c r="X31" s="553">
        <v>0.10080519129528005</v>
      </c>
      <c r="Y31" s="553">
        <v>0.534668788721031</v>
      </c>
      <c r="Z31" s="553">
        <v>0.534668788721031</v>
      </c>
      <c r="AA31" s="555">
        <v>0.057689742785627086</v>
      </c>
    </row>
    <row r="32" ht="12.75" customHeight="1">
      <c r="A32" s="552" t="s">
        <v>326</v>
      </c>
      <c r="B32" s="437">
        <v>741.0</v>
      </c>
      <c r="C32" s="553">
        <v>0.09607665178571433</v>
      </c>
      <c r="D32" s="553">
        <v>0.0730145592995516</v>
      </c>
      <c r="E32" s="553">
        <v>0.07471394705446395</v>
      </c>
      <c r="F32" s="553">
        <v>0.22104866126785247</v>
      </c>
      <c r="G32" s="554">
        <v>1.0326456976819207</v>
      </c>
      <c r="H32" s="554">
        <v>1.1080717666251705</v>
      </c>
      <c r="I32" s="553">
        <v>0.10982740024067343</v>
      </c>
      <c r="J32" s="553">
        <v>0.4135076735978356</v>
      </c>
      <c r="K32" s="553">
        <v>0.064355</v>
      </c>
      <c r="L32" s="553">
        <v>0.18212968708614163</v>
      </c>
      <c r="M32" s="553">
        <v>0.09857778015143687</v>
      </c>
      <c r="N32" s="554">
        <v>1.0903964728990392</v>
      </c>
      <c r="O32" s="554">
        <v>2.912540825477085</v>
      </c>
      <c r="P32" s="554">
        <v>15.776376409406517</v>
      </c>
      <c r="Q32" s="554">
        <v>36.43575419497701</v>
      </c>
      <c r="R32" s="554">
        <v>2.4782437577445737</v>
      </c>
      <c r="S32" s="554">
        <v>156.16716168811146</v>
      </c>
      <c r="T32" s="553">
        <v>0.03998354131040729</v>
      </c>
      <c r="U32" s="553">
        <v>0.037191470751384646</v>
      </c>
      <c r="V32" s="553">
        <v>-0.02554945149346416</v>
      </c>
      <c r="W32" s="553">
        <v>-0.34121714598614566</v>
      </c>
      <c r="X32" s="553">
        <v>0.022666950555256592</v>
      </c>
      <c r="Y32" s="553">
        <v>0.8923656321785706</v>
      </c>
      <c r="Z32" s="553">
        <v>0.8923656321785706</v>
      </c>
      <c r="AA32" s="555">
        <v>0.07479552339549587</v>
      </c>
    </row>
    <row r="33" ht="12.75" customHeight="1">
      <c r="A33" s="552" t="s">
        <v>932</v>
      </c>
      <c r="B33" s="437">
        <v>383.0</v>
      </c>
      <c r="C33" s="553">
        <v>0.08214126829268296</v>
      </c>
      <c r="D33" s="553">
        <v>0.10594277625043484</v>
      </c>
      <c r="E33" s="553">
        <v>0.10776035869992419</v>
      </c>
      <c r="F33" s="553">
        <v>0.22828572809639688</v>
      </c>
      <c r="G33" s="554">
        <v>0.8279088564359456</v>
      </c>
      <c r="H33" s="554">
        <v>1.0018793316240375</v>
      </c>
      <c r="I33" s="553">
        <v>0.10302046515710081</v>
      </c>
      <c r="J33" s="553">
        <v>0.3388816224065517</v>
      </c>
      <c r="K33" s="553">
        <v>0.064355</v>
      </c>
      <c r="L33" s="553">
        <v>0.2593042957980482</v>
      </c>
      <c r="M33" s="553">
        <v>0.0887690618643545</v>
      </c>
      <c r="N33" s="554">
        <v>1.1590208058340052</v>
      </c>
      <c r="O33" s="554">
        <v>2.7759010980617176</v>
      </c>
      <c r="P33" s="554">
        <v>14.044705041117071</v>
      </c>
      <c r="Q33" s="554">
        <v>24.861013118730213</v>
      </c>
      <c r="R33" s="554">
        <v>3.0192593691541796</v>
      </c>
      <c r="S33" s="554">
        <v>39.26285294619103</v>
      </c>
      <c r="T33" s="553">
        <v>0.14714493884822635</v>
      </c>
      <c r="U33" s="553">
        <v>0.08649034994585089</v>
      </c>
      <c r="V33" s="553">
        <v>0.07450731664583768</v>
      </c>
      <c r="W33" s="553">
        <v>1.3468736213993504</v>
      </c>
      <c r="X33" s="553">
        <v>0.08068341683507488</v>
      </c>
      <c r="Y33" s="553">
        <v>0.631674032282756</v>
      </c>
      <c r="Z33" s="553">
        <v>0.631674032282756</v>
      </c>
      <c r="AA33" s="555">
        <v>0.10712905533260317</v>
      </c>
    </row>
    <row r="34" ht="12.75" customHeight="1">
      <c r="A34" s="552" t="s">
        <v>933</v>
      </c>
      <c r="B34" s="437">
        <v>430.0</v>
      </c>
      <c r="C34" s="553">
        <v>0.11069166112956816</v>
      </c>
      <c r="D34" s="553">
        <v>0.08155918853538355</v>
      </c>
      <c r="E34" s="553">
        <v>0.10564638698267619</v>
      </c>
      <c r="F34" s="553">
        <v>0.21465598191652296</v>
      </c>
      <c r="G34" s="554">
        <v>0.5739833900965208</v>
      </c>
      <c r="H34" s="554">
        <v>0.7739207856809716</v>
      </c>
      <c r="I34" s="553">
        <v>0.08840832236215028</v>
      </c>
      <c r="J34" s="553">
        <v>0.340547923507063</v>
      </c>
      <c r="K34" s="553">
        <v>0.064355</v>
      </c>
      <c r="L34" s="553">
        <v>0.36687002403495417</v>
      </c>
      <c r="M34" s="553">
        <v>0.07360584756456567</v>
      </c>
      <c r="N34" s="554">
        <v>1.4546832049254672</v>
      </c>
      <c r="O34" s="554">
        <v>1.0834451563271217</v>
      </c>
      <c r="P34" s="554">
        <v>9.748963134960205</v>
      </c>
      <c r="Q34" s="554">
        <v>12.67416573044666</v>
      </c>
      <c r="R34" s="554">
        <v>1.8261410113292817</v>
      </c>
      <c r="S34" s="554">
        <v>26.811988355670824</v>
      </c>
      <c r="T34" s="553">
        <v>0.1620209245358258</v>
      </c>
      <c r="U34" s="553">
        <v>0.04191540951324291</v>
      </c>
      <c r="V34" s="553">
        <v>0.027119979747894662</v>
      </c>
      <c r="W34" s="553">
        <v>0.5982715203228036</v>
      </c>
      <c r="X34" s="553">
        <v>0.1447101350456033</v>
      </c>
      <c r="Y34" s="553">
        <v>0.3302337401562339</v>
      </c>
      <c r="Z34" s="553">
        <v>0.33023374015623386</v>
      </c>
      <c r="AA34" s="555">
        <v>0.08378458499710376</v>
      </c>
    </row>
    <row r="35" ht="12.75" customHeight="1">
      <c r="A35" s="552" t="s">
        <v>934</v>
      </c>
      <c r="B35" s="437">
        <v>1258.0</v>
      </c>
      <c r="C35" s="553">
        <v>0.12562276102088155</v>
      </c>
      <c r="D35" s="553">
        <v>0.12676163798911091</v>
      </c>
      <c r="E35" s="553">
        <v>0.009409818108886902</v>
      </c>
      <c r="F35" s="553">
        <v>0.17186208101028672</v>
      </c>
      <c r="G35" s="554">
        <v>0.2776441797272336</v>
      </c>
      <c r="H35" s="554">
        <v>0.9064411039954449</v>
      </c>
      <c r="I35" s="553">
        <v>0.09690287476610801</v>
      </c>
      <c r="J35" s="553">
        <v>0.3460847428655315</v>
      </c>
      <c r="K35" s="553">
        <v>0.064355</v>
      </c>
      <c r="L35" s="553">
        <v>0.769858073060975</v>
      </c>
      <c r="M35" s="553">
        <v>0.05930103505134852</v>
      </c>
      <c r="N35" s="554">
        <v>0.08586641297086685</v>
      </c>
      <c r="O35" s="554">
        <v>14.427254021387071</v>
      </c>
      <c r="P35" s="554">
        <v>48.68547790812006</v>
      </c>
      <c r="Q35" s="554">
        <v>67.19285000590006</v>
      </c>
      <c r="R35" s="554">
        <v>2.2423073424556663</v>
      </c>
      <c r="S35" s="554">
        <v>75.5382877110427</v>
      </c>
      <c r="T35" s="553" t="s">
        <v>915</v>
      </c>
      <c r="U35" s="553">
        <v>0.04002105386320324</v>
      </c>
      <c r="V35" s="553">
        <v>-0.07381992346982927</v>
      </c>
      <c r="W35" s="553">
        <v>-0.6865570915945256</v>
      </c>
      <c r="X35" s="553">
        <v>0.1804460985581789</v>
      </c>
      <c r="Y35" s="553">
        <v>0.2575697213281396</v>
      </c>
      <c r="Z35" s="553">
        <v>0.2575697213281396</v>
      </c>
      <c r="AA35" s="555">
        <v>0.12765948329353535</v>
      </c>
    </row>
    <row r="36" ht="12.75" customHeight="1">
      <c r="A36" s="552" t="s">
        <v>329</v>
      </c>
      <c r="B36" s="437">
        <v>1657.0</v>
      </c>
      <c r="C36" s="553">
        <v>0.08466306632213629</v>
      </c>
      <c r="D36" s="553">
        <v>0.07661269588430095</v>
      </c>
      <c r="E36" s="553">
        <v>0.11456980803957247</v>
      </c>
      <c r="F36" s="553">
        <v>0.2327782300648896</v>
      </c>
      <c r="G36" s="554">
        <v>0.6126222784971279</v>
      </c>
      <c r="H36" s="554">
        <v>0.721118156482477</v>
      </c>
      <c r="I36" s="553">
        <v>0.08502367383052678</v>
      </c>
      <c r="J36" s="553">
        <v>0.2861312665366668</v>
      </c>
      <c r="K36" s="553">
        <v>0.064355</v>
      </c>
      <c r="L36" s="553">
        <v>0.25097433371859046</v>
      </c>
      <c r="M36" s="553">
        <v>0.07574681922505981</v>
      </c>
      <c r="N36" s="554">
        <v>1.7590980021212301</v>
      </c>
      <c r="O36" s="554">
        <v>1.392006729461759</v>
      </c>
      <c r="P36" s="554">
        <v>12.15485339441831</v>
      </c>
      <c r="Q36" s="554">
        <v>17.800402450275442</v>
      </c>
      <c r="R36" s="554">
        <v>2.266540447238811</v>
      </c>
      <c r="S36" s="554">
        <v>46.464614561299086</v>
      </c>
      <c r="T36" s="553">
        <v>0.10527081694441977</v>
      </c>
      <c r="U36" s="553">
        <v>0.0461542625964197</v>
      </c>
      <c r="V36" s="553">
        <v>0.02540525481477706</v>
      </c>
      <c r="W36" s="553">
        <v>0.6195264160331899</v>
      </c>
      <c r="X36" s="553">
        <v>0.09915135116368702</v>
      </c>
      <c r="Y36" s="553">
        <v>0.6585422014379031</v>
      </c>
      <c r="Z36" s="553">
        <v>0.6585422014379031</v>
      </c>
      <c r="AA36" s="555">
        <v>0.07714085301963815</v>
      </c>
    </row>
    <row r="37" ht="12.75" customHeight="1">
      <c r="A37" s="552" t="s">
        <v>330</v>
      </c>
      <c r="B37" s="437">
        <v>173.0</v>
      </c>
      <c r="C37" s="553">
        <v>0.07762073770491802</v>
      </c>
      <c r="D37" s="553">
        <v>0.024705012768152908</v>
      </c>
      <c r="E37" s="553">
        <v>0.10682869077036926</v>
      </c>
      <c r="F37" s="553">
        <v>0.24528806061661854</v>
      </c>
      <c r="G37" s="554">
        <v>0.49621392699558364</v>
      </c>
      <c r="H37" s="554">
        <v>0.6691842811174069</v>
      </c>
      <c r="I37" s="553">
        <v>0.08169471241962578</v>
      </c>
      <c r="J37" s="553">
        <v>0.3082233050608905</v>
      </c>
      <c r="K37" s="553">
        <v>0.064355</v>
      </c>
      <c r="L37" s="553">
        <v>0.36579861840107675</v>
      </c>
      <c r="M37" s="553">
        <v>0.06939129594697531</v>
      </c>
      <c r="N37" s="554">
        <v>5.2660011730306495</v>
      </c>
      <c r="O37" s="554">
        <v>0.3704094610527061</v>
      </c>
      <c r="P37" s="554">
        <v>9.705473761566203</v>
      </c>
      <c r="Q37" s="554">
        <v>14.908328811292225</v>
      </c>
      <c r="R37" s="554">
        <v>2.148424462767339</v>
      </c>
      <c r="S37" s="554">
        <v>49.78841663912469</v>
      </c>
      <c r="T37" s="553">
        <v>0.058735090381477825</v>
      </c>
      <c r="U37" s="553">
        <v>0.014196921545210836</v>
      </c>
      <c r="V37" s="553">
        <v>0.009039573725576101</v>
      </c>
      <c r="W37" s="553">
        <v>0.4847452831289777</v>
      </c>
      <c r="X37" s="553">
        <v>0.08914166793720855</v>
      </c>
      <c r="Y37" s="553">
        <v>0.5694556518243253</v>
      </c>
      <c r="Z37" s="553">
        <v>0.5694556518243253</v>
      </c>
      <c r="AA37" s="555">
        <v>0.024650661855536993</v>
      </c>
    </row>
    <row r="38" ht="12.75" customHeight="1">
      <c r="A38" s="552" t="s">
        <v>935</v>
      </c>
      <c r="B38" s="437">
        <v>383.0</v>
      </c>
      <c r="C38" s="553">
        <v>0.05152820895522389</v>
      </c>
      <c r="D38" s="553">
        <v>0.07236821058761173</v>
      </c>
      <c r="E38" s="553">
        <v>0.13128509792883256</v>
      </c>
      <c r="F38" s="553">
        <v>0.18188020982467482</v>
      </c>
      <c r="G38" s="554">
        <v>0.9343214300886449</v>
      </c>
      <c r="H38" s="554">
        <v>0.9490949854867622</v>
      </c>
      <c r="I38" s="553">
        <v>0.09963698856970146</v>
      </c>
      <c r="J38" s="553">
        <v>0.29724029020693765</v>
      </c>
      <c r="K38" s="553">
        <v>0.064355</v>
      </c>
      <c r="L38" s="553">
        <v>0.21842611560401576</v>
      </c>
      <c r="M38" s="553">
        <v>0.08837129588766915</v>
      </c>
      <c r="N38" s="554">
        <v>2.0889192774633893</v>
      </c>
      <c r="O38" s="554">
        <v>1.0263903171402882</v>
      </c>
      <c r="P38" s="554">
        <v>9.742334396995357</v>
      </c>
      <c r="Q38" s="554">
        <v>13.62134667902732</v>
      </c>
      <c r="R38" s="554">
        <v>2.0500313773089878</v>
      </c>
      <c r="S38" s="554">
        <v>37.84439245220923</v>
      </c>
      <c r="T38" s="553">
        <v>0.04911142247112463</v>
      </c>
      <c r="U38" s="553">
        <v>0.03588446704427892</v>
      </c>
      <c r="V38" s="553">
        <v>0.030953297052442055</v>
      </c>
      <c r="W38" s="553">
        <v>0.5344106441284635</v>
      </c>
      <c r="X38" s="553">
        <v>0.11207479182881588</v>
      </c>
      <c r="Y38" s="553">
        <v>0.7004804195891066</v>
      </c>
      <c r="Z38" s="553">
        <v>0.7004804195891066</v>
      </c>
      <c r="AA38" s="555">
        <v>0.07332634459333486</v>
      </c>
    </row>
    <row r="39" ht="12.75" customHeight="1">
      <c r="A39" s="552" t="s">
        <v>936</v>
      </c>
      <c r="B39" s="437">
        <v>253.0</v>
      </c>
      <c r="C39" s="553">
        <v>0.1356263043478261</v>
      </c>
      <c r="D39" s="553">
        <v>0.29235498362320717</v>
      </c>
      <c r="E39" s="553">
        <v>0.07173408690830194</v>
      </c>
      <c r="F39" s="553">
        <v>0.1599691738747759</v>
      </c>
      <c r="G39" s="554">
        <v>0.6090620482792936</v>
      </c>
      <c r="H39" s="554">
        <v>0.8653850482473718</v>
      </c>
      <c r="I39" s="553">
        <v>0.09427118159265654</v>
      </c>
      <c r="J39" s="553">
        <v>0.33373654343742754</v>
      </c>
      <c r="K39" s="553">
        <v>0.064355</v>
      </c>
      <c r="L39" s="553">
        <v>0.39204417303862843</v>
      </c>
      <c r="M39" s="553">
        <v>0.07615448022189596</v>
      </c>
      <c r="N39" s="554">
        <v>0.27487754973856493</v>
      </c>
      <c r="O39" s="554">
        <v>7.400667405873427</v>
      </c>
      <c r="P39" s="554">
        <v>13.945213693183824</v>
      </c>
      <c r="Q39" s="554">
        <v>22.786692369740855</v>
      </c>
      <c r="R39" s="554">
        <v>2.0118013936278087</v>
      </c>
      <c r="S39" s="554">
        <v>49.91219743572899</v>
      </c>
      <c r="T39" s="553">
        <v>0.09720434876570107</v>
      </c>
      <c r="U39" s="553">
        <v>0.41558883937595664</v>
      </c>
      <c r="V39" s="553">
        <v>0.36675488468864414</v>
      </c>
      <c r="W39" s="553">
        <v>1.5213911510431768</v>
      </c>
      <c r="X39" s="553">
        <v>0.10750114708648668</v>
      </c>
      <c r="Y39" s="553">
        <v>0.663868143022513</v>
      </c>
      <c r="Z39" s="553">
        <v>0.663868143022513</v>
      </c>
      <c r="AA39" s="555">
        <v>0.2914634184100199</v>
      </c>
    </row>
    <row r="40" ht="12.75" customHeight="1">
      <c r="A40" s="552" t="s">
        <v>937</v>
      </c>
      <c r="B40" s="437">
        <v>849.0</v>
      </c>
      <c r="C40" s="553">
        <v>0.15227076604554862</v>
      </c>
      <c r="D40" s="553">
        <v>0.12429654755321912</v>
      </c>
      <c r="E40" s="553">
        <v>0.11043987670936686</v>
      </c>
      <c r="F40" s="553">
        <v>0.2058631907584487</v>
      </c>
      <c r="G40" s="554">
        <v>1.0434097110903413</v>
      </c>
      <c r="H40" s="554">
        <v>1.098082283316312</v>
      </c>
      <c r="I40" s="553">
        <v>0.1091870743605756</v>
      </c>
      <c r="J40" s="553">
        <v>0.4234296715169217</v>
      </c>
      <c r="K40" s="553">
        <v>0.064355</v>
      </c>
      <c r="L40" s="553">
        <v>0.11702454945172516</v>
      </c>
      <c r="M40" s="553">
        <v>0.10203374276993568</v>
      </c>
      <c r="N40" s="554">
        <v>0.9344382246720083</v>
      </c>
      <c r="O40" s="554">
        <v>4.412915204529993</v>
      </c>
      <c r="P40" s="554">
        <v>20.06604752207143</v>
      </c>
      <c r="Q40" s="554">
        <v>33.885138474146686</v>
      </c>
      <c r="R40" s="554">
        <v>3.577065328687603</v>
      </c>
      <c r="S40" s="554">
        <v>94.72577507667808</v>
      </c>
      <c r="T40" s="553">
        <v>0.2568771678494062</v>
      </c>
      <c r="U40" s="553">
        <v>0.05425840003523735</v>
      </c>
      <c r="V40" s="553">
        <v>0.03468357524389057</v>
      </c>
      <c r="W40" s="553">
        <v>0.6732921834616016</v>
      </c>
      <c r="X40" s="553">
        <v>0.07578216042011077</v>
      </c>
      <c r="Y40" s="553">
        <v>0.5070323335024592</v>
      </c>
      <c r="Z40" s="553">
        <v>0.5070323335024592</v>
      </c>
      <c r="AA40" s="555">
        <v>0.1286032425582757</v>
      </c>
    </row>
    <row r="41" ht="12.75" customHeight="1">
      <c r="A41" s="552" t="s">
        <v>938</v>
      </c>
      <c r="B41" s="437">
        <v>463.0</v>
      </c>
      <c r="C41" s="553">
        <v>0.1262148689138577</v>
      </c>
      <c r="D41" s="553">
        <v>0.03949890391586042</v>
      </c>
      <c r="E41" s="553">
        <v>0.28931239582267765</v>
      </c>
      <c r="F41" s="553">
        <v>0.23065813714388517</v>
      </c>
      <c r="G41" s="554">
        <v>0.8212109879282181</v>
      </c>
      <c r="H41" s="554">
        <v>0.9102046390281963</v>
      </c>
      <c r="I41" s="553">
        <v>0.09714411736170739</v>
      </c>
      <c r="J41" s="553">
        <v>0.37805793675314886</v>
      </c>
      <c r="K41" s="553">
        <v>0.064355</v>
      </c>
      <c r="L41" s="553">
        <v>0.2300114299920196</v>
      </c>
      <c r="M41" s="553">
        <v>0.08585428156103396</v>
      </c>
      <c r="N41" s="554">
        <v>8.65898222336983</v>
      </c>
      <c r="O41" s="554">
        <v>0.6084030855050845</v>
      </c>
      <c r="P41" s="554">
        <v>11.056727598441423</v>
      </c>
      <c r="Q41" s="554">
        <v>15.221991037238867</v>
      </c>
      <c r="R41" s="554">
        <v>2.6222805850362048</v>
      </c>
      <c r="S41" s="554">
        <v>57.50089542846316</v>
      </c>
      <c r="T41" s="553">
        <v>-0.027295865370918826</v>
      </c>
      <c r="U41" s="553">
        <v>0.008735011215680617</v>
      </c>
      <c r="V41" s="553">
        <v>0.016595145817757926</v>
      </c>
      <c r="W41" s="553">
        <v>0.574513905410946</v>
      </c>
      <c r="X41" s="553">
        <v>0.12150320012763607</v>
      </c>
      <c r="Y41" s="553">
        <v>0.3688222893654052</v>
      </c>
      <c r="Z41" s="553">
        <v>0.3688222893654052</v>
      </c>
      <c r="AA41" s="555">
        <v>0.039065887894485084</v>
      </c>
    </row>
    <row r="42" ht="12.75" customHeight="1">
      <c r="A42" s="552" t="s">
        <v>939</v>
      </c>
      <c r="B42" s="437">
        <v>443.0</v>
      </c>
      <c r="C42" s="553">
        <v>0.16608049792531127</v>
      </c>
      <c r="D42" s="553">
        <v>0.13603420361779647</v>
      </c>
      <c r="E42" s="553">
        <v>0.12755597641996128</v>
      </c>
      <c r="F42" s="553">
        <v>0.1406302678057966</v>
      </c>
      <c r="G42" s="554">
        <v>1.1706770255280208</v>
      </c>
      <c r="H42" s="554">
        <v>1.2336178357798584</v>
      </c>
      <c r="I42" s="553">
        <v>0.11787490327348893</v>
      </c>
      <c r="J42" s="553">
        <v>0.4493294014324379</v>
      </c>
      <c r="K42" s="553">
        <v>0.064355</v>
      </c>
      <c r="L42" s="553">
        <v>0.12088709657117508</v>
      </c>
      <c r="M42" s="553">
        <v>0.10943522027790775</v>
      </c>
      <c r="N42" s="554">
        <v>0.9806808854111758</v>
      </c>
      <c r="O42" s="554">
        <v>5.245477310988298</v>
      </c>
      <c r="P42" s="554">
        <v>21.657557844698783</v>
      </c>
      <c r="Q42" s="554">
        <v>36.68273692947798</v>
      </c>
      <c r="R42" s="554">
        <v>3.937298830626731</v>
      </c>
      <c r="S42" s="554">
        <v>128.0726434666931</v>
      </c>
      <c r="T42" s="553">
        <v>0.2389800084815025</v>
      </c>
      <c r="U42" s="553">
        <v>0.07151953974823035</v>
      </c>
      <c r="V42" s="553">
        <v>0.06135000646949925</v>
      </c>
      <c r="W42" s="553">
        <v>0.7159047776805149</v>
      </c>
      <c r="X42" s="553">
        <v>0.06025565979669429</v>
      </c>
      <c r="Y42" s="553">
        <v>0.2442734203141255</v>
      </c>
      <c r="Z42" s="553">
        <v>0.24427342031412547</v>
      </c>
      <c r="AA42" s="555">
        <v>0.13842721531237037</v>
      </c>
    </row>
    <row r="43" ht="12.75" customHeight="1">
      <c r="A43" s="552" t="s">
        <v>338</v>
      </c>
      <c r="B43" s="437">
        <v>173.0</v>
      </c>
      <c r="C43" s="553">
        <v>0.07834188811188812</v>
      </c>
      <c r="D43" s="553">
        <v>0.132841717030939</v>
      </c>
      <c r="E43" s="553">
        <v>0.1441592242718588</v>
      </c>
      <c r="F43" s="553">
        <v>0.24284596243598935</v>
      </c>
      <c r="G43" s="554">
        <v>1.0113882281398234</v>
      </c>
      <c r="H43" s="554">
        <v>1.094707449030331</v>
      </c>
      <c r="I43" s="553">
        <v>0.10897074748284423</v>
      </c>
      <c r="J43" s="553">
        <v>0.2896512515831869</v>
      </c>
      <c r="K43" s="553">
        <v>0.064355</v>
      </c>
      <c r="L43" s="553">
        <v>0.2310829232799077</v>
      </c>
      <c r="M43" s="553">
        <v>0.09489538645538222</v>
      </c>
      <c r="N43" s="554">
        <v>1.3895015946994185</v>
      </c>
      <c r="O43" s="554">
        <v>1.183683584475072</v>
      </c>
      <c r="P43" s="554">
        <v>8.02944931196801</v>
      </c>
      <c r="Q43" s="554">
        <v>9.165171354093479</v>
      </c>
      <c r="R43" s="554">
        <v>1.5788152644485345</v>
      </c>
      <c r="S43" s="554">
        <v>20.550712047888325</v>
      </c>
      <c r="T43" s="553">
        <v>0.6093441380975982</v>
      </c>
      <c r="U43" s="553">
        <v>0.006943514595374572</v>
      </c>
      <c r="V43" s="553">
        <v>0.0051463807767742845</v>
      </c>
      <c r="W43" s="553">
        <v>0.2028709193735046</v>
      </c>
      <c r="X43" s="553">
        <v>0.16610003799748513</v>
      </c>
      <c r="Y43" s="553">
        <v>0.18138712820097366</v>
      </c>
      <c r="Z43" s="553">
        <v>0.1813871282009737</v>
      </c>
      <c r="AA43" s="555">
        <v>0.12789569443934776</v>
      </c>
    </row>
    <row r="44" ht="12.75" customHeight="1">
      <c r="A44" s="552" t="s">
        <v>940</v>
      </c>
      <c r="B44" s="437">
        <v>232.0</v>
      </c>
      <c r="C44" s="553">
        <v>0.11022302631578944</v>
      </c>
      <c r="D44" s="553">
        <v>0.1085649671737164</v>
      </c>
      <c r="E44" s="553">
        <v>0.12323476437453092</v>
      </c>
      <c r="F44" s="553">
        <v>0.2008946591472626</v>
      </c>
      <c r="G44" s="554">
        <v>0.5802219144187124</v>
      </c>
      <c r="H44" s="554">
        <v>0.7649492144306513</v>
      </c>
      <c r="I44" s="553">
        <v>0.08783324464500475</v>
      </c>
      <c r="J44" s="553">
        <v>0.2952943117870856</v>
      </c>
      <c r="K44" s="553">
        <v>0.064355</v>
      </c>
      <c r="L44" s="553">
        <v>0.32208491721063115</v>
      </c>
      <c r="M44" s="553">
        <v>0.07502298357098422</v>
      </c>
      <c r="N44" s="554">
        <v>1.3816578903093077</v>
      </c>
      <c r="O44" s="554">
        <v>2.3100825241398097</v>
      </c>
      <c r="P44" s="554">
        <v>12.437422816930145</v>
      </c>
      <c r="Q44" s="554">
        <v>20.576674304329792</v>
      </c>
      <c r="R44" s="554">
        <v>4.077228390304167</v>
      </c>
      <c r="S44" s="554">
        <v>41.979480731891236</v>
      </c>
      <c r="T44" s="553">
        <v>0.0696388585347049</v>
      </c>
      <c r="U44" s="553">
        <v>0.07173862767890807</v>
      </c>
      <c r="V44" s="553">
        <v>0.024492221939418666</v>
      </c>
      <c r="W44" s="553">
        <v>0.4077498161537454</v>
      </c>
      <c r="X44" s="553">
        <v>0.1194972327229354</v>
      </c>
      <c r="Y44" s="553">
        <v>0.45894118236118964</v>
      </c>
      <c r="Z44" s="553">
        <v>0.45894118236118964</v>
      </c>
      <c r="AA44" s="555">
        <v>0.10768274675714404</v>
      </c>
    </row>
    <row r="45" ht="12.75" customHeight="1">
      <c r="A45" s="552" t="s">
        <v>339</v>
      </c>
      <c r="B45" s="437">
        <v>650.0</v>
      </c>
      <c r="C45" s="553">
        <v>0.03479338114754098</v>
      </c>
      <c r="D45" s="553">
        <v>0.14018791934418812</v>
      </c>
      <c r="E45" s="553">
        <v>0.08265390639495232</v>
      </c>
      <c r="F45" s="553">
        <v>0.20563328333825057</v>
      </c>
      <c r="G45" s="554">
        <v>0.7853696261046101</v>
      </c>
      <c r="H45" s="554">
        <v>0.9791274828677098</v>
      </c>
      <c r="I45" s="553">
        <v>0.1015620716518202</v>
      </c>
      <c r="J45" s="553">
        <v>0.33832876960999636</v>
      </c>
      <c r="K45" s="553">
        <v>0.064355</v>
      </c>
      <c r="L45" s="553">
        <v>0.3164214463464312</v>
      </c>
      <c r="M45" s="553">
        <v>0.084632968113555</v>
      </c>
      <c r="N45" s="554">
        <v>0.7580094309218133</v>
      </c>
      <c r="O45" s="554">
        <v>3.5637067515271936</v>
      </c>
      <c r="P45" s="554">
        <v>15.089381235478534</v>
      </c>
      <c r="Q45" s="554">
        <v>28.372077561065506</v>
      </c>
      <c r="R45" s="554">
        <v>3.9615827071660785</v>
      </c>
      <c r="S45" s="554">
        <v>60.18532917653335</v>
      </c>
      <c r="T45" s="553">
        <v>-0.01978075305102925</v>
      </c>
      <c r="U45" s="553">
        <v>0.0630559720259098</v>
      </c>
      <c r="V45" s="553">
        <v>0.008460904068733224</v>
      </c>
      <c r="W45" s="553">
        <v>0.16016478095524214</v>
      </c>
      <c r="X45" s="553">
        <v>0.10909196658632202</v>
      </c>
      <c r="Y45" s="553">
        <v>0.27136929836694884</v>
      </c>
      <c r="Z45" s="553">
        <v>0.2713692983669489</v>
      </c>
      <c r="AA45" s="555">
        <v>0.12340733671522261</v>
      </c>
    </row>
    <row r="46" ht="12.75" customHeight="1">
      <c r="A46" s="552" t="s">
        <v>340</v>
      </c>
      <c r="B46" s="437">
        <v>178.0</v>
      </c>
      <c r="C46" s="553">
        <v>0.039548646616541346</v>
      </c>
      <c r="D46" s="553">
        <v>0.16559847149871118</v>
      </c>
      <c r="E46" s="553">
        <v>0.25243132693267323</v>
      </c>
      <c r="F46" s="553">
        <v>0.222325854364532</v>
      </c>
      <c r="G46" s="554">
        <v>0.6752046425281285</v>
      </c>
      <c r="H46" s="554">
        <v>0.7274713770295027</v>
      </c>
      <c r="I46" s="553">
        <v>0.08543091526759113</v>
      </c>
      <c r="J46" s="553">
        <v>0.2978129607326115</v>
      </c>
      <c r="K46" s="553">
        <v>0.064355</v>
      </c>
      <c r="L46" s="553">
        <v>0.13333771641577577</v>
      </c>
      <c r="M46" s="553">
        <v>0.08044800463348603</v>
      </c>
      <c r="N46" s="554">
        <v>1.7783180364776956</v>
      </c>
      <c r="O46" s="554">
        <v>3.1017983609088646</v>
      </c>
      <c r="P46" s="554">
        <v>15.108858578061582</v>
      </c>
      <c r="Q46" s="554">
        <v>18.460413376699474</v>
      </c>
      <c r="R46" s="554">
        <v>6.04199454715503</v>
      </c>
      <c r="S46" s="554">
        <v>53.66886871203858</v>
      </c>
      <c r="T46" s="553">
        <v>0.05323579396923756</v>
      </c>
      <c r="U46" s="553">
        <v>0.03574225165417418</v>
      </c>
      <c r="V46" s="553">
        <v>0.013238666896878337</v>
      </c>
      <c r="W46" s="553">
        <v>0.07055305351361157</v>
      </c>
      <c r="X46" s="553">
        <v>0.26800939213262565</v>
      </c>
      <c r="Y46" s="553">
        <v>0.6568910084434325</v>
      </c>
      <c r="Z46" s="553">
        <v>0.6568910084434325</v>
      </c>
      <c r="AA46" s="555">
        <v>0.16660654992579219</v>
      </c>
    </row>
    <row r="47" ht="12.75" customHeight="1">
      <c r="A47" s="552" t="s">
        <v>941</v>
      </c>
      <c r="B47" s="437">
        <v>81.0</v>
      </c>
      <c r="C47" s="553">
        <v>0.02068361702127659</v>
      </c>
      <c r="D47" s="553">
        <v>0.10927793514353079</v>
      </c>
      <c r="E47" s="553">
        <v>0.21875033210744055</v>
      </c>
      <c r="F47" s="553">
        <v>0.25722215886696154</v>
      </c>
      <c r="G47" s="554">
        <v>1.0228619556904517</v>
      </c>
      <c r="H47" s="554">
        <v>1.2103298958985118</v>
      </c>
      <c r="I47" s="553">
        <v>0.11638214632709461</v>
      </c>
      <c r="J47" s="553">
        <v>0.33631953220947924</v>
      </c>
      <c r="K47" s="553">
        <v>0.064355</v>
      </c>
      <c r="L47" s="553">
        <v>0.25719480780938697</v>
      </c>
      <c r="M47" s="553">
        <v>0.09881012579254235</v>
      </c>
      <c r="N47" s="554">
        <v>2.3003858434396283</v>
      </c>
      <c r="O47" s="554">
        <v>1.9345203801039386</v>
      </c>
      <c r="P47" s="554">
        <v>11.38060048642396</v>
      </c>
      <c r="Q47" s="554">
        <v>16.969841193408303</v>
      </c>
      <c r="R47" s="554">
        <v>3.374999052883659</v>
      </c>
      <c r="S47" s="554">
        <v>143.50472685181344</v>
      </c>
      <c r="T47" s="553">
        <v>0.14317420782326645</v>
      </c>
      <c r="U47" s="553">
        <v>0.019734900420309842</v>
      </c>
      <c r="V47" s="553">
        <v>-0.013947351432358736</v>
      </c>
      <c r="W47" s="553">
        <v>0.0014962129840574126</v>
      </c>
      <c r="X47" s="553">
        <v>0.08982080004282599</v>
      </c>
      <c r="Y47" s="553">
        <v>0.5528405809168633</v>
      </c>
      <c r="Z47" s="553">
        <v>0.5528405809168633</v>
      </c>
      <c r="AA47" s="555">
        <v>0.1138079272677219</v>
      </c>
    </row>
    <row r="48" ht="12.75" customHeight="1">
      <c r="A48" s="552" t="s">
        <v>942</v>
      </c>
      <c r="B48" s="437">
        <v>202.0</v>
      </c>
      <c r="C48" s="553">
        <v>0.08460260355029586</v>
      </c>
      <c r="D48" s="553">
        <v>0.11829078864545525</v>
      </c>
      <c r="E48" s="553">
        <v>0.1815670557202762</v>
      </c>
      <c r="F48" s="553">
        <v>0.2099018785754637</v>
      </c>
      <c r="G48" s="554">
        <v>0.629394290783981</v>
      </c>
      <c r="H48" s="554">
        <v>0.6850762226636025</v>
      </c>
      <c r="I48" s="553">
        <v>0.08271338587273692</v>
      </c>
      <c r="J48" s="553">
        <v>0.2478689232245281</v>
      </c>
      <c r="K48" s="553">
        <v>0.058543</v>
      </c>
      <c r="L48" s="553">
        <v>0.26006451089662946</v>
      </c>
      <c r="M48" s="553">
        <v>0.0725725672658889</v>
      </c>
      <c r="N48" s="554">
        <v>1.8091101184233098</v>
      </c>
      <c r="O48" s="554">
        <v>1.169134129847309</v>
      </c>
      <c r="P48" s="554">
        <v>8.142154303147011</v>
      </c>
      <c r="Q48" s="554">
        <v>8.598038176376042</v>
      </c>
      <c r="R48" s="554">
        <v>1.7824284117595675</v>
      </c>
      <c r="S48" s="554">
        <v>22.772643938729356</v>
      </c>
      <c r="T48" s="553">
        <v>-0.015909868291309952</v>
      </c>
      <c r="U48" s="553">
        <v>0.0075983583944395005</v>
      </c>
      <c r="V48" s="553">
        <v>0.004228833772045735</v>
      </c>
      <c r="W48" s="553">
        <v>0.020168608230211157</v>
      </c>
      <c r="X48" s="553">
        <v>0.15203983853675418</v>
      </c>
      <c r="Y48" s="553">
        <v>0.4245453994262916</v>
      </c>
      <c r="Z48" s="553">
        <v>0.42454539942629155</v>
      </c>
      <c r="AA48" s="555">
        <v>0.1184053018887523</v>
      </c>
    </row>
    <row r="49" ht="12.75" customHeight="1">
      <c r="A49" s="552" t="s">
        <v>343</v>
      </c>
      <c r="B49" s="437">
        <v>137.0</v>
      </c>
      <c r="C49" s="553">
        <v>0.08265757009345794</v>
      </c>
      <c r="D49" s="553">
        <v>0.10819946113762266</v>
      </c>
      <c r="E49" s="553">
        <v>0.0964165801203731</v>
      </c>
      <c r="F49" s="553">
        <v>0.14300985402084812</v>
      </c>
      <c r="G49" s="554">
        <v>0.7749958133235606</v>
      </c>
      <c r="H49" s="554">
        <v>0.886623183454928</v>
      </c>
      <c r="I49" s="553">
        <v>0.0956325460594609</v>
      </c>
      <c r="J49" s="553">
        <v>0.2529088497524813</v>
      </c>
      <c r="K49" s="553">
        <v>0.064355</v>
      </c>
      <c r="L49" s="553">
        <v>0.5093217544162884</v>
      </c>
      <c r="M49" s="553">
        <v>0.07140297336543747</v>
      </c>
      <c r="N49" s="554">
        <v>1.0309138465092278</v>
      </c>
      <c r="O49" s="554">
        <v>1.0625828777250275</v>
      </c>
      <c r="P49" s="554">
        <v>7.215679263423443</v>
      </c>
      <c r="Q49" s="554">
        <v>8.805890086056614</v>
      </c>
      <c r="R49" s="554">
        <v>1.1248722994828504</v>
      </c>
      <c r="S49" s="554">
        <v>45.466420035837494</v>
      </c>
      <c r="T49" s="553">
        <v>-0.9618918273783859</v>
      </c>
      <c r="U49" s="553">
        <v>0.006879342537715871</v>
      </c>
      <c r="V49" s="553">
        <v>0.004798682264904494</v>
      </c>
      <c r="W49" s="553">
        <v>-0.07883068102302147</v>
      </c>
      <c r="X49" s="553">
        <v>0.07415972895423796</v>
      </c>
      <c r="Y49" s="553">
        <v>0.6190700745883686</v>
      </c>
      <c r="Z49" s="553">
        <v>0.6190700745883686</v>
      </c>
      <c r="AA49" s="555">
        <v>0.10832802165624872</v>
      </c>
    </row>
    <row r="50" ht="12.75" customHeight="1">
      <c r="A50" s="552" t="s">
        <v>943</v>
      </c>
      <c r="B50" s="437">
        <v>228.0</v>
      </c>
      <c r="C50" s="553">
        <v>0.09064165803108808</v>
      </c>
      <c r="D50" s="553">
        <v>0.09758146600419187</v>
      </c>
      <c r="E50" s="553">
        <v>0.1331121282848552</v>
      </c>
      <c r="F50" s="553">
        <v>0.1870229803948328</v>
      </c>
      <c r="G50" s="554">
        <v>0.6647689482362986</v>
      </c>
      <c r="H50" s="554">
        <v>0.7108225066540639</v>
      </c>
      <c r="I50" s="553">
        <v>0.0843637226765255</v>
      </c>
      <c r="J50" s="553">
        <v>0.2674377675554215</v>
      </c>
      <c r="K50" s="553">
        <v>0.064355</v>
      </c>
      <c r="L50" s="553">
        <v>0.18249067562498464</v>
      </c>
      <c r="M50" s="553">
        <v>0.07773868909965644</v>
      </c>
      <c r="N50" s="554">
        <v>1.6491131323911132</v>
      </c>
      <c r="O50" s="554">
        <v>1.1297486196935083</v>
      </c>
      <c r="P50" s="554">
        <v>9.24722869193527</v>
      </c>
      <c r="Q50" s="554">
        <v>10.817649285030543</v>
      </c>
      <c r="R50" s="554">
        <v>1.589948863902925</v>
      </c>
      <c r="S50" s="554">
        <v>19.55293818721364</v>
      </c>
      <c r="T50" s="553">
        <v>-0.2847602982713821</v>
      </c>
      <c r="U50" s="553">
        <v>0.006965993910183885</v>
      </c>
      <c r="V50" s="553">
        <v>-0.0031311810875102627</v>
      </c>
      <c r="W50" s="553">
        <v>0.19017906155847933</v>
      </c>
      <c r="X50" s="553">
        <v>0.1231229351583873</v>
      </c>
      <c r="Y50" s="553">
        <v>0.3176730261653639</v>
      </c>
      <c r="Z50" s="553">
        <v>0.31767302616536397</v>
      </c>
      <c r="AA50" s="555">
        <v>0.09792192081104668</v>
      </c>
    </row>
    <row r="51" ht="12.75" customHeight="1">
      <c r="A51" s="552" t="s">
        <v>944</v>
      </c>
      <c r="B51" s="437">
        <v>1374.0</v>
      </c>
      <c r="C51" s="553">
        <v>0.11473422264875235</v>
      </c>
      <c r="D51" s="553">
        <v>0.1762200522447241</v>
      </c>
      <c r="E51" s="553">
        <v>0.055770237112366595</v>
      </c>
      <c r="F51" s="553">
        <v>0.172959846193638</v>
      </c>
      <c r="G51" s="554">
        <v>0.5397928644612399</v>
      </c>
      <c r="H51" s="554">
        <v>0.7538219195489253</v>
      </c>
      <c r="I51" s="553">
        <v>0.08711998504308612</v>
      </c>
      <c r="J51" s="553">
        <v>0.29524731282444133</v>
      </c>
      <c r="K51" s="553">
        <v>0.064355</v>
      </c>
      <c r="L51" s="553">
        <v>0.424246094921166</v>
      </c>
      <c r="M51" s="553">
        <v>0.07054907213415149</v>
      </c>
      <c r="N51" s="554">
        <v>0.348662730778207</v>
      </c>
      <c r="O51" s="554">
        <v>4.655215766873882</v>
      </c>
      <c r="P51" s="554">
        <v>16.809441335551345</v>
      </c>
      <c r="Q51" s="554">
        <v>20.170578625395265</v>
      </c>
      <c r="R51" s="554">
        <v>1.3814510990522937</v>
      </c>
      <c r="S51" s="554">
        <v>56.350072695147695</v>
      </c>
      <c r="T51" s="553" t="s">
        <v>915</v>
      </c>
      <c r="U51" s="553">
        <v>0.03600827575408963</v>
      </c>
      <c r="V51" s="553">
        <v>0.07678811784148608</v>
      </c>
      <c r="W51" s="553">
        <v>0.5242060967646034</v>
      </c>
      <c r="X51" s="553">
        <v>0.1044844699259437</v>
      </c>
      <c r="Y51" s="553">
        <v>0.5604759651615948</v>
      </c>
      <c r="Z51" s="553">
        <v>0.5604759651615948</v>
      </c>
      <c r="AA51" s="555">
        <v>0.17504604457389827</v>
      </c>
    </row>
    <row r="52" ht="12.75" customHeight="1">
      <c r="A52" s="552" t="s">
        <v>349</v>
      </c>
      <c r="B52" s="437">
        <v>1492.0</v>
      </c>
      <c r="C52" s="553">
        <v>0.06073680695333949</v>
      </c>
      <c r="D52" s="553">
        <v>0.09918809180769975</v>
      </c>
      <c r="E52" s="553">
        <v>0.12714981972762704</v>
      </c>
      <c r="F52" s="553">
        <v>0.21301565480909104</v>
      </c>
      <c r="G52" s="554">
        <v>1.0383610269809804</v>
      </c>
      <c r="H52" s="554">
        <v>1.0707088534325078</v>
      </c>
      <c r="I52" s="553">
        <v>0.10743243750502375</v>
      </c>
      <c r="J52" s="553">
        <v>0.29756519697738837</v>
      </c>
      <c r="K52" s="553">
        <v>0.064355</v>
      </c>
      <c r="L52" s="553">
        <v>0.1330768416769059</v>
      </c>
      <c r="M52" s="553">
        <v>0.09953138282532399</v>
      </c>
      <c r="N52" s="554">
        <v>1.4758444913873308</v>
      </c>
      <c r="O52" s="554">
        <v>2.152051180477197</v>
      </c>
      <c r="P52" s="554">
        <v>14.740091472662543</v>
      </c>
      <c r="Q52" s="554">
        <v>20.507888137578245</v>
      </c>
      <c r="R52" s="554">
        <v>2.9318971669892666</v>
      </c>
      <c r="S52" s="554">
        <v>59.82145516111429</v>
      </c>
      <c r="T52" s="553">
        <v>0.28320474661866296</v>
      </c>
      <c r="U52" s="553">
        <v>0.04185950446001566</v>
      </c>
      <c r="V52" s="553">
        <v>0.04235351210658843</v>
      </c>
      <c r="W52" s="553">
        <v>0.9159125105760683</v>
      </c>
      <c r="X52" s="553">
        <v>0.11997300767360307</v>
      </c>
      <c r="Y52" s="553">
        <v>0.41450280864813127</v>
      </c>
      <c r="Z52" s="553">
        <v>0.41450280864813127</v>
      </c>
      <c r="AA52" s="555">
        <v>0.10081767143303756</v>
      </c>
    </row>
    <row r="53" ht="12.75" customHeight="1">
      <c r="A53" s="552" t="s">
        <v>945</v>
      </c>
      <c r="B53" s="437">
        <v>1815.0</v>
      </c>
      <c r="C53" s="553">
        <v>0.19804777777777752</v>
      </c>
      <c r="D53" s="553">
        <v>0.1066486206425039</v>
      </c>
      <c r="E53" s="553">
        <v>0.14836568932569863</v>
      </c>
      <c r="F53" s="553">
        <v>0.30835376594192654</v>
      </c>
      <c r="G53" s="554">
        <v>0.9888283828600354</v>
      </c>
      <c r="H53" s="554">
        <v>1.090733975558999</v>
      </c>
      <c r="I53" s="553">
        <v>0.10871604783333184</v>
      </c>
      <c r="J53" s="553">
        <v>0.5751337390211977</v>
      </c>
      <c r="K53" s="553">
        <v>0.067024</v>
      </c>
      <c r="L53" s="553">
        <v>0.21730036180967932</v>
      </c>
      <c r="M53" s="553">
        <v>0.0959686600058396</v>
      </c>
      <c r="N53" s="554">
        <v>1.4403961344658236</v>
      </c>
      <c r="O53" s="554">
        <v>1.3218409435391527</v>
      </c>
      <c r="P53" s="554">
        <v>7.816887061757303</v>
      </c>
      <c r="Q53" s="554">
        <v>11.719208861545544</v>
      </c>
      <c r="R53" s="554">
        <v>1.8383154452637784</v>
      </c>
      <c r="S53" s="554">
        <v>54.20429746833906</v>
      </c>
      <c r="T53" s="553">
        <v>0.11976332846375269</v>
      </c>
      <c r="U53" s="553">
        <v>0.08001763962680733</v>
      </c>
      <c r="V53" s="553">
        <v>0.04895130024402663</v>
      </c>
      <c r="W53" s="553">
        <v>0.8486181060050298</v>
      </c>
      <c r="X53" s="553">
        <v>0.10498912521603543</v>
      </c>
      <c r="Y53" s="553">
        <v>0.8595026219720454</v>
      </c>
      <c r="Z53" s="553">
        <v>0.8595026219720454</v>
      </c>
      <c r="AA53" s="555">
        <v>0.10717263648228532</v>
      </c>
    </row>
    <row r="54" ht="12.75" customHeight="1">
      <c r="A54" s="552" t="s">
        <v>946</v>
      </c>
      <c r="B54" s="437">
        <v>137.0</v>
      </c>
      <c r="C54" s="553">
        <v>0.07100702970297026</v>
      </c>
      <c r="D54" s="553">
        <v>0.07096157993626395</v>
      </c>
      <c r="E54" s="553">
        <v>0.11212639112128629</v>
      </c>
      <c r="F54" s="553">
        <v>0.26676749544617556</v>
      </c>
      <c r="G54" s="554">
        <v>0.7755481534276755</v>
      </c>
      <c r="H54" s="554">
        <v>0.8288759065679251</v>
      </c>
      <c r="I54" s="553">
        <v>0.09193094561100401</v>
      </c>
      <c r="J54" s="553">
        <v>0.2790876657137058</v>
      </c>
      <c r="K54" s="553">
        <v>0.064355</v>
      </c>
      <c r="L54" s="553">
        <v>0.22256683686744955</v>
      </c>
      <c r="M54" s="553">
        <v>0.0821667979019657</v>
      </c>
      <c r="N54" s="554">
        <v>1.9486920792014812</v>
      </c>
      <c r="O54" s="554">
        <v>1.0643054466715693</v>
      </c>
      <c r="P54" s="554">
        <v>9.43316440474951</v>
      </c>
      <c r="Q54" s="554">
        <v>14.408234304339361</v>
      </c>
      <c r="R54" s="554">
        <v>1.8408621168699564</v>
      </c>
      <c r="S54" s="554">
        <v>148.70651436275134</v>
      </c>
      <c r="T54" s="553">
        <v>0.1332272259294005</v>
      </c>
      <c r="U54" s="553">
        <v>0.024677177006253253</v>
      </c>
      <c r="V54" s="553">
        <v>0.016106125519195953</v>
      </c>
      <c r="W54" s="553">
        <v>0.304377404512499</v>
      </c>
      <c r="X54" s="553">
        <v>0.08262946816534689</v>
      </c>
      <c r="Y54" s="553">
        <v>0.5240183295713126</v>
      </c>
      <c r="Z54" s="553">
        <v>0.5240183295713126</v>
      </c>
      <c r="AA54" s="555">
        <v>0.07149752628658013</v>
      </c>
    </row>
    <row r="55" ht="12.75" customHeight="1">
      <c r="A55" s="552" t="s">
        <v>947</v>
      </c>
      <c r="B55" s="437">
        <v>36.0</v>
      </c>
      <c r="C55" s="553">
        <v>0.17374848484848482</v>
      </c>
      <c r="D55" s="553">
        <v>0.1833045045507788</v>
      </c>
      <c r="E55" s="553">
        <v>0.21955647007213316</v>
      </c>
      <c r="F55" s="553">
        <v>0.4114650450181546</v>
      </c>
      <c r="G55" s="554">
        <v>0.9378980391506078</v>
      </c>
      <c r="H55" s="554">
        <v>0.9908295261548429</v>
      </c>
      <c r="I55" s="553">
        <v>0.10231217262652544</v>
      </c>
      <c r="J55" s="553">
        <v>0.2683526900988865</v>
      </c>
      <c r="K55" s="553">
        <v>0.064355</v>
      </c>
      <c r="L55" s="553">
        <v>0.14876666788463416</v>
      </c>
      <c r="M55" s="553">
        <v>0.09424130439210901</v>
      </c>
      <c r="N55" s="554">
        <v>1.6577440240335313</v>
      </c>
      <c r="O55" s="554">
        <v>1.2699079204434363</v>
      </c>
      <c r="P55" s="554">
        <v>5.329375681172027</v>
      </c>
      <c r="Q55" s="554">
        <v>6.910376636063509</v>
      </c>
      <c r="R55" s="554">
        <v>1.9959989938763145</v>
      </c>
      <c r="S55" s="554">
        <v>14.03182681845412</v>
      </c>
      <c r="T55" s="553">
        <v>0.032549087570827216</v>
      </c>
      <c r="U55" s="553">
        <v>0.07551581451441237</v>
      </c>
      <c r="V55" s="553">
        <v>0.017882863221327785</v>
      </c>
      <c r="W55" s="553">
        <v>0.1470972992362721</v>
      </c>
      <c r="X55" s="553">
        <v>0.2111799007567265</v>
      </c>
      <c r="Y55" s="553">
        <v>0.4893858919102488</v>
      </c>
      <c r="Z55" s="553">
        <v>0.4893858919102487</v>
      </c>
      <c r="AA55" s="555">
        <v>0.18395151105610733</v>
      </c>
    </row>
    <row r="56" ht="12.75" customHeight="1">
      <c r="A56" s="552" t="s">
        <v>948</v>
      </c>
      <c r="B56" s="437">
        <v>590.0</v>
      </c>
      <c r="C56" s="553">
        <v>0.26669155223880614</v>
      </c>
      <c r="D56" s="553">
        <v>0.3635981139178642</v>
      </c>
      <c r="E56" s="553">
        <v>0.24158267687634824</v>
      </c>
      <c r="F56" s="553">
        <v>0.3126073120713543</v>
      </c>
      <c r="G56" s="554">
        <v>0.9640028763637845</v>
      </c>
      <c r="H56" s="554">
        <v>1.088855941735434</v>
      </c>
      <c r="I56" s="553">
        <v>0.10859566586524133</v>
      </c>
      <c r="J56" s="553">
        <v>0.48387766980457797</v>
      </c>
      <c r="K56" s="553">
        <v>0.064355</v>
      </c>
      <c r="L56" s="553">
        <v>0.21367468576413548</v>
      </c>
      <c r="M56" s="553">
        <v>0.09566079357781451</v>
      </c>
      <c r="N56" s="554">
        <v>0.7217778775968877</v>
      </c>
      <c r="O56" s="554">
        <v>2.3810527342876315</v>
      </c>
      <c r="P56" s="554">
        <v>4.223431799917248</v>
      </c>
      <c r="Q56" s="554">
        <v>6.3968445728922925</v>
      </c>
      <c r="R56" s="554">
        <v>1.5420415249160988</v>
      </c>
      <c r="S56" s="554">
        <v>17.550483815303338</v>
      </c>
      <c r="T56" s="553">
        <v>0.011379439275655217</v>
      </c>
      <c r="U56" s="553">
        <v>0.27791758398609795</v>
      </c>
      <c r="V56" s="553">
        <v>0.14230625112830322</v>
      </c>
      <c r="W56" s="553">
        <v>0.536803675721851</v>
      </c>
      <c r="X56" s="553">
        <v>0.21873526979182842</v>
      </c>
      <c r="Y56" s="553">
        <v>0.3835460571954804</v>
      </c>
      <c r="Z56" s="553">
        <v>0.3835460571954804</v>
      </c>
      <c r="AA56" s="555">
        <v>0.3659777861602498</v>
      </c>
    </row>
    <row r="57" ht="12.75" customHeight="1">
      <c r="A57" s="552" t="s">
        <v>949</v>
      </c>
      <c r="B57" s="437">
        <v>174.0</v>
      </c>
      <c r="C57" s="553">
        <v>0.1422407142857142</v>
      </c>
      <c r="D57" s="553">
        <v>0.20652391715940321</v>
      </c>
      <c r="E57" s="553">
        <v>0.1263403111518605</v>
      </c>
      <c r="F57" s="553">
        <v>0.17576164835069483</v>
      </c>
      <c r="G57" s="554">
        <v>0.5830689215795913</v>
      </c>
      <c r="H57" s="554">
        <v>0.8547732753174833</v>
      </c>
      <c r="I57" s="553">
        <v>0.09359096694785068</v>
      </c>
      <c r="J57" s="553">
        <v>0.29604834790023915</v>
      </c>
      <c r="K57" s="553">
        <v>0.064355</v>
      </c>
      <c r="L57" s="553">
        <v>0.4134481382681034</v>
      </c>
      <c r="M57" s="553">
        <v>0.07476640325243068</v>
      </c>
      <c r="N57" s="554">
        <v>0.7011935349847029</v>
      </c>
      <c r="O57" s="554">
        <v>2.435044126632088</v>
      </c>
      <c r="P57" s="554">
        <v>8.653830991382097</v>
      </c>
      <c r="Q57" s="554">
        <v>11.667657427910877</v>
      </c>
      <c r="R57" s="554">
        <v>1.7319473403576051</v>
      </c>
      <c r="S57" s="554">
        <v>379.61372013410056</v>
      </c>
      <c r="T57" s="553">
        <v>0.04040003139702517</v>
      </c>
      <c r="U57" s="553">
        <v>0.11718132418192696</v>
      </c>
      <c r="V57" s="553">
        <v>0.08023052540611675</v>
      </c>
      <c r="W57" s="553">
        <v>0.47879736709681725</v>
      </c>
      <c r="X57" s="553">
        <v>0.19802991406641668</v>
      </c>
      <c r="Y57" s="553">
        <v>0.5813383192295897</v>
      </c>
      <c r="Z57" s="553">
        <v>0.5813383192295897</v>
      </c>
      <c r="AA57" s="555">
        <v>0.2076674028122782</v>
      </c>
    </row>
    <row r="58" ht="12.75" customHeight="1">
      <c r="A58" s="552" t="s">
        <v>950</v>
      </c>
      <c r="B58" s="437">
        <v>444.0</v>
      </c>
      <c r="C58" s="553">
        <v>0.07793392441860454</v>
      </c>
      <c r="D58" s="553">
        <v>0.06721194579633338</v>
      </c>
      <c r="E58" s="553">
        <v>0.14553325656056432</v>
      </c>
      <c r="F58" s="553">
        <v>0.23018694802682557</v>
      </c>
      <c r="G58" s="554">
        <v>0.8165003226031389</v>
      </c>
      <c r="H58" s="554">
        <v>0.9765462243377152</v>
      </c>
      <c r="I58" s="553">
        <v>0.10139661298004755</v>
      </c>
      <c r="J58" s="553">
        <v>0.36102582329931987</v>
      </c>
      <c r="K58" s="553">
        <v>0.064355</v>
      </c>
      <c r="L58" s="553">
        <v>0.29357721636774026</v>
      </c>
      <c r="M58" s="553">
        <v>0.08573829079412766</v>
      </c>
      <c r="N58" s="554">
        <v>2.483571853868624</v>
      </c>
      <c r="O58" s="554">
        <v>0.6441414790034152</v>
      </c>
      <c r="P58" s="554">
        <v>6.43827911918698</v>
      </c>
      <c r="Q58" s="554">
        <v>8.887525466584956</v>
      </c>
      <c r="R58" s="554">
        <v>1.489958451553507</v>
      </c>
      <c r="S58" s="554">
        <v>46.826721740920014</v>
      </c>
      <c r="T58" s="553">
        <v>0.06444806614870509</v>
      </c>
      <c r="U58" s="553">
        <v>0.03925516206594541</v>
      </c>
      <c r="V58" s="553">
        <v>0.021534721834103415</v>
      </c>
      <c r="W58" s="553">
        <v>0.4117345276924747</v>
      </c>
      <c r="X58" s="553">
        <v>0.1671058520345248</v>
      </c>
      <c r="Y58" s="553">
        <v>0.25278543214691185</v>
      </c>
      <c r="Z58" s="553">
        <v>0.25278543214691185</v>
      </c>
      <c r="AA58" s="555">
        <v>0.06781531627866516</v>
      </c>
    </row>
    <row r="59" ht="12.75" customHeight="1">
      <c r="A59" s="552" t="s">
        <v>361</v>
      </c>
      <c r="B59" s="437">
        <v>164.0</v>
      </c>
      <c r="C59" s="553">
        <v>0.057694754098360626</v>
      </c>
      <c r="D59" s="553">
        <v>0.09169746929068487</v>
      </c>
      <c r="E59" s="553">
        <v>0.12158429116691415</v>
      </c>
      <c r="F59" s="553">
        <v>0.21199308348189852</v>
      </c>
      <c r="G59" s="554">
        <v>0.6316970637097283</v>
      </c>
      <c r="H59" s="554">
        <v>0.8265207149361419</v>
      </c>
      <c r="I59" s="553">
        <v>0.0917799778274067</v>
      </c>
      <c r="J59" s="553">
        <v>0.2595251335373906</v>
      </c>
      <c r="K59" s="553">
        <v>0.064355</v>
      </c>
      <c r="L59" s="553">
        <v>0.34484163116723443</v>
      </c>
      <c r="M59" s="553">
        <v>0.07670361763908064</v>
      </c>
      <c r="N59" s="554">
        <v>1.563525798101618</v>
      </c>
      <c r="O59" s="554">
        <v>1.4040689663460026</v>
      </c>
      <c r="P59" s="554">
        <v>9.29219897699643</v>
      </c>
      <c r="Q59" s="554">
        <v>15.085462079349663</v>
      </c>
      <c r="R59" s="554">
        <v>2.200656057188772</v>
      </c>
      <c r="S59" s="554">
        <v>29.949387233831278</v>
      </c>
      <c r="T59" s="553">
        <v>0.13503323145959242</v>
      </c>
      <c r="U59" s="553">
        <v>0.07343027175461075</v>
      </c>
      <c r="V59" s="553">
        <v>0.04086198825010945</v>
      </c>
      <c r="W59" s="553">
        <v>0.764670933474973</v>
      </c>
      <c r="X59" s="553">
        <v>0.1243761556300338</v>
      </c>
      <c r="Y59" s="553">
        <v>0.40548111787380564</v>
      </c>
      <c r="Z59" s="553">
        <v>0.4054811178738056</v>
      </c>
      <c r="AA59" s="555">
        <v>0.09212216844434899</v>
      </c>
    </row>
    <row r="60" ht="12.75" customHeight="1">
      <c r="A60" s="552" t="s">
        <v>951</v>
      </c>
      <c r="B60" s="437">
        <v>266.0</v>
      </c>
      <c r="C60" s="553">
        <v>0.030151770334928208</v>
      </c>
      <c r="D60" s="553">
        <v>0.06546926515126186</v>
      </c>
      <c r="E60" s="553">
        <v>0.049573756287668594</v>
      </c>
      <c r="F60" s="553">
        <v>0.208529801624149</v>
      </c>
      <c r="G60" s="554">
        <v>0.6745272635760394</v>
      </c>
      <c r="H60" s="554">
        <v>0.9112356226770695</v>
      </c>
      <c r="I60" s="553">
        <v>0.09721020341360015</v>
      </c>
      <c r="J60" s="553">
        <v>0.2923214250279433</v>
      </c>
      <c r="K60" s="553">
        <v>0.064355</v>
      </c>
      <c r="L60" s="553">
        <v>0.39221477839053925</v>
      </c>
      <c r="M60" s="553">
        <v>0.07793289042932547</v>
      </c>
      <c r="N60" s="554">
        <v>0.8661449398864449</v>
      </c>
      <c r="O60" s="554">
        <v>1.310328744108613</v>
      </c>
      <c r="P60" s="554">
        <v>10.145296025613924</v>
      </c>
      <c r="Q60" s="554">
        <v>19.409725734324383</v>
      </c>
      <c r="R60" s="554">
        <v>1.0700113153525874</v>
      </c>
      <c r="S60" s="554">
        <v>53.229040853217</v>
      </c>
      <c r="T60" s="553">
        <v>0.19301023843083542</v>
      </c>
      <c r="U60" s="553">
        <v>0.10356254127142554</v>
      </c>
      <c r="V60" s="553">
        <v>0.06828682180288677</v>
      </c>
      <c r="W60" s="553">
        <v>1.5270401595610297</v>
      </c>
      <c r="X60" s="553">
        <v>0.06468581288494168</v>
      </c>
      <c r="Y60" s="553">
        <v>0.5588183001769145</v>
      </c>
      <c r="Z60" s="553">
        <v>0.5588183001769145</v>
      </c>
      <c r="AA60" s="555">
        <v>0.06527002673893552</v>
      </c>
    </row>
    <row r="61" ht="12.75" customHeight="1">
      <c r="A61" s="552" t="s">
        <v>952</v>
      </c>
      <c r="B61" s="437">
        <v>488.0</v>
      </c>
      <c r="C61" s="553">
        <v>0.10553491271820446</v>
      </c>
      <c r="D61" s="553">
        <v>0.1354299180541982</v>
      </c>
      <c r="E61" s="553">
        <v>0.07777329056638796</v>
      </c>
      <c r="F61" s="553">
        <v>0.20805972007633658</v>
      </c>
      <c r="G61" s="554">
        <v>0.44709739928296827</v>
      </c>
      <c r="H61" s="554">
        <v>0.7365451827825262</v>
      </c>
      <c r="I61" s="553">
        <v>0.08601254621635993</v>
      </c>
      <c r="J61" s="553">
        <v>0.25342379632553674</v>
      </c>
      <c r="K61" s="553">
        <v>0.064355</v>
      </c>
      <c r="L61" s="553">
        <v>0.49590794161286106</v>
      </c>
      <c r="M61" s="553">
        <v>0.06719173285833156</v>
      </c>
      <c r="N61" s="554">
        <v>0.6852687404907297</v>
      </c>
      <c r="O61" s="554">
        <v>1.9842440306784828</v>
      </c>
      <c r="P61" s="554">
        <v>8.710860032149967</v>
      </c>
      <c r="Q61" s="554">
        <v>14.113054268619704</v>
      </c>
      <c r="R61" s="554">
        <v>1.3054398461869166</v>
      </c>
      <c r="S61" s="554">
        <v>19.746454537908715</v>
      </c>
      <c r="T61" s="553">
        <v>0.051321052580214174</v>
      </c>
      <c r="U61" s="553">
        <v>0.16145031366596388</v>
      </c>
      <c r="V61" s="553">
        <v>0.09784599700916358</v>
      </c>
      <c r="W61" s="553">
        <v>0.9399752179719837</v>
      </c>
      <c r="X61" s="553">
        <v>0.12425005928175513</v>
      </c>
      <c r="Y61" s="553">
        <v>0.6306400614403213</v>
      </c>
      <c r="Z61" s="553">
        <v>0.6306400614403213</v>
      </c>
      <c r="AA61" s="555">
        <v>0.13547671716176615</v>
      </c>
    </row>
    <row r="62" ht="12.75" customHeight="1">
      <c r="A62" s="552" t="s">
        <v>953</v>
      </c>
      <c r="B62" s="437">
        <v>853.0</v>
      </c>
      <c r="C62" s="553">
        <v>0.39661279569892466</v>
      </c>
      <c r="D62" s="553">
        <v>0.11716428482873288</v>
      </c>
      <c r="E62" s="553">
        <v>0.09093109941714549</v>
      </c>
      <c r="F62" s="553">
        <v>0.2565986266067098</v>
      </c>
      <c r="G62" s="554">
        <v>1.0402350701665943</v>
      </c>
      <c r="H62" s="554">
        <v>1.0916417105034704</v>
      </c>
      <c r="I62" s="553">
        <v>0.10877423364327246</v>
      </c>
      <c r="J62" s="553">
        <v>0.6015926072615447</v>
      </c>
      <c r="K62" s="553">
        <v>0.067024</v>
      </c>
      <c r="L62" s="553">
        <v>0.15542889273887234</v>
      </c>
      <c r="M62" s="553">
        <v>0.09964733863823469</v>
      </c>
      <c r="N62" s="554">
        <v>0.8076654779709096</v>
      </c>
      <c r="O62" s="554">
        <v>2.388243444540735</v>
      </c>
      <c r="P62" s="554">
        <v>8.812981190868681</v>
      </c>
      <c r="Q62" s="554">
        <v>18.827938179346596</v>
      </c>
      <c r="R62" s="554">
        <v>1.6763220630025462</v>
      </c>
      <c r="S62" s="554">
        <v>250.16739966900235</v>
      </c>
      <c r="T62" s="553">
        <v>0.10876920780761588</v>
      </c>
      <c r="U62" s="553">
        <v>0.18593105272862404</v>
      </c>
      <c r="V62" s="553">
        <v>0.11279334038614539</v>
      </c>
      <c r="W62" s="553">
        <v>1.560681789819641</v>
      </c>
      <c r="X62" s="553">
        <v>0.04323632085428126</v>
      </c>
      <c r="Y62" s="553">
        <v>0.9830800612665049</v>
      </c>
      <c r="Z62" s="553">
        <v>0.9830800612665049</v>
      </c>
      <c r="AA62" s="555">
        <v>0.11750297486073459</v>
      </c>
    </row>
    <row r="63" ht="12.75" customHeight="1">
      <c r="A63" s="552" t="s">
        <v>954</v>
      </c>
      <c r="B63" s="437">
        <v>205.0</v>
      </c>
      <c r="C63" s="553">
        <v>0.025649285714285718</v>
      </c>
      <c r="D63" s="553">
        <v>0.07573367001420954</v>
      </c>
      <c r="E63" s="553">
        <v>0.09169301901251485</v>
      </c>
      <c r="F63" s="553">
        <v>0.118450253445926</v>
      </c>
      <c r="G63" s="554">
        <v>0.9817443994255777</v>
      </c>
      <c r="H63" s="554">
        <v>0.9866745455715931</v>
      </c>
      <c r="I63" s="553">
        <v>0.10204583837113912</v>
      </c>
      <c r="J63" s="553">
        <v>0.30045957687616837</v>
      </c>
      <c r="K63" s="553">
        <v>0.064355</v>
      </c>
      <c r="L63" s="553">
        <v>0.17696837446783933</v>
      </c>
      <c r="M63" s="553">
        <v>0.09249210787838472</v>
      </c>
      <c r="N63" s="554">
        <v>1.4375094926430516</v>
      </c>
      <c r="O63" s="554">
        <v>1.544761587796009</v>
      </c>
      <c r="P63" s="554">
        <v>12.19735357007114</v>
      </c>
      <c r="Q63" s="554">
        <v>19.63201317528329</v>
      </c>
      <c r="R63" s="554">
        <v>1.6779599293789245</v>
      </c>
      <c r="S63" s="554">
        <v>41.06407433123332</v>
      </c>
      <c r="T63" s="553">
        <v>0.08439681637780193</v>
      </c>
      <c r="U63" s="553">
        <v>0.03023021107723154</v>
      </c>
      <c r="V63" s="553">
        <v>-0.013126563486090452</v>
      </c>
      <c r="W63" s="553">
        <v>-0.10842879148619908</v>
      </c>
      <c r="X63" s="553">
        <v>0.0891230221772735</v>
      </c>
      <c r="Y63" s="553">
        <v>0.41364930060750954</v>
      </c>
      <c r="Z63" s="553">
        <v>0.4136493006075095</v>
      </c>
      <c r="AA63" s="555">
        <v>0.07367611150434793</v>
      </c>
    </row>
    <row r="64" ht="12.75" customHeight="1">
      <c r="A64" s="552" t="s">
        <v>367</v>
      </c>
      <c r="B64" s="437">
        <v>633.0</v>
      </c>
      <c r="C64" s="553">
        <v>0.09177229257641924</v>
      </c>
      <c r="D64" s="553">
        <v>0.30402639114664837</v>
      </c>
      <c r="E64" s="553">
        <v>0.03187062404134792</v>
      </c>
      <c r="F64" s="553">
        <v>0.03285063137211881</v>
      </c>
      <c r="G64" s="554">
        <v>0.5171570141237798</v>
      </c>
      <c r="H64" s="554">
        <v>0.8038216655582671</v>
      </c>
      <c r="I64" s="553">
        <v>0.09032496876228492</v>
      </c>
      <c r="J64" s="553">
        <v>0.19440345710965456</v>
      </c>
      <c r="K64" s="553">
        <v>0.058543</v>
      </c>
      <c r="L64" s="553">
        <v>0.44103424923766665</v>
      </c>
      <c r="M64" s="553">
        <v>0.06977054271886544</v>
      </c>
      <c r="N64" s="554">
        <v>0.11461297944621147</v>
      </c>
      <c r="O64" s="554">
        <v>11.928153053441946</v>
      </c>
      <c r="P64" s="554">
        <v>21.659963653072243</v>
      </c>
      <c r="Q64" s="554">
        <v>36.907123476218715</v>
      </c>
      <c r="R64" s="554">
        <v>1.4873329243681386</v>
      </c>
      <c r="S64" s="554">
        <v>65.22452981928245</v>
      </c>
      <c r="T64" s="553">
        <v>0.9439669734489357</v>
      </c>
      <c r="U64" s="553">
        <v>0.06072525190445934</v>
      </c>
      <c r="V64" s="553">
        <v>-0.05904513534735768</v>
      </c>
      <c r="W64" s="553">
        <v>-0.18402675200436258</v>
      </c>
      <c r="X64" s="553">
        <v>0.020324312920631606</v>
      </c>
      <c r="Y64" s="553">
        <v>3.429805526937359</v>
      </c>
      <c r="Z64" s="553">
        <v>3.429805526937359</v>
      </c>
      <c r="AA64" s="555">
        <v>0.28379516755336087</v>
      </c>
    </row>
    <row r="65" ht="12.75" customHeight="1">
      <c r="A65" s="552" t="s">
        <v>955</v>
      </c>
      <c r="B65" s="437">
        <v>884.0</v>
      </c>
      <c r="C65" s="553">
        <v>0.10489185582822072</v>
      </c>
      <c r="D65" s="553">
        <v>0.05008086776968078</v>
      </c>
      <c r="E65" s="553">
        <v>0.020519444443367243</v>
      </c>
      <c r="F65" s="553">
        <v>0.2936327237915765</v>
      </c>
      <c r="G65" s="554">
        <v>0.4151846023610043</v>
      </c>
      <c r="H65" s="554">
        <v>0.9838192893514586</v>
      </c>
      <c r="I65" s="553">
        <v>0.1018628164474285</v>
      </c>
      <c r="J65" s="553">
        <v>0.3226407984583051</v>
      </c>
      <c r="K65" s="553">
        <v>0.064355</v>
      </c>
      <c r="L65" s="553">
        <v>0.7133891845775145</v>
      </c>
      <c r="M65" s="553">
        <v>0.06348069309822775</v>
      </c>
      <c r="N65" s="554">
        <v>0.4813605407740622</v>
      </c>
      <c r="O65" s="554">
        <v>1.6844769371768094</v>
      </c>
      <c r="P65" s="554">
        <v>13.21058928721682</v>
      </c>
      <c r="Q65" s="554">
        <v>25.06154489591687</v>
      </c>
      <c r="R65" s="554">
        <v>0.47499232700938854</v>
      </c>
      <c r="S65" s="554">
        <v>85.61782512481714</v>
      </c>
      <c r="T65" s="553">
        <v>1.9372904748389623</v>
      </c>
      <c r="U65" s="553">
        <v>0.024175751924503074</v>
      </c>
      <c r="V65" s="553">
        <v>0.0156418801478079</v>
      </c>
      <c r="W65" s="553">
        <v>-2.4874862323222326</v>
      </c>
      <c r="X65" s="553">
        <v>-0.03484020169433607</v>
      </c>
      <c r="Y65" s="553">
        <v>0.007953247477577667</v>
      </c>
      <c r="Z65" s="553">
        <v>0.00795324747757764</v>
      </c>
      <c r="AA65" s="555">
        <v>0.0498287797806548</v>
      </c>
    </row>
    <row r="66" ht="12.75" customHeight="1">
      <c r="A66" s="552" t="s">
        <v>956</v>
      </c>
      <c r="B66" s="437">
        <v>336.0</v>
      </c>
      <c r="C66" s="553">
        <v>0.043873405797101465</v>
      </c>
      <c r="D66" s="553">
        <v>0.15167474002655593</v>
      </c>
      <c r="E66" s="553">
        <v>0.035054354887619474</v>
      </c>
      <c r="F66" s="553">
        <v>0.28115061326406465</v>
      </c>
      <c r="G66" s="554">
        <v>0.5402762120215626</v>
      </c>
      <c r="H66" s="554">
        <v>0.9412697957463099</v>
      </c>
      <c r="I66" s="553">
        <v>0.09913539390733847</v>
      </c>
      <c r="J66" s="553">
        <v>0.2554878821858774</v>
      </c>
      <c r="K66" s="553">
        <v>0.064355</v>
      </c>
      <c r="L66" s="553">
        <v>0.547358067353954</v>
      </c>
      <c r="M66" s="553">
        <v>0.07117903687930892</v>
      </c>
      <c r="N66" s="554">
        <v>0.26352308133588775</v>
      </c>
      <c r="O66" s="554">
        <v>3.3452161322956986</v>
      </c>
      <c r="P66" s="554">
        <v>13.533672644677281</v>
      </c>
      <c r="Q66" s="554">
        <v>19.755324773603924</v>
      </c>
      <c r="R66" s="554">
        <v>0.6763235915355325</v>
      </c>
      <c r="S66" s="554">
        <v>82.37810039802746</v>
      </c>
      <c r="T66" s="553">
        <v>1.1297095601126699</v>
      </c>
      <c r="U66" s="553">
        <v>0.08625186294579879</v>
      </c>
      <c r="V66" s="553">
        <v>0.08263981951953811</v>
      </c>
      <c r="W66" s="553">
        <v>1.1017161071666843</v>
      </c>
      <c r="X66" s="553">
        <v>0.03972777403412023</v>
      </c>
      <c r="Y66" s="553">
        <v>0.5754716568717486</v>
      </c>
      <c r="Z66" s="553">
        <v>0.5754716568717486</v>
      </c>
      <c r="AA66" s="555">
        <v>0.15726657130404778</v>
      </c>
    </row>
    <row r="67" ht="12.75" customHeight="1">
      <c r="A67" s="552" t="s">
        <v>957</v>
      </c>
      <c r="B67" s="437">
        <v>748.0</v>
      </c>
      <c r="C67" s="553">
        <v>0.085338026565465</v>
      </c>
      <c r="D67" s="553">
        <v>0.16934513350573324</v>
      </c>
      <c r="E67" s="553">
        <v>0.0390658898330803</v>
      </c>
      <c r="F67" s="553">
        <v>0.20979484449374183</v>
      </c>
      <c r="G67" s="554">
        <v>0.5601396650240728</v>
      </c>
      <c r="H67" s="554">
        <v>0.8751991180677636</v>
      </c>
      <c r="I67" s="553">
        <v>0.09490026346814365</v>
      </c>
      <c r="J67" s="553">
        <v>0.28966941137178137</v>
      </c>
      <c r="K67" s="553">
        <v>0.064355</v>
      </c>
      <c r="L67" s="553">
        <v>0.4713284472429126</v>
      </c>
      <c r="M67" s="553">
        <v>0.07282326281638701</v>
      </c>
      <c r="N67" s="554">
        <v>0.2541719376613648</v>
      </c>
      <c r="O67" s="554">
        <v>4.07048036219056</v>
      </c>
      <c r="P67" s="554">
        <v>16.501271688502577</v>
      </c>
      <c r="Q67" s="554">
        <v>21.262656069801153</v>
      </c>
      <c r="R67" s="554">
        <v>0.9182357349998911</v>
      </c>
      <c r="S67" s="554">
        <v>66.29074531924105</v>
      </c>
      <c r="T67" s="553">
        <v>0.19381853732242252</v>
      </c>
      <c r="U67" s="553">
        <v>0.025089112611829594</v>
      </c>
      <c r="V67" s="553">
        <v>0.023190835360523514</v>
      </c>
      <c r="W67" s="553">
        <v>0.1355762381327831</v>
      </c>
      <c r="X67" s="553">
        <v>-0.028154334130633382</v>
      </c>
      <c r="Y67" s="553">
        <v>0.00659584636683741</v>
      </c>
      <c r="Z67" s="553">
        <v>0.00659584636683741</v>
      </c>
      <c r="AA67" s="555">
        <v>0.17582372303902682</v>
      </c>
    </row>
    <row r="68" ht="12.75" customHeight="1">
      <c r="A68" s="552" t="s">
        <v>369</v>
      </c>
      <c r="B68" s="437">
        <v>326.0</v>
      </c>
      <c r="C68" s="553">
        <v>0.0674533744855967</v>
      </c>
      <c r="D68" s="553">
        <v>0.1125773665881147</v>
      </c>
      <c r="E68" s="553">
        <v>0.1118567611101358</v>
      </c>
      <c r="F68" s="553">
        <v>0.24549862040910825</v>
      </c>
      <c r="G68" s="554">
        <v>0.9009533857969224</v>
      </c>
      <c r="H68" s="554">
        <v>0.9948681136678436</v>
      </c>
      <c r="I68" s="553">
        <v>0.10257104608610877</v>
      </c>
      <c r="J68" s="553">
        <v>0.3155156221900384</v>
      </c>
      <c r="K68" s="553">
        <v>0.064355</v>
      </c>
      <c r="L68" s="553">
        <v>0.21268298134588476</v>
      </c>
      <c r="M68" s="553">
        <v>0.09097754107068838</v>
      </c>
      <c r="N68" s="554">
        <v>1.2170497477677569</v>
      </c>
      <c r="O68" s="554">
        <v>2.1605517731648614</v>
      </c>
      <c r="P68" s="554">
        <v>11.793257016689154</v>
      </c>
      <c r="Q68" s="554">
        <v>19.324996402942183</v>
      </c>
      <c r="R68" s="554">
        <v>3.0397868598630824</v>
      </c>
      <c r="S68" s="554">
        <v>65.706363445765</v>
      </c>
      <c r="T68" s="553">
        <v>0.16351049819930016</v>
      </c>
      <c r="U68" s="553">
        <v>0.062188333287252054</v>
      </c>
      <c r="V68" s="553">
        <v>0.030626786553431942</v>
      </c>
      <c r="W68" s="553">
        <v>0.4828574746721972</v>
      </c>
      <c r="X68" s="553">
        <v>0.09452247803676618</v>
      </c>
      <c r="Y68" s="553">
        <v>0.4868889544762211</v>
      </c>
      <c r="Z68" s="553">
        <v>0.48688895447622116</v>
      </c>
      <c r="AA68" s="555">
        <v>0.10633930550184408</v>
      </c>
    </row>
    <row r="69" ht="12.75" customHeight="1">
      <c r="A69" s="552" t="s">
        <v>958</v>
      </c>
      <c r="B69" s="437">
        <v>34.0</v>
      </c>
      <c r="C69" s="553">
        <v>0.08025758620689656</v>
      </c>
      <c r="D69" s="553">
        <v>0.10234972842353283</v>
      </c>
      <c r="E69" s="553">
        <v>0.23300411586091974</v>
      </c>
      <c r="F69" s="553">
        <v>0.17106530742952844</v>
      </c>
      <c r="G69" s="554">
        <v>1.0857693512076685</v>
      </c>
      <c r="H69" s="554">
        <v>1.141023579620872</v>
      </c>
      <c r="I69" s="553">
        <v>0.11193961145369791</v>
      </c>
      <c r="J69" s="553">
        <v>0.23429812694853552</v>
      </c>
      <c r="K69" s="553">
        <v>0.058543</v>
      </c>
      <c r="L69" s="553">
        <v>0.21538998013834515</v>
      </c>
      <c r="M69" s="553">
        <v>0.09724577182947802</v>
      </c>
      <c r="N69" s="554">
        <v>2.61483968472586</v>
      </c>
      <c r="O69" s="554">
        <v>0.7571375575209436</v>
      </c>
      <c r="P69" s="554">
        <v>8.518185888789773</v>
      </c>
      <c r="Q69" s="554">
        <v>7.379860497167063</v>
      </c>
      <c r="R69" s="554">
        <v>1.3386475086303296</v>
      </c>
      <c r="S69" s="554">
        <v>13.49980534711361</v>
      </c>
      <c r="T69" s="553">
        <v>-0.6973276816797297</v>
      </c>
      <c r="U69" s="553">
        <v>6.738376188928387E-4</v>
      </c>
      <c r="V69" s="553">
        <v>0.018491228366908426</v>
      </c>
      <c r="W69" s="553">
        <v>0.31393549854645547</v>
      </c>
      <c r="X69" s="553">
        <v>0.18999090330907187</v>
      </c>
      <c r="Y69" s="553">
        <v>0.21042384692812813</v>
      </c>
      <c r="Z69" s="553">
        <v>0.2104238469281281</v>
      </c>
      <c r="AA69" s="555">
        <v>0.10227896161981583</v>
      </c>
    </row>
    <row r="70" ht="12.75" customHeight="1">
      <c r="A70" s="552" t="s">
        <v>959</v>
      </c>
      <c r="B70" s="437">
        <v>394.0</v>
      </c>
      <c r="C70" s="553">
        <v>0.036257622377622346</v>
      </c>
      <c r="D70" s="553">
        <v>0.0950590109572972</v>
      </c>
      <c r="E70" s="553">
        <v>0.12877333183735615</v>
      </c>
      <c r="F70" s="553">
        <v>0.19200454245697118</v>
      </c>
      <c r="G70" s="554">
        <v>0.846912094547189</v>
      </c>
      <c r="H70" s="554">
        <v>0.9801535686910067</v>
      </c>
      <c r="I70" s="553">
        <v>0.10162784375309353</v>
      </c>
      <c r="J70" s="553">
        <v>0.2986020729082444</v>
      </c>
      <c r="K70" s="553">
        <v>0.064355</v>
      </c>
      <c r="L70" s="553">
        <v>0.21472117827075884</v>
      </c>
      <c r="M70" s="553">
        <v>0.09012576064745535</v>
      </c>
      <c r="N70" s="554">
        <v>1.717045367186875</v>
      </c>
      <c r="O70" s="554">
        <v>2.6891541496559115</v>
      </c>
      <c r="P70" s="554">
        <v>16.48286806183112</v>
      </c>
      <c r="Q70" s="554">
        <v>29.127158687564172</v>
      </c>
      <c r="R70" s="554">
        <v>9.191184194179941</v>
      </c>
      <c r="S70" s="554">
        <v>79.59438351118553</v>
      </c>
      <c r="T70" s="553">
        <v>-0.015570926850960395</v>
      </c>
      <c r="U70" s="553">
        <v>0.04211229333439904</v>
      </c>
      <c r="V70" s="553">
        <v>0.016541780294223832</v>
      </c>
      <c r="W70" s="553">
        <v>0.2483825751653094</v>
      </c>
      <c r="X70" s="553">
        <v>0.24646866445962604</v>
      </c>
      <c r="Y70" s="553">
        <v>0.6404025280634019</v>
      </c>
      <c r="Z70" s="553">
        <v>0.6404025280634019</v>
      </c>
      <c r="AA70" s="555">
        <v>0.08689553242317746</v>
      </c>
    </row>
    <row r="71" ht="12.75" customHeight="1">
      <c r="A71" s="552" t="s">
        <v>960</v>
      </c>
      <c r="B71" s="437">
        <v>204.0</v>
      </c>
      <c r="C71" s="553">
        <v>0.07397937931034482</v>
      </c>
      <c r="D71" s="553">
        <v>0.0458436340037138</v>
      </c>
      <c r="E71" s="553">
        <v>0.1048118275622301</v>
      </c>
      <c r="F71" s="553">
        <v>0.2275776164708411</v>
      </c>
      <c r="G71" s="554">
        <v>0.7151526523022778</v>
      </c>
      <c r="H71" s="554">
        <v>0.9984182748699072</v>
      </c>
      <c r="I71" s="553">
        <v>0.10279861141916105</v>
      </c>
      <c r="J71" s="553">
        <v>0.3273261317518816</v>
      </c>
      <c r="K71" s="553">
        <v>0.064355</v>
      </c>
      <c r="L71" s="553">
        <v>0.3844885369496276</v>
      </c>
      <c r="M71" s="553">
        <v>0.08175236352935425</v>
      </c>
      <c r="N71" s="554">
        <v>2.924983089877199</v>
      </c>
      <c r="O71" s="554">
        <v>0.7630474626398555</v>
      </c>
      <c r="P71" s="554">
        <v>11.188689690797089</v>
      </c>
      <c r="Q71" s="554">
        <v>16.606135028579924</v>
      </c>
      <c r="R71" s="554">
        <v>3.251210132543064</v>
      </c>
      <c r="S71" s="554">
        <v>30.238685744862362</v>
      </c>
      <c r="T71" s="553">
        <v>0.10706378902882009</v>
      </c>
      <c r="U71" s="553">
        <v>0.0194756882094714</v>
      </c>
      <c r="V71" s="553">
        <v>0.017281765587046687</v>
      </c>
      <c r="W71" s="553">
        <v>0.8282777368984545</v>
      </c>
      <c r="X71" s="553">
        <v>0.2076925236086363</v>
      </c>
      <c r="Y71" s="553">
        <v>0.26136084734296877</v>
      </c>
      <c r="Z71" s="553">
        <v>0.2613608473429687</v>
      </c>
      <c r="AA71" s="555">
        <v>0.043671243067015246</v>
      </c>
    </row>
    <row r="72" ht="12.75" customHeight="1">
      <c r="A72" s="552" t="s">
        <v>961</v>
      </c>
      <c r="B72" s="437">
        <v>120.0</v>
      </c>
      <c r="C72" s="553">
        <v>0.05391283950617283</v>
      </c>
      <c r="D72" s="553">
        <v>0.10876679058825126</v>
      </c>
      <c r="E72" s="553">
        <v>0.2434078621058679</v>
      </c>
      <c r="F72" s="553">
        <v>0.24354371791455404</v>
      </c>
      <c r="G72" s="554">
        <v>0.9624856160601152</v>
      </c>
      <c r="H72" s="554">
        <v>1.1069063250264495</v>
      </c>
      <c r="I72" s="553">
        <v>0.10975269543419541</v>
      </c>
      <c r="J72" s="553">
        <v>0.30071356129427335</v>
      </c>
      <c r="K72" s="553">
        <v>0.064355</v>
      </c>
      <c r="L72" s="553">
        <v>0.18643722278574137</v>
      </c>
      <c r="M72" s="553">
        <v>0.09825093917256539</v>
      </c>
      <c r="N72" s="554">
        <v>2.8306543984716934</v>
      </c>
      <c r="O72" s="554">
        <v>1.8618827532091615</v>
      </c>
      <c r="P72" s="554">
        <v>12.924894242121775</v>
      </c>
      <c r="Q72" s="554">
        <v>17.009576813204827</v>
      </c>
      <c r="R72" s="554">
        <v>19.811084981805248</v>
      </c>
      <c r="S72" s="554">
        <v>33.618358654770915</v>
      </c>
      <c r="T72" s="553">
        <v>0.08974502663749973</v>
      </c>
      <c r="U72" s="553">
        <v>0.02635790719826963</v>
      </c>
      <c r="V72" s="553">
        <v>0.00845928944671635</v>
      </c>
      <c r="W72" s="553">
        <v>0.05879493485247261</v>
      </c>
      <c r="X72" s="553">
        <v>0.8522817280375387</v>
      </c>
      <c r="Y72" s="553">
        <v>0.47316731981227755</v>
      </c>
      <c r="Z72" s="553">
        <v>0.47316731981227755</v>
      </c>
      <c r="AA72" s="555">
        <v>0.10736791491467859</v>
      </c>
    </row>
    <row r="73" ht="12.75" customHeight="1">
      <c r="A73" s="552" t="s">
        <v>962</v>
      </c>
      <c r="B73" s="437">
        <v>1028.0</v>
      </c>
      <c r="C73" s="553">
        <v>0.10370086657496563</v>
      </c>
      <c r="D73" s="553">
        <v>0.052198984719087675</v>
      </c>
      <c r="E73" s="553">
        <v>0.08729577431256277</v>
      </c>
      <c r="F73" s="553">
        <v>0.2207675989975343</v>
      </c>
      <c r="G73" s="554">
        <v>0.6107295837787713</v>
      </c>
      <c r="H73" s="554">
        <v>0.8024527976818078</v>
      </c>
      <c r="I73" s="553">
        <v>0.09023722433140388</v>
      </c>
      <c r="J73" s="553">
        <v>0.31082069146992614</v>
      </c>
      <c r="K73" s="553">
        <v>0.064355</v>
      </c>
      <c r="L73" s="553">
        <v>0.364474041352185</v>
      </c>
      <c r="M73" s="553">
        <v>0.07486483537116838</v>
      </c>
      <c r="N73" s="554">
        <v>1.9850579256746457</v>
      </c>
      <c r="O73" s="554">
        <v>0.8312963718491312</v>
      </c>
      <c r="P73" s="554">
        <v>11.837965793763226</v>
      </c>
      <c r="Q73" s="554">
        <v>15.17094325756824</v>
      </c>
      <c r="R73" s="554">
        <v>1.6896602976560289</v>
      </c>
      <c r="S73" s="554">
        <v>47.963497120770214</v>
      </c>
      <c r="T73" s="553">
        <v>0.1595069964561288</v>
      </c>
      <c r="U73" s="553">
        <v>0.027385728666768458</v>
      </c>
      <c r="V73" s="553">
        <v>0.027856372186036486</v>
      </c>
      <c r="W73" s="553">
        <v>0.7507573636319792</v>
      </c>
      <c r="X73" s="553">
        <v>0.14332500695587758</v>
      </c>
      <c r="Y73" s="553">
        <v>0.36173027740438085</v>
      </c>
      <c r="Z73" s="553">
        <v>0.3617302774043809</v>
      </c>
      <c r="AA73" s="555">
        <v>0.05259131543797803</v>
      </c>
    </row>
    <row r="74" ht="12.75" customHeight="1">
      <c r="A74" s="552" t="s">
        <v>963</v>
      </c>
      <c r="B74" s="437">
        <v>256.0</v>
      </c>
      <c r="C74" s="553">
        <v>0.009622615384615374</v>
      </c>
      <c r="D74" s="553">
        <v>0.043542241635271914</v>
      </c>
      <c r="E74" s="553">
        <v>0.08347827970872805</v>
      </c>
      <c r="F74" s="553">
        <v>0.1937942292977831</v>
      </c>
      <c r="G74" s="554">
        <v>0.9930678407425078</v>
      </c>
      <c r="H74" s="554">
        <v>1.085612499403836</v>
      </c>
      <c r="I74" s="553">
        <v>0.1083877612117859</v>
      </c>
      <c r="J74" s="553">
        <v>0.2972838203067489</v>
      </c>
      <c r="K74" s="553">
        <v>0.064355</v>
      </c>
      <c r="L74" s="553">
        <v>0.1680989294267965</v>
      </c>
      <c r="M74" s="553">
        <v>0.0982467819204331</v>
      </c>
      <c r="N74" s="554">
        <v>2.1335725223471864</v>
      </c>
      <c r="O74" s="554">
        <v>1.48287295927218</v>
      </c>
      <c r="P74" s="554">
        <v>15.611727952528405</v>
      </c>
      <c r="Q74" s="554">
        <v>34.184988499351526</v>
      </c>
      <c r="R74" s="554">
        <v>4.7814203126748</v>
      </c>
      <c r="S74" s="554">
        <v>65.2537949012754</v>
      </c>
      <c r="T74" s="553">
        <v>-0.012451183702950622</v>
      </c>
      <c r="U74" s="553">
        <v>0.047244512276556745</v>
      </c>
      <c r="V74" s="553">
        <v>0.019004521712700662</v>
      </c>
      <c r="W74" s="553">
        <v>0.7258827172270916</v>
      </c>
      <c r="X74" s="553">
        <v>0.15077463621146744</v>
      </c>
      <c r="Y74" s="553">
        <v>0.2588761758041419</v>
      </c>
      <c r="Z74" s="553">
        <v>0.2588761758041419</v>
      </c>
      <c r="AA74" s="555">
        <v>0.04598248568076207</v>
      </c>
    </row>
    <row r="75" ht="12.75" customHeight="1">
      <c r="A75" s="552" t="s">
        <v>964</v>
      </c>
      <c r="B75" s="437">
        <v>201.0</v>
      </c>
      <c r="C75" s="553">
        <v>0.05332968354430376</v>
      </c>
      <c r="D75" s="553">
        <v>0.03915268277880765</v>
      </c>
      <c r="E75" s="553">
        <v>0.10888121057037063</v>
      </c>
      <c r="F75" s="553">
        <v>0.2347511594460772</v>
      </c>
      <c r="G75" s="554">
        <v>0.5519051683925643</v>
      </c>
      <c r="H75" s="554">
        <v>0.7056803608268388</v>
      </c>
      <c r="I75" s="553">
        <v>0.08403411112900037</v>
      </c>
      <c r="J75" s="553">
        <v>0.25255189468537265</v>
      </c>
      <c r="K75" s="553">
        <v>0.064355</v>
      </c>
      <c r="L75" s="553">
        <v>0.33371729426885527</v>
      </c>
      <c r="M75" s="553">
        <v>0.07202903288653364</v>
      </c>
      <c r="N75" s="554">
        <v>3.424681420420617</v>
      </c>
      <c r="O75" s="554">
        <v>0.6274825802759757</v>
      </c>
      <c r="P75" s="554">
        <v>9.292619746636165</v>
      </c>
      <c r="Q75" s="554">
        <v>15.8484938548917</v>
      </c>
      <c r="R75" s="554">
        <v>2.511722796665513</v>
      </c>
      <c r="S75" s="554">
        <v>40.906368724614</v>
      </c>
      <c r="T75" s="553">
        <v>-0.030261379667246124</v>
      </c>
      <c r="U75" s="553">
        <v>0.02956309714105125</v>
      </c>
      <c r="V75" s="553">
        <v>0.009885347371725476</v>
      </c>
      <c r="W75" s="553">
        <v>0.30008433336189916</v>
      </c>
      <c r="X75" s="553">
        <v>0.10054514265836895</v>
      </c>
      <c r="Y75" s="553">
        <v>0.5021504998959198</v>
      </c>
      <c r="Z75" s="553">
        <v>0.5021504998959198</v>
      </c>
      <c r="AA75" s="555">
        <v>0.039591001476449145</v>
      </c>
    </row>
    <row r="76" ht="12.75" customHeight="1">
      <c r="A76" s="552" t="s">
        <v>965</v>
      </c>
      <c r="B76" s="437">
        <v>123.0</v>
      </c>
      <c r="C76" s="553">
        <v>0.05323048543689321</v>
      </c>
      <c r="D76" s="553">
        <v>0.48374162072210697</v>
      </c>
      <c r="E76" s="553">
        <v>0.04496131610719778</v>
      </c>
      <c r="F76" s="553">
        <v>0.04498192459975899</v>
      </c>
      <c r="G76" s="554">
        <v>0.6148047022774253</v>
      </c>
      <c r="H76" s="554">
        <v>0.9472021176371492</v>
      </c>
      <c r="I76" s="553">
        <v>0.09951565574054128</v>
      </c>
      <c r="J76" s="553">
        <v>0.17432124177759648</v>
      </c>
      <c r="K76" s="553">
        <v>0.058543</v>
      </c>
      <c r="L76" s="553">
        <v>0.4360024360960932</v>
      </c>
      <c r="M76" s="553">
        <v>0.0751885757202729</v>
      </c>
      <c r="N76" s="554">
        <v>0.09823803799271293</v>
      </c>
      <c r="O76" s="554">
        <v>12.063494268116479</v>
      </c>
      <c r="P76" s="554">
        <v>18.13747290703505</v>
      </c>
      <c r="Q76" s="554">
        <v>22.997222452541244</v>
      </c>
      <c r="R76" s="554">
        <v>1.168886234847035</v>
      </c>
      <c r="S76" s="554">
        <v>77.5570076293673</v>
      </c>
      <c r="T76" s="553">
        <v>-0.07144270536301826</v>
      </c>
      <c r="U76" s="553">
        <v>0.034648147310819444</v>
      </c>
      <c r="V76" s="553">
        <v>-0.03249446096351747</v>
      </c>
      <c r="W76" s="553">
        <v>-0.08525345732360946</v>
      </c>
      <c r="X76" s="553">
        <v>0.03561672473232392</v>
      </c>
      <c r="Y76" s="553">
        <v>1.6515768649547726</v>
      </c>
      <c r="Z76" s="553">
        <v>1.6515768649547726</v>
      </c>
      <c r="AA76" s="555">
        <v>0.47495564360098547</v>
      </c>
    </row>
    <row r="77" ht="12.75" customHeight="1">
      <c r="A77" s="552" t="s">
        <v>371</v>
      </c>
      <c r="B77" s="437">
        <v>639.0</v>
      </c>
      <c r="C77" s="553">
        <v>0.05191495238095242</v>
      </c>
      <c r="D77" s="553">
        <v>0.0504221790728843</v>
      </c>
      <c r="E77" s="553">
        <v>0.11756426158826133</v>
      </c>
      <c r="F77" s="553">
        <v>0.2521664274071431</v>
      </c>
      <c r="G77" s="554">
        <v>0.9807967289453277</v>
      </c>
      <c r="H77" s="554">
        <v>1.09064053926488</v>
      </c>
      <c r="I77" s="553">
        <v>0.1087100585668788</v>
      </c>
      <c r="J77" s="553">
        <v>0.3381580139068768</v>
      </c>
      <c r="K77" s="553">
        <v>0.064355</v>
      </c>
      <c r="L77" s="553">
        <v>0.2108868881121675</v>
      </c>
      <c r="M77" s="553">
        <v>0.0959198226703719</v>
      </c>
      <c r="N77" s="554">
        <v>2.6894797418402416</v>
      </c>
      <c r="O77" s="554">
        <v>1.124117236951806</v>
      </c>
      <c r="P77" s="554">
        <v>11.71406075761</v>
      </c>
      <c r="Q77" s="554">
        <v>21.06523656154438</v>
      </c>
      <c r="R77" s="554">
        <v>3.575349088959423</v>
      </c>
      <c r="S77" s="554">
        <v>48.40369506380353</v>
      </c>
      <c r="T77" s="553">
        <v>0.061325245781905</v>
      </c>
      <c r="U77" s="553">
        <v>0.022601381462110832</v>
      </c>
      <c r="V77" s="553">
        <v>0.010176207106635218</v>
      </c>
      <c r="W77" s="553">
        <v>0.22248105248757027</v>
      </c>
      <c r="X77" s="553">
        <v>0.08228908811454383</v>
      </c>
      <c r="Y77" s="553">
        <v>0.7110192463684515</v>
      </c>
      <c r="Z77" s="553">
        <v>0.7110192463684515</v>
      </c>
      <c r="AA77" s="555">
        <v>0.05164689882435194</v>
      </c>
    </row>
    <row r="78" ht="12.75" customHeight="1">
      <c r="A78" s="552" t="s">
        <v>966</v>
      </c>
      <c r="B78" s="437">
        <v>89.0</v>
      </c>
      <c r="C78" s="553">
        <v>0.051510142857142824</v>
      </c>
      <c r="D78" s="553">
        <v>0.08779744381418665</v>
      </c>
      <c r="E78" s="553">
        <v>0.08670171150271345</v>
      </c>
      <c r="F78" s="553">
        <v>0.22925931428575885</v>
      </c>
      <c r="G78" s="554">
        <v>0.8848772364010904</v>
      </c>
      <c r="H78" s="554">
        <v>1.0447442130882163</v>
      </c>
      <c r="I78" s="553">
        <v>0.10576810405895468</v>
      </c>
      <c r="J78" s="553">
        <v>0.2690211904339668</v>
      </c>
      <c r="K78" s="553">
        <v>0.064355</v>
      </c>
      <c r="L78" s="553">
        <v>0.2980566073628179</v>
      </c>
      <c r="M78" s="553">
        <v>0.08856791593557689</v>
      </c>
      <c r="N78" s="554">
        <v>1.1842357353944357</v>
      </c>
      <c r="O78" s="554">
        <v>1.0282305738273891</v>
      </c>
      <c r="P78" s="554">
        <v>6.93788261890153</v>
      </c>
      <c r="Q78" s="554">
        <v>11.448330027422402</v>
      </c>
      <c r="R78" s="554">
        <v>1.2500330822119678</v>
      </c>
      <c r="S78" s="554">
        <v>30.55131207043543</v>
      </c>
      <c r="T78" s="553">
        <v>0.22165245192765948</v>
      </c>
      <c r="U78" s="553">
        <v>0.06427069529051857</v>
      </c>
      <c r="V78" s="553">
        <v>0.04074201153955818</v>
      </c>
      <c r="W78" s="553">
        <v>0.7027237598756659</v>
      </c>
      <c r="X78" s="553">
        <v>0.09015662424350956</v>
      </c>
      <c r="Y78" s="553">
        <v>0.36944271507301657</v>
      </c>
      <c r="Z78" s="553">
        <v>0.3694427150730166</v>
      </c>
      <c r="AA78" s="555">
        <v>0.08840056336604127</v>
      </c>
    </row>
    <row r="79" ht="12.75" customHeight="1">
      <c r="A79" s="552" t="s">
        <v>375</v>
      </c>
      <c r="B79" s="437">
        <v>647.0</v>
      </c>
      <c r="C79" s="553">
        <v>0.057737299107142814</v>
      </c>
      <c r="D79" s="553">
        <v>0.16322682653942916</v>
      </c>
      <c r="E79" s="553">
        <v>0.11416550216309514</v>
      </c>
      <c r="F79" s="553">
        <v>0.1219918698079206</v>
      </c>
      <c r="G79" s="554">
        <v>1.6672585627718386</v>
      </c>
      <c r="H79" s="554">
        <v>1.6822579862201203</v>
      </c>
      <c r="I79" s="553">
        <v>0.14663273691670972</v>
      </c>
      <c r="J79" s="553">
        <v>0.3438195665674976</v>
      </c>
      <c r="K79" s="553">
        <v>0.064355</v>
      </c>
      <c r="L79" s="553">
        <v>0.07373440500180076</v>
      </c>
      <c r="M79" s="553">
        <v>0.13936455796336028</v>
      </c>
      <c r="N79" s="554">
        <v>0.7359665502599343</v>
      </c>
      <c r="O79" s="554">
        <v>6.325119047054971</v>
      </c>
      <c r="P79" s="554">
        <v>20.981056455012983</v>
      </c>
      <c r="Q79" s="554">
        <v>37.44856548929737</v>
      </c>
      <c r="R79" s="554">
        <v>5.049885172718242</v>
      </c>
      <c r="S79" s="554">
        <v>110.96534074441963</v>
      </c>
      <c r="T79" s="553">
        <v>0.1666210435199012</v>
      </c>
      <c r="U79" s="553">
        <v>0.20552519176488981</v>
      </c>
      <c r="V79" s="553">
        <v>0.11495413779205399</v>
      </c>
      <c r="W79" s="553">
        <v>0.9343515564878393</v>
      </c>
      <c r="X79" s="553">
        <v>0.12679960999111173</v>
      </c>
      <c r="Y79" s="553">
        <v>0.5089241654655247</v>
      </c>
      <c r="Z79" s="553">
        <v>0.5089241654655247</v>
      </c>
      <c r="AA79" s="555">
        <v>0.16739903396879197</v>
      </c>
    </row>
    <row r="80" ht="12.75" customHeight="1">
      <c r="A80" s="552" t="s">
        <v>967</v>
      </c>
      <c r="B80" s="437">
        <v>367.0</v>
      </c>
      <c r="C80" s="553">
        <v>0.08230695312500008</v>
      </c>
      <c r="D80" s="553">
        <v>0.21824208267685805</v>
      </c>
      <c r="E80" s="553">
        <v>0.2327666081844308</v>
      </c>
      <c r="F80" s="553">
        <v>0.15580173596694386</v>
      </c>
      <c r="G80" s="554">
        <v>1.965518756667748</v>
      </c>
      <c r="H80" s="554">
        <v>1.954453351917791</v>
      </c>
      <c r="I80" s="553">
        <v>0.1640804598579304</v>
      </c>
      <c r="J80" s="553">
        <v>0.3351128957237849</v>
      </c>
      <c r="K80" s="553">
        <v>0.064355</v>
      </c>
      <c r="L80" s="553">
        <v>0.05802381238635131</v>
      </c>
      <c r="M80" s="553">
        <v>0.15734852868163274</v>
      </c>
      <c r="N80" s="554">
        <v>1.1814497522995548</v>
      </c>
      <c r="O80" s="554">
        <v>5.143673155108631</v>
      </c>
      <c r="P80" s="554">
        <v>19.317946832775082</v>
      </c>
      <c r="Q80" s="554">
        <v>23.201206714872207</v>
      </c>
      <c r="R80" s="554">
        <v>6.020479517171851</v>
      </c>
      <c r="S80" s="554">
        <v>53.5861384211724</v>
      </c>
      <c r="T80" s="553">
        <v>0.3106031314736257</v>
      </c>
      <c r="U80" s="553">
        <v>0.10522991608042923</v>
      </c>
      <c r="V80" s="553">
        <v>0.08208706213281047</v>
      </c>
      <c r="W80" s="553">
        <v>0.6056721166917812</v>
      </c>
      <c r="X80" s="553">
        <v>0.26290365948670547</v>
      </c>
      <c r="Y80" s="553">
        <v>0.28643463629818056</v>
      </c>
      <c r="Z80" s="553">
        <v>0.28643463629818056</v>
      </c>
      <c r="AA80" s="555">
        <v>0.2243213154038096</v>
      </c>
    </row>
    <row r="81" ht="12.75" customHeight="1">
      <c r="A81" s="552" t="s">
        <v>968</v>
      </c>
      <c r="B81" s="437">
        <v>348.0</v>
      </c>
      <c r="C81" s="553">
        <v>0.08735046762589933</v>
      </c>
      <c r="D81" s="553">
        <v>0.17220230906567344</v>
      </c>
      <c r="E81" s="553">
        <v>0.1114541536581069</v>
      </c>
      <c r="F81" s="553">
        <v>0.13252980229125183</v>
      </c>
      <c r="G81" s="554">
        <v>0.8631601762392295</v>
      </c>
      <c r="H81" s="554">
        <v>0.9453479455543985</v>
      </c>
      <c r="I81" s="553">
        <v>0.09939680331003695</v>
      </c>
      <c r="J81" s="553">
        <v>0.2986289983030764</v>
      </c>
      <c r="K81" s="553">
        <v>0.064355</v>
      </c>
      <c r="L81" s="553">
        <v>0.3086512244938419</v>
      </c>
      <c r="M81" s="553">
        <v>0.083551733023279</v>
      </c>
      <c r="N81" s="554">
        <v>0.7506357359214945</v>
      </c>
      <c r="O81" s="554">
        <v>1.481203741928591</v>
      </c>
      <c r="P81" s="554">
        <v>6.117194368361089</v>
      </c>
      <c r="Q81" s="554">
        <v>8.446459201899357</v>
      </c>
      <c r="R81" s="554">
        <v>0.9527523070472026</v>
      </c>
      <c r="S81" s="554">
        <v>16.82060502870786</v>
      </c>
      <c r="T81" s="553">
        <v>-0.004882800633295612</v>
      </c>
      <c r="U81" s="553">
        <v>0.10792273114460793</v>
      </c>
      <c r="V81" s="553">
        <v>0.05447159926448495</v>
      </c>
      <c r="W81" s="553">
        <v>0.15408897103284014</v>
      </c>
      <c r="X81" s="553">
        <v>0.13643801936112437</v>
      </c>
      <c r="Y81" s="553">
        <v>0.9844363726578804</v>
      </c>
      <c r="Z81" s="553">
        <v>0.9844363726578804</v>
      </c>
      <c r="AA81" s="555">
        <v>0.17202742276129496</v>
      </c>
    </row>
    <row r="82" ht="12.75" customHeight="1">
      <c r="A82" s="552" t="s">
        <v>377</v>
      </c>
      <c r="B82" s="437">
        <v>85.0</v>
      </c>
      <c r="C82" s="553">
        <v>-0.015779047619047627</v>
      </c>
      <c r="D82" s="553">
        <v>0.09681051066273834</v>
      </c>
      <c r="E82" s="553">
        <v>0.1568299261062974</v>
      </c>
      <c r="F82" s="553">
        <v>0.18937093682463682</v>
      </c>
      <c r="G82" s="554">
        <v>0.8721798577655784</v>
      </c>
      <c r="H82" s="554">
        <v>0.8997075382086068</v>
      </c>
      <c r="I82" s="553">
        <v>0.0964712531991717</v>
      </c>
      <c r="J82" s="553">
        <v>0.3172210900926428</v>
      </c>
      <c r="K82" s="553">
        <v>0.064355</v>
      </c>
      <c r="L82" s="553">
        <v>0.11004901871848086</v>
      </c>
      <c r="M82" s="553">
        <v>0.09114367684506282</v>
      </c>
      <c r="N82" s="554">
        <v>1.8788356569732299</v>
      </c>
      <c r="O82" s="554">
        <v>2.2689859800308465</v>
      </c>
      <c r="P82" s="554">
        <v>17.31159483718831</v>
      </c>
      <c r="Q82" s="554">
        <v>23.13867347238319</v>
      </c>
      <c r="R82" s="554">
        <v>4.84762627945505</v>
      </c>
      <c r="S82" s="554">
        <v>37.91823660764975</v>
      </c>
      <c r="T82" s="553">
        <v>0.1999959955890517</v>
      </c>
      <c r="U82" s="553">
        <v>0.015544843240502102</v>
      </c>
      <c r="V82" s="553">
        <v>-0.004839285759461369</v>
      </c>
      <c r="W82" s="553">
        <v>-0.1607689292093061</v>
      </c>
      <c r="X82" s="553">
        <v>0.18728005326541672</v>
      </c>
      <c r="Y82" s="553">
        <v>0.409713367577831</v>
      </c>
      <c r="Z82" s="553">
        <v>0.40971336757783106</v>
      </c>
      <c r="AA82" s="555">
        <v>0.09682900806840693</v>
      </c>
    </row>
    <row r="83" ht="12.75" customHeight="1">
      <c r="A83" s="552" t="s">
        <v>969</v>
      </c>
      <c r="B83" s="437">
        <v>317.0</v>
      </c>
      <c r="C83" s="553">
        <v>0.09019086419753085</v>
      </c>
      <c r="D83" s="553">
        <v>0.24397492356226394</v>
      </c>
      <c r="E83" s="553">
        <v>0.15958092016299488</v>
      </c>
      <c r="F83" s="553">
        <v>0.16758546169524055</v>
      </c>
      <c r="G83" s="554">
        <v>1.3553519753448984</v>
      </c>
      <c r="H83" s="554">
        <v>1.3567754111266985</v>
      </c>
      <c r="I83" s="553">
        <v>0.12576930385322138</v>
      </c>
      <c r="J83" s="553">
        <v>0.43820902465030337</v>
      </c>
      <c r="K83" s="553">
        <v>0.064355</v>
      </c>
      <c r="L83" s="553">
        <v>0.04779771179104175</v>
      </c>
      <c r="M83" s="553">
        <v>0.12205499195264412</v>
      </c>
      <c r="N83" s="554">
        <v>0.7038722223983197</v>
      </c>
      <c r="O83" s="554">
        <v>5.604623076659679</v>
      </c>
      <c r="P83" s="554">
        <v>17.539469415145653</v>
      </c>
      <c r="Q83" s="554">
        <v>22.713777633858793</v>
      </c>
      <c r="R83" s="554">
        <v>5.141996709830743</v>
      </c>
      <c r="S83" s="554">
        <v>235.20710735258044</v>
      </c>
      <c r="T83" s="553">
        <v>0.01237984909365137</v>
      </c>
      <c r="U83" s="553">
        <v>0.10657483391064425</v>
      </c>
      <c r="V83" s="553">
        <v>0.06939299789868696</v>
      </c>
      <c r="W83" s="553">
        <v>0.40565234355200125</v>
      </c>
      <c r="X83" s="553">
        <v>0.20902108693447333</v>
      </c>
      <c r="Y83" s="553">
        <v>0.027408126710641995</v>
      </c>
      <c r="Z83" s="553">
        <v>0.027408126710641967</v>
      </c>
      <c r="AA83" s="555">
        <v>0.2539681337781789</v>
      </c>
    </row>
    <row r="84" ht="12.75" customHeight="1">
      <c r="A84" s="552" t="s">
        <v>970</v>
      </c>
      <c r="B84" s="437">
        <v>151.0</v>
      </c>
      <c r="C84" s="553">
        <v>0.1233715151515151</v>
      </c>
      <c r="D84" s="553">
        <v>-7.929462693840948E-4</v>
      </c>
      <c r="E84" s="553">
        <v>0.013073769344178877</v>
      </c>
      <c r="F84" s="553">
        <v>0.1952485735213275</v>
      </c>
      <c r="G84" s="554">
        <v>1.2987745259934127</v>
      </c>
      <c r="H84" s="554">
        <v>1.3617461374106075</v>
      </c>
      <c r="I84" s="553">
        <v>0.12608792740801994</v>
      </c>
      <c r="J84" s="553">
        <v>0.4698226412977678</v>
      </c>
      <c r="K84" s="553">
        <v>0.064355</v>
      </c>
      <c r="L84" s="553">
        <v>0.09975444577952966</v>
      </c>
      <c r="M84" s="553">
        <v>0.11830432607700352</v>
      </c>
      <c r="N84" s="554">
        <v>0.8787634525735458</v>
      </c>
      <c r="O84" s="554">
        <v>6.014836641489655</v>
      </c>
      <c r="P84" s="554">
        <v>20.437795067593832</v>
      </c>
      <c r="Q84" s="554" t="s">
        <v>915</v>
      </c>
      <c r="R84" s="554">
        <v>7.966227226370065</v>
      </c>
      <c r="S84" s="554">
        <v>62.96786353390485</v>
      </c>
      <c r="T84" s="553">
        <v>0.05207557992689167</v>
      </c>
      <c r="U84" s="553">
        <v>0.05952822499084804</v>
      </c>
      <c r="V84" s="553">
        <v>0.03349517717879785</v>
      </c>
      <c r="W84" s="553" t="s">
        <v>915</v>
      </c>
      <c r="X84" s="553">
        <v>-0.1000445714406943</v>
      </c>
      <c r="Y84" s="553">
        <v>0.0037426538106636142</v>
      </c>
      <c r="Z84" s="553">
        <v>0.003742653810663632</v>
      </c>
      <c r="AA84" s="555">
        <v>0.014866689098504717</v>
      </c>
    </row>
    <row r="85" ht="12.75" customHeight="1">
      <c r="A85" s="552" t="s">
        <v>971</v>
      </c>
      <c r="B85" s="437">
        <v>1616.0</v>
      </c>
      <c r="C85" s="553">
        <v>0.14317631639722875</v>
      </c>
      <c r="D85" s="553">
        <v>0.20245159521759304</v>
      </c>
      <c r="E85" s="553">
        <v>0.18335837660819065</v>
      </c>
      <c r="F85" s="553">
        <v>0.18835127456152267</v>
      </c>
      <c r="G85" s="554">
        <v>1.2856288444138277</v>
      </c>
      <c r="H85" s="554">
        <v>1.2989897339228438</v>
      </c>
      <c r="I85" s="553">
        <v>0.1220652419444543</v>
      </c>
      <c r="J85" s="553">
        <v>0.43591421376196465</v>
      </c>
      <c r="K85" s="553">
        <v>0.064355</v>
      </c>
      <c r="L85" s="553">
        <v>0.05849855321588473</v>
      </c>
      <c r="M85" s="553">
        <v>0.11773606072885792</v>
      </c>
      <c r="N85" s="554">
        <v>0.9343146311452691</v>
      </c>
      <c r="O85" s="554">
        <v>9.202136032678627</v>
      </c>
      <c r="P85" s="554">
        <v>28.477414772492683</v>
      </c>
      <c r="Q85" s="554">
        <v>41.06942761789667</v>
      </c>
      <c r="R85" s="554">
        <v>9.152165527378902</v>
      </c>
      <c r="S85" s="554">
        <v>96.4295586161048</v>
      </c>
      <c r="T85" s="553">
        <v>0.13353321179634448</v>
      </c>
      <c r="U85" s="553">
        <v>0.07233864732673151</v>
      </c>
      <c r="V85" s="553">
        <v>0.058858352723089355</v>
      </c>
      <c r="W85" s="553">
        <v>0.47630101656615403</v>
      </c>
      <c r="X85" s="553">
        <v>0.16957095297200744</v>
      </c>
      <c r="Y85" s="553">
        <v>0.32891322539673207</v>
      </c>
      <c r="Z85" s="553">
        <v>0.32891322539673207</v>
      </c>
      <c r="AA85" s="555">
        <v>0.2128494752540537</v>
      </c>
    </row>
    <row r="86" ht="12.75" customHeight="1">
      <c r="A86" s="552" t="s">
        <v>972</v>
      </c>
      <c r="B86" s="437">
        <v>718.0</v>
      </c>
      <c r="C86" s="553">
        <v>0.08987769376181495</v>
      </c>
      <c r="D86" s="553">
        <v>0.07188270996116729</v>
      </c>
      <c r="E86" s="553">
        <v>0.090490646917453</v>
      </c>
      <c r="F86" s="553">
        <v>0.20410892423422414</v>
      </c>
      <c r="G86" s="554">
        <v>1.006786675768851</v>
      </c>
      <c r="H86" s="554">
        <v>1.1651510574107107</v>
      </c>
      <c r="I86" s="553">
        <v>0.11348618278002656</v>
      </c>
      <c r="J86" s="553">
        <v>0.32684206346899725</v>
      </c>
      <c r="K86" s="553">
        <v>0.064355</v>
      </c>
      <c r="L86" s="553">
        <v>0.29282307986344297</v>
      </c>
      <c r="M86" s="553">
        <v>0.0943279783811177</v>
      </c>
      <c r="N86" s="554">
        <v>1.4569431690097066</v>
      </c>
      <c r="O86" s="554">
        <v>0.8234515222700469</v>
      </c>
      <c r="P86" s="554">
        <v>6.896510713908435</v>
      </c>
      <c r="Q86" s="554">
        <v>10.902342900094528</v>
      </c>
      <c r="R86" s="554">
        <v>1.1441036709966868</v>
      </c>
      <c r="S86" s="554">
        <v>42.976377741324214</v>
      </c>
      <c r="T86" s="553">
        <v>0.14636397364702697</v>
      </c>
      <c r="U86" s="553">
        <v>0.06046124169077852</v>
      </c>
      <c r="V86" s="553">
        <v>0.038355539277544926</v>
      </c>
      <c r="W86" s="553">
        <v>0.5365682468211639</v>
      </c>
      <c r="X86" s="553">
        <v>1.0149487153178546E-4</v>
      </c>
      <c r="Y86" s="553">
        <v>0.5075703862611378</v>
      </c>
      <c r="Z86" s="553">
        <v>0.5075703862611378</v>
      </c>
      <c r="AA86" s="555">
        <v>0.07221629768650165</v>
      </c>
    </row>
    <row r="87" ht="12.75" customHeight="1">
      <c r="A87" s="552" t="s">
        <v>973</v>
      </c>
      <c r="B87" s="437">
        <v>98.0</v>
      </c>
      <c r="C87" s="553">
        <v>0.05890987341772149</v>
      </c>
      <c r="D87" s="553">
        <v>0.14601324969098126</v>
      </c>
      <c r="E87" s="553">
        <v>0.08308394526497122</v>
      </c>
      <c r="F87" s="553">
        <v>0.22352795591870572</v>
      </c>
      <c r="G87" s="554">
        <v>0.6530666984464211</v>
      </c>
      <c r="H87" s="554">
        <v>0.8970271627332164</v>
      </c>
      <c r="I87" s="553">
        <v>0.09629944113119918</v>
      </c>
      <c r="J87" s="553">
        <v>0.29268715180378874</v>
      </c>
      <c r="K87" s="553">
        <v>0.064355</v>
      </c>
      <c r="L87" s="553">
        <v>0.40042659317895096</v>
      </c>
      <c r="M87" s="553">
        <v>0.07698321179612679</v>
      </c>
      <c r="N87" s="554">
        <v>0.7055913479848429</v>
      </c>
      <c r="O87" s="554">
        <v>2.2521573000348893</v>
      </c>
      <c r="P87" s="554">
        <v>7.365821522632574</v>
      </c>
      <c r="Q87" s="554">
        <v>15.636398623682114</v>
      </c>
      <c r="R87" s="554">
        <v>1.5396711794028612</v>
      </c>
      <c r="S87" s="554">
        <v>33.14019231705149</v>
      </c>
      <c r="T87" s="553">
        <v>-0.13702130661688386</v>
      </c>
      <c r="U87" s="553">
        <v>0.15233253139594796</v>
      </c>
      <c r="V87" s="553">
        <v>0.015600504167240693</v>
      </c>
      <c r="W87" s="553">
        <v>0.30505836377849743</v>
      </c>
      <c r="X87" s="553">
        <v>0.0818179653547386</v>
      </c>
      <c r="Y87" s="553">
        <v>0.7358141070495954</v>
      </c>
      <c r="Z87" s="553">
        <v>0.7358141070495954</v>
      </c>
      <c r="AA87" s="555">
        <v>0.1432744818082428</v>
      </c>
    </row>
    <row r="88" ht="12.75" customHeight="1">
      <c r="A88" s="552" t="s">
        <v>380</v>
      </c>
      <c r="B88" s="437">
        <v>453.0</v>
      </c>
      <c r="C88" s="553">
        <v>0.04597224324324331</v>
      </c>
      <c r="D88" s="553">
        <v>0.10996963575683866</v>
      </c>
      <c r="E88" s="553">
        <v>0.13621198637699075</v>
      </c>
      <c r="F88" s="553">
        <v>0.14782676227475378</v>
      </c>
      <c r="G88" s="554">
        <v>1.1744668677688679</v>
      </c>
      <c r="H88" s="554">
        <v>1.185716234992941</v>
      </c>
      <c r="I88" s="553">
        <v>0.11480441066304753</v>
      </c>
      <c r="J88" s="553">
        <v>0.36121152315507654</v>
      </c>
      <c r="K88" s="553">
        <v>0.064355</v>
      </c>
      <c r="L88" s="553">
        <v>0.1142283270036728</v>
      </c>
      <c r="M88" s="553">
        <v>0.10718034416385619</v>
      </c>
      <c r="N88" s="554">
        <v>1.2621053433181888</v>
      </c>
      <c r="O88" s="554">
        <v>2.318055180202266</v>
      </c>
      <c r="P88" s="554">
        <v>14.280877316972687</v>
      </c>
      <c r="Q88" s="554">
        <v>19.412425519408654</v>
      </c>
      <c r="R88" s="554">
        <v>3.4564201757538755</v>
      </c>
      <c r="S88" s="554">
        <v>120.31624232759637</v>
      </c>
      <c r="T88" s="553">
        <v>0.2467526994732748</v>
      </c>
      <c r="U88" s="553">
        <v>0.0315877520262178</v>
      </c>
      <c r="V88" s="553">
        <v>0.025610341352148045</v>
      </c>
      <c r="W88" s="553">
        <v>0.5362424352475739</v>
      </c>
      <c r="X88" s="553">
        <v>0.12935477470221635</v>
      </c>
      <c r="Y88" s="553">
        <v>0.5328168427334832</v>
      </c>
      <c r="Z88" s="553">
        <v>0.5328168427334832</v>
      </c>
      <c r="AA88" s="555">
        <v>0.11666475116522709</v>
      </c>
    </row>
    <row r="89" ht="12.75" customHeight="1">
      <c r="A89" s="552" t="s">
        <v>381</v>
      </c>
      <c r="B89" s="437">
        <v>288.0</v>
      </c>
      <c r="C89" s="553">
        <v>0.08399032558139537</v>
      </c>
      <c r="D89" s="553">
        <v>0.15465250724642493</v>
      </c>
      <c r="E89" s="553">
        <v>0.09502129852429432</v>
      </c>
      <c r="F89" s="553">
        <v>0.2184746828503643</v>
      </c>
      <c r="G89" s="554">
        <v>0.5438076589308493</v>
      </c>
      <c r="H89" s="554">
        <v>0.849373944269902</v>
      </c>
      <c r="I89" s="553">
        <v>0.09324486982770072</v>
      </c>
      <c r="J89" s="553">
        <v>0.30131886139364733</v>
      </c>
      <c r="K89" s="553">
        <v>0.064355</v>
      </c>
      <c r="L89" s="553">
        <v>0.4567224046170272</v>
      </c>
      <c r="M89" s="553">
        <v>0.07260807083852094</v>
      </c>
      <c r="N89" s="554">
        <v>0.7033661156283548</v>
      </c>
      <c r="O89" s="554">
        <v>2.1627790318150595</v>
      </c>
      <c r="P89" s="554">
        <v>6.878261732396511</v>
      </c>
      <c r="Q89" s="554">
        <v>13.87123121304074</v>
      </c>
      <c r="R89" s="554">
        <v>1.3805704498802143</v>
      </c>
      <c r="S89" s="554">
        <v>41.987956622506964</v>
      </c>
      <c r="T89" s="553">
        <v>-0.0022673400403473124</v>
      </c>
      <c r="U89" s="553">
        <v>0.14743047766451223</v>
      </c>
      <c r="V89" s="553">
        <v>-0.014085192899059247</v>
      </c>
      <c r="W89" s="553">
        <v>-0.03284303950215006</v>
      </c>
      <c r="X89" s="553">
        <v>0.07796582503414896</v>
      </c>
      <c r="Y89" s="553">
        <v>0.8972629293469931</v>
      </c>
      <c r="Z89" s="553">
        <v>0.8972629293469931</v>
      </c>
      <c r="AA89" s="555">
        <v>0.15572276593304948</v>
      </c>
    </row>
    <row r="90" ht="12.75" customHeight="1">
      <c r="A90" s="552" t="s">
        <v>385</v>
      </c>
      <c r="B90" s="437">
        <v>56.0</v>
      </c>
      <c r="C90" s="553">
        <v>0.17277631578947372</v>
      </c>
      <c r="D90" s="553">
        <v>0.3376451116878545</v>
      </c>
      <c r="E90" s="553">
        <v>0.23171724996207485</v>
      </c>
      <c r="F90" s="553">
        <v>0.22440219224658214</v>
      </c>
      <c r="G90" s="554">
        <v>0.5533516641188336</v>
      </c>
      <c r="H90" s="554">
        <v>0.6668153472871898</v>
      </c>
      <c r="I90" s="553">
        <v>0.08154286376110886</v>
      </c>
      <c r="J90" s="553">
        <v>0.31215895747055444</v>
      </c>
      <c r="K90" s="553">
        <v>0.064355</v>
      </c>
      <c r="L90" s="553">
        <v>0.2486214464550604</v>
      </c>
      <c r="M90" s="553">
        <v>0.07321838380849845</v>
      </c>
      <c r="N90" s="554">
        <v>0.8277635948646112</v>
      </c>
      <c r="O90" s="554">
        <v>3.466057876070821</v>
      </c>
      <c r="P90" s="554">
        <v>9.334613473587154</v>
      </c>
      <c r="Q90" s="554">
        <v>10.234059067347866</v>
      </c>
      <c r="R90" s="554">
        <v>3.165594026107247</v>
      </c>
      <c r="S90" s="554">
        <v>32.34526176009394</v>
      </c>
      <c r="T90" s="553">
        <v>0.16055763294660808</v>
      </c>
      <c r="U90" s="553">
        <v>0.027943882680795992</v>
      </c>
      <c r="V90" s="553">
        <v>0.1222840283610658</v>
      </c>
      <c r="W90" s="553">
        <v>0.547914256652139</v>
      </c>
      <c r="X90" s="553">
        <v>0.28431447473661764</v>
      </c>
      <c r="Y90" s="553">
        <v>0.716732955566358</v>
      </c>
      <c r="Z90" s="553">
        <v>0.716732955566358</v>
      </c>
      <c r="AA90" s="555">
        <v>0.3388030614931572</v>
      </c>
    </row>
    <row r="91" ht="12.75" customHeight="1">
      <c r="A91" s="552" t="s">
        <v>656</v>
      </c>
      <c r="B91" s="437">
        <v>814.0</v>
      </c>
      <c r="C91" s="553">
        <v>0.06881982986767489</v>
      </c>
      <c r="D91" s="553">
        <v>0.08172968114217403</v>
      </c>
      <c r="E91" s="553">
        <v>0.11094138504346908</v>
      </c>
      <c r="F91" s="553">
        <v>0.2321761753893829</v>
      </c>
      <c r="G91" s="554">
        <v>0.8345983237200922</v>
      </c>
      <c r="H91" s="554">
        <v>0.9615040171575606</v>
      </c>
      <c r="I91" s="553">
        <v>0.10043240749979965</v>
      </c>
      <c r="J91" s="553">
        <v>0.33828754622915935</v>
      </c>
      <c r="K91" s="553">
        <v>0.064355</v>
      </c>
      <c r="L91" s="553">
        <v>0.23398055283779895</v>
      </c>
      <c r="M91" s="553">
        <v>0.08817835610944363</v>
      </c>
      <c r="N91" s="554">
        <v>1.570216112255368</v>
      </c>
      <c r="O91" s="554">
        <v>1.7510056071966937</v>
      </c>
      <c r="P91" s="554">
        <v>13.095157810929388</v>
      </c>
      <c r="Q91" s="554">
        <v>20.73464754699225</v>
      </c>
      <c r="R91" s="554">
        <v>2.979508522501709</v>
      </c>
      <c r="S91" s="554">
        <v>67.81891717804076</v>
      </c>
      <c r="T91" s="553">
        <v>0.0416847704192509</v>
      </c>
      <c r="U91" s="553">
        <v>0.047915082111758524</v>
      </c>
      <c r="V91" s="553">
        <v>0.01792710625843731</v>
      </c>
      <c r="W91" s="553">
        <v>0.2674253567362976</v>
      </c>
      <c r="X91" s="553">
        <v>0.13669978808037947</v>
      </c>
      <c r="Y91" s="553">
        <v>0.7069454611019078</v>
      </c>
      <c r="Z91" s="553">
        <v>0.7069454611019078</v>
      </c>
      <c r="AA91" s="555">
        <v>0.08254414657735706</v>
      </c>
    </row>
    <row r="92" ht="12.75" customHeight="1">
      <c r="A92" s="552" t="s">
        <v>974</v>
      </c>
      <c r="B92" s="437">
        <v>49.0</v>
      </c>
      <c r="C92" s="553">
        <v>-0.0030885714285714284</v>
      </c>
      <c r="D92" s="553">
        <v>0.21498144726244756</v>
      </c>
      <c r="E92" s="553">
        <v>0.06911956076890322</v>
      </c>
      <c r="F92" s="553">
        <v>0.24505070391318398</v>
      </c>
      <c r="G92" s="554">
        <v>0.49774817486891276</v>
      </c>
      <c r="H92" s="554">
        <v>0.6287330139602277</v>
      </c>
      <c r="I92" s="553">
        <v>0.0791017861948506</v>
      </c>
      <c r="J92" s="553">
        <v>0.1925517420182543</v>
      </c>
      <c r="K92" s="553">
        <v>0.058543</v>
      </c>
      <c r="L92" s="553">
        <v>0.29637583863669564</v>
      </c>
      <c r="M92" s="553">
        <v>0.06861545367636403</v>
      </c>
      <c r="N92" s="554">
        <v>0.41782902810812145</v>
      </c>
      <c r="O92" s="554">
        <v>4.330807666885992</v>
      </c>
      <c r="P92" s="554">
        <v>13.312399536973738</v>
      </c>
      <c r="Q92" s="554">
        <v>19.99149807548135</v>
      </c>
      <c r="R92" s="554">
        <v>2.364619435710157</v>
      </c>
      <c r="S92" s="554">
        <v>54.74120388067776</v>
      </c>
      <c r="T92" s="553">
        <v>0.057506948181917567</v>
      </c>
      <c r="U92" s="553">
        <v>0.15777752692235825</v>
      </c>
      <c r="V92" s="553">
        <v>0.09369508542243195</v>
      </c>
      <c r="W92" s="553">
        <v>0.5999807472548989</v>
      </c>
      <c r="X92" s="553">
        <v>0.11847480095542907</v>
      </c>
      <c r="Y92" s="553">
        <v>0.4004690295897596</v>
      </c>
      <c r="Z92" s="553">
        <v>0.4004690295897596</v>
      </c>
      <c r="AA92" s="555">
        <v>0.21543368123934645</v>
      </c>
    </row>
    <row r="93" ht="12.75" customHeight="1">
      <c r="A93" s="552" t="s">
        <v>975</v>
      </c>
      <c r="B93" s="437">
        <v>106.0</v>
      </c>
      <c r="C93" s="553">
        <v>0.0302128205128205</v>
      </c>
      <c r="D93" s="553">
        <v>0.08600260208420525</v>
      </c>
      <c r="E93" s="553">
        <v>0.11601095133243049</v>
      </c>
      <c r="F93" s="553">
        <v>0.25768128155429043</v>
      </c>
      <c r="G93" s="554">
        <v>0.8685544613027367</v>
      </c>
      <c r="H93" s="554">
        <v>1.014247113846068</v>
      </c>
      <c r="I93" s="553">
        <v>0.10381323999753296</v>
      </c>
      <c r="J93" s="553">
        <v>0.29115150502982234</v>
      </c>
      <c r="K93" s="553">
        <v>0.064355</v>
      </c>
      <c r="L93" s="553">
        <v>0.2228508736235762</v>
      </c>
      <c r="M93" s="553">
        <v>0.09138865173191216</v>
      </c>
      <c r="N93" s="554">
        <v>1.6608901785159869</v>
      </c>
      <c r="O93" s="554">
        <v>1.5858226133716171</v>
      </c>
      <c r="P93" s="554">
        <v>9.975911701096045</v>
      </c>
      <c r="Q93" s="554">
        <v>17.98415751057641</v>
      </c>
      <c r="R93" s="554">
        <v>2.8560845316782566</v>
      </c>
      <c r="S93" s="554">
        <v>27.978465612651178</v>
      </c>
      <c r="T93" s="553">
        <v>0.06887580582714127</v>
      </c>
      <c r="U93" s="553">
        <v>0.11440306207150297</v>
      </c>
      <c r="V93" s="553">
        <v>0.07090628877170083</v>
      </c>
      <c r="W93" s="553">
        <v>1.0534268769842428</v>
      </c>
      <c r="X93" s="553">
        <v>0.12020693727190154</v>
      </c>
      <c r="Y93" s="553">
        <v>0.20666338943773319</v>
      </c>
      <c r="Z93" s="553">
        <v>0.2066633894377332</v>
      </c>
      <c r="AA93" s="555">
        <v>0.08756853622132453</v>
      </c>
    </row>
    <row r="94" ht="12.75" customHeight="1">
      <c r="A94" s="552" t="s">
        <v>976</v>
      </c>
      <c r="B94" s="437">
        <v>50.0</v>
      </c>
      <c r="C94" s="553">
        <v>0.07822044444444444</v>
      </c>
      <c r="D94" s="553">
        <v>0.12264771308987717</v>
      </c>
      <c r="E94" s="553">
        <v>0.08320329489198378</v>
      </c>
      <c r="F94" s="553">
        <v>0.20200998795914907</v>
      </c>
      <c r="G94" s="554">
        <v>0.450628600024159</v>
      </c>
      <c r="H94" s="554">
        <v>0.6833212006287832</v>
      </c>
      <c r="I94" s="553">
        <v>0.08260088896030501</v>
      </c>
      <c r="J94" s="553">
        <v>0.18493219542658187</v>
      </c>
      <c r="K94" s="553">
        <v>0.058543</v>
      </c>
      <c r="L94" s="553">
        <v>0.44487456960580835</v>
      </c>
      <c r="M94" s="553">
        <v>0.0653037312471858</v>
      </c>
      <c r="N94" s="554">
        <v>0.8126579164565683</v>
      </c>
      <c r="O94" s="554">
        <v>1.8774889614873247</v>
      </c>
      <c r="P94" s="554">
        <v>9.857640046481391</v>
      </c>
      <c r="Q94" s="554">
        <v>15.28891440825529</v>
      </c>
      <c r="R94" s="554">
        <v>1.615489714297475</v>
      </c>
      <c r="S94" s="554">
        <v>20.35742084554553</v>
      </c>
      <c r="T94" s="553">
        <v>-0.005972675226400898</v>
      </c>
      <c r="U94" s="553">
        <v>0.1420647024034475</v>
      </c>
      <c r="V94" s="553">
        <v>0.07747021353128755</v>
      </c>
      <c r="W94" s="553">
        <v>0.7842162740133918</v>
      </c>
      <c r="X94" s="553">
        <v>0.10614481878166143</v>
      </c>
      <c r="Y94" s="553">
        <v>0.6670336160874529</v>
      </c>
      <c r="Z94" s="553">
        <v>0.6670336160874529</v>
      </c>
      <c r="AA94" s="555">
        <v>0.12236645400729412</v>
      </c>
    </row>
    <row r="95" ht="12.75" customHeight="1">
      <c r="A95" s="552" t="s">
        <v>977</v>
      </c>
      <c r="B95" s="437">
        <v>102.0</v>
      </c>
      <c r="C95" s="553">
        <v>0.0643201265822785</v>
      </c>
      <c r="D95" s="553">
        <v>0.23268694623750139</v>
      </c>
      <c r="E95" s="553">
        <v>0.06233778435011253</v>
      </c>
      <c r="F95" s="553">
        <v>0.19785675095563685</v>
      </c>
      <c r="G95" s="554">
        <v>0.42747496428667964</v>
      </c>
      <c r="H95" s="554">
        <v>0.6700706237217015</v>
      </c>
      <c r="I95" s="553">
        <v>0.08175152698056107</v>
      </c>
      <c r="J95" s="553">
        <v>0.2363824550771299</v>
      </c>
      <c r="K95" s="553">
        <v>0.058543</v>
      </c>
      <c r="L95" s="553">
        <v>0.46441396893036424</v>
      </c>
      <c r="M95" s="553">
        <v>0.0640891139083728</v>
      </c>
      <c r="N95" s="554">
        <v>0.31191832028707545</v>
      </c>
      <c r="O95" s="554">
        <v>4.586730603072259</v>
      </c>
      <c r="P95" s="554">
        <v>12.671747297577292</v>
      </c>
      <c r="Q95" s="554">
        <v>19.574007838517673</v>
      </c>
      <c r="R95" s="554">
        <v>1.4758103846880883</v>
      </c>
      <c r="S95" s="554">
        <v>26.689561208834522</v>
      </c>
      <c r="T95" s="553">
        <v>0.07351491716518976</v>
      </c>
      <c r="U95" s="553">
        <v>0.22672810101363378</v>
      </c>
      <c r="V95" s="553">
        <v>0.11572837757579656</v>
      </c>
      <c r="W95" s="553">
        <v>0.9624500898653519</v>
      </c>
      <c r="X95" s="553">
        <v>0.008643179175213485</v>
      </c>
      <c r="Y95" s="553">
        <v>0.8329098960481565</v>
      </c>
      <c r="Z95" s="553">
        <v>0.46710436060400684</v>
      </c>
      <c r="AA95" s="555">
        <v>0.23254289553331942</v>
      </c>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0"/>
    <col customWidth="1" min="2" max="2" width="10.71"/>
    <col customWidth="1" min="3" max="18" width="14.86"/>
    <col customWidth="1" min="19" max="26" width="10.71"/>
  </cols>
  <sheetData>
    <row r="1" ht="12.75" customHeight="1">
      <c r="A1" s="556"/>
      <c r="B1" s="350"/>
      <c r="C1" s="557" t="s">
        <v>978</v>
      </c>
      <c r="D1" s="23"/>
      <c r="E1" s="23"/>
      <c r="F1" s="557" t="s">
        <v>979</v>
      </c>
      <c r="G1" s="23"/>
      <c r="H1" s="23"/>
      <c r="I1" s="558" t="s">
        <v>980</v>
      </c>
      <c r="J1" s="23"/>
      <c r="K1" s="23"/>
      <c r="L1" s="557" t="s">
        <v>473</v>
      </c>
      <c r="M1" s="23"/>
      <c r="N1" s="23"/>
      <c r="O1" s="350" t="s">
        <v>981</v>
      </c>
      <c r="P1" s="557" t="s">
        <v>982</v>
      </c>
      <c r="Q1" s="23"/>
      <c r="R1" s="23"/>
      <c r="S1" s="353"/>
      <c r="T1" s="353"/>
      <c r="U1" s="353"/>
      <c r="V1" s="353"/>
      <c r="W1" s="353"/>
      <c r="X1" s="353"/>
      <c r="Y1" s="353"/>
      <c r="Z1" s="353"/>
    </row>
    <row r="2" ht="12.75" customHeight="1">
      <c r="A2" s="559" t="s">
        <v>983</v>
      </c>
      <c r="B2" s="560" t="s">
        <v>984</v>
      </c>
      <c r="C2" s="560" t="s">
        <v>985</v>
      </c>
      <c r="D2" s="560" t="s">
        <v>61</v>
      </c>
      <c r="E2" s="560" t="s">
        <v>266</v>
      </c>
      <c r="F2" s="560" t="s">
        <v>985</v>
      </c>
      <c r="G2" s="560" t="s">
        <v>61</v>
      </c>
      <c r="H2" s="560" t="s">
        <v>266</v>
      </c>
      <c r="I2" s="560" t="s">
        <v>985</v>
      </c>
      <c r="J2" s="560" t="s">
        <v>61</v>
      </c>
      <c r="K2" s="560" t="s">
        <v>266</v>
      </c>
      <c r="L2" s="560" t="s">
        <v>985</v>
      </c>
      <c r="M2" s="560" t="s">
        <v>61</v>
      </c>
      <c r="N2" s="560" t="s">
        <v>266</v>
      </c>
      <c r="O2" s="560" t="s">
        <v>986</v>
      </c>
      <c r="P2" s="560" t="s">
        <v>985</v>
      </c>
      <c r="Q2" s="560" t="s">
        <v>61</v>
      </c>
      <c r="R2" s="560" t="s">
        <v>266</v>
      </c>
    </row>
    <row r="3" ht="12.75" customHeight="1">
      <c r="A3" s="561" t="s">
        <v>292</v>
      </c>
      <c r="B3" s="562">
        <v>391.0</v>
      </c>
      <c r="C3" s="530">
        <v>-0.0227</v>
      </c>
      <c r="D3" s="530">
        <v>0.07930000000000001</v>
      </c>
      <c r="E3" s="530">
        <v>0.207</v>
      </c>
      <c r="F3" s="530">
        <v>-0.05163398692810457</v>
      </c>
      <c r="G3" s="530">
        <v>0.03511904761904762</v>
      </c>
      <c r="H3" s="530">
        <v>0.09870828848223898</v>
      </c>
      <c r="I3" s="563">
        <v>1.39654463183875</v>
      </c>
      <c r="J3" s="563">
        <v>3.16931982633864</v>
      </c>
      <c r="K3" s="563">
        <v>6.793893129770994</v>
      </c>
      <c r="L3" s="564">
        <v>0.09836891315438587</v>
      </c>
      <c r="M3" s="564">
        <v>0.1051764252570819</v>
      </c>
      <c r="N3" s="564">
        <v>0.1073344164058349</v>
      </c>
      <c r="O3" s="563">
        <v>0.6440464534599691</v>
      </c>
      <c r="P3" s="563">
        <v>1.203144563302701</v>
      </c>
      <c r="Q3" s="563">
        <v>1.825686817107774</v>
      </c>
      <c r="R3" s="564">
        <v>0.00872595906050147</v>
      </c>
      <c r="S3" s="564">
        <v>0.09155285786545272</v>
      </c>
      <c r="T3" s="564">
        <v>0.2810652842279661</v>
      </c>
    </row>
    <row r="4" ht="12.75" customHeight="1">
      <c r="A4" s="561" t="s">
        <v>293</v>
      </c>
      <c r="B4" s="562">
        <v>289.0</v>
      </c>
      <c r="C4" s="530">
        <v>0.00268</v>
      </c>
      <c r="D4" s="530">
        <v>0.0613</v>
      </c>
      <c r="E4" s="530">
        <v>0.167</v>
      </c>
      <c r="F4" s="530">
        <v>-0.06331694441331505</v>
      </c>
      <c r="G4" s="530">
        <v>0.05947497949138638</v>
      </c>
      <c r="H4" s="530">
        <v>0.1221449851042701</v>
      </c>
      <c r="I4" s="563">
        <v>0.5795037109228578</v>
      </c>
      <c r="J4" s="563">
        <v>1.216206735294645</v>
      </c>
      <c r="K4" s="563">
        <v>2.17357310398749</v>
      </c>
      <c r="L4" s="564">
        <v>0.07927123819983303</v>
      </c>
      <c r="M4" s="564">
        <v>0.08585980694651799</v>
      </c>
      <c r="N4" s="564">
        <v>0.08888428965230953</v>
      </c>
      <c r="O4" s="563">
        <v>0.5067993389789744</v>
      </c>
      <c r="P4" s="563">
        <v>0.9259121818896379</v>
      </c>
      <c r="Q4" s="563">
        <v>1.42046891056622</v>
      </c>
      <c r="R4" s="564">
        <v>0.0117500141908384</v>
      </c>
      <c r="S4" s="564">
        <v>0.09774436090225563</v>
      </c>
      <c r="T4" s="564">
        <v>0.2356830085000429</v>
      </c>
    </row>
    <row r="5" ht="12.75" customHeight="1">
      <c r="A5" s="561" t="s">
        <v>294</v>
      </c>
      <c r="B5" s="562">
        <v>155.0</v>
      </c>
      <c r="C5" s="530">
        <v>0.09210000000000002</v>
      </c>
      <c r="D5" s="530">
        <v>0.188</v>
      </c>
      <c r="E5" s="530">
        <v>0.311</v>
      </c>
      <c r="F5" s="530">
        <v>-0.03366526235158943</v>
      </c>
      <c r="G5" s="530">
        <v>0.08642601461539179</v>
      </c>
      <c r="H5" s="530">
        <v>0.1535580524344569</v>
      </c>
      <c r="I5" s="563">
        <v>0.4822614953489223</v>
      </c>
      <c r="J5" s="563">
        <v>0.9818234110288968</v>
      </c>
      <c r="K5" s="563">
        <v>2.158664666166542</v>
      </c>
      <c r="L5" s="564">
        <v>0.07548634270861693</v>
      </c>
      <c r="M5" s="564">
        <v>0.08078841968038647</v>
      </c>
      <c r="N5" s="564">
        <v>0.09511090422332963</v>
      </c>
      <c r="O5" s="563">
        <v>0.7784964479395179</v>
      </c>
      <c r="P5" s="563">
        <v>1.240713233739075</v>
      </c>
      <c r="Q5" s="563">
        <v>1.676291875264336</v>
      </c>
      <c r="R5" s="564">
        <v>0.1536317467816228</v>
      </c>
      <c r="S5" s="564">
        <v>0.4367579355464017</v>
      </c>
      <c r="T5" s="564">
        <v>0.626528890763391</v>
      </c>
    </row>
    <row r="6" ht="12.75" customHeight="1">
      <c r="A6" s="561" t="s">
        <v>296</v>
      </c>
      <c r="B6" s="562">
        <v>1152.0</v>
      </c>
      <c r="C6" s="530">
        <v>-0.0119</v>
      </c>
      <c r="D6" s="530">
        <v>0.0803</v>
      </c>
      <c r="E6" s="530">
        <v>0.205</v>
      </c>
      <c r="F6" s="530">
        <v>-0.02992366421898226</v>
      </c>
      <c r="G6" s="530">
        <v>0.03884180790960452</v>
      </c>
      <c r="H6" s="530">
        <v>0.09127939270505461</v>
      </c>
      <c r="I6" s="563">
        <v>0.6410073787071592</v>
      </c>
      <c r="J6" s="563">
        <v>1.214144230063825</v>
      </c>
      <c r="K6" s="563">
        <v>1.832142949870966</v>
      </c>
      <c r="L6" s="564">
        <v>0.0809939896693336</v>
      </c>
      <c r="M6" s="564">
        <v>0.09623882839362224</v>
      </c>
      <c r="N6" s="564">
        <v>0.09922870004892297</v>
      </c>
      <c r="O6" s="563">
        <v>0.3133717668461348</v>
      </c>
      <c r="P6" s="563">
        <v>0.7884320972122296</v>
      </c>
      <c r="Q6" s="563">
        <v>1.304485262547038</v>
      </c>
      <c r="R6" s="564">
        <v>0.05959352394075094</v>
      </c>
      <c r="S6" s="564">
        <v>0.2344753747323341</v>
      </c>
      <c r="T6" s="564">
        <v>0.5126404494382022</v>
      </c>
    </row>
    <row r="7" ht="12.75" customHeight="1">
      <c r="A7" s="561" t="s">
        <v>297</v>
      </c>
      <c r="B7" s="562">
        <v>165.0</v>
      </c>
      <c r="C7" s="530">
        <v>0.0434</v>
      </c>
      <c r="D7" s="530">
        <v>0.153</v>
      </c>
      <c r="E7" s="530">
        <v>0.243</v>
      </c>
      <c r="F7" s="530">
        <v>-0.2543810062182024</v>
      </c>
      <c r="G7" s="530">
        <v>0.03224978614200171</v>
      </c>
      <c r="H7" s="530">
        <v>0.08524744698340553</v>
      </c>
      <c r="I7" s="563">
        <v>0.5915638270621842</v>
      </c>
      <c r="J7" s="563">
        <v>1.367272194550249</v>
      </c>
      <c r="K7" s="563">
        <v>2.877554177724357</v>
      </c>
      <c r="L7" s="564">
        <v>0.085515379882285</v>
      </c>
      <c r="M7" s="564">
        <v>0.09358829244066104</v>
      </c>
      <c r="N7" s="564">
        <v>0.09926696977187735</v>
      </c>
      <c r="O7" s="563">
        <v>0.8500670587943352</v>
      </c>
      <c r="P7" s="563">
        <v>1.391400674129436</v>
      </c>
      <c r="Q7" s="563">
        <v>1.824495963419501</v>
      </c>
      <c r="R7" s="564">
        <v>0.01284736332093401</v>
      </c>
      <c r="S7" s="564">
        <v>0.1307709829343942</v>
      </c>
      <c r="T7" s="564">
        <v>0.3792389746855596</v>
      </c>
    </row>
    <row r="8" ht="12.75" customHeight="1">
      <c r="A8" s="561" t="s">
        <v>93</v>
      </c>
      <c r="B8" s="562">
        <v>761.0</v>
      </c>
      <c r="C8" s="530">
        <v>0.0775</v>
      </c>
      <c r="D8" s="530">
        <v>0.133</v>
      </c>
      <c r="E8" s="530">
        <v>0.217</v>
      </c>
      <c r="F8" s="530">
        <v>0.0179178655506147</v>
      </c>
      <c r="G8" s="530">
        <v>0.047520184544406</v>
      </c>
      <c r="H8" s="530">
        <v>0.0872669575565252</v>
      </c>
      <c r="I8" s="563">
        <v>1.004318322023442</v>
      </c>
      <c r="J8" s="563">
        <v>1.601700366848063</v>
      </c>
      <c r="K8" s="563">
        <v>2.360748843079512</v>
      </c>
      <c r="L8" s="564">
        <v>0.09775278367129892</v>
      </c>
      <c r="M8" s="564">
        <v>0.1035398625191708</v>
      </c>
      <c r="N8" s="564">
        <v>0.1058675598881899</v>
      </c>
      <c r="O8" s="563">
        <v>0.833431933229425</v>
      </c>
      <c r="P8" s="563">
        <v>1.232626377077593</v>
      </c>
      <c r="Q8" s="563">
        <v>1.70321829415326</v>
      </c>
      <c r="R8" s="564">
        <v>0.04628786893771941</v>
      </c>
      <c r="S8" s="564">
        <v>0.1815564473913802</v>
      </c>
      <c r="T8" s="564">
        <v>0.4199553239017125</v>
      </c>
    </row>
    <row r="9" ht="12.75" customHeight="1">
      <c r="A9" s="561" t="s">
        <v>914</v>
      </c>
      <c r="B9" s="562">
        <v>607.0</v>
      </c>
      <c r="C9" s="530">
        <v>0.0823</v>
      </c>
      <c r="D9" s="530">
        <v>0.142</v>
      </c>
      <c r="E9" s="530">
        <v>0.239</v>
      </c>
      <c r="F9" s="530">
        <v>0.0</v>
      </c>
      <c r="G9" s="530">
        <v>0.0</v>
      </c>
      <c r="H9" s="530">
        <v>0.0</v>
      </c>
      <c r="I9" s="563">
        <v>0.1483223367588072</v>
      </c>
      <c r="J9" s="563">
        <v>0.2530231896429079</v>
      </c>
      <c r="K9" s="563">
        <v>0.4725059274120008</v>
      </c>
      <c r="L9" s="564">
        <v>0.06105718460287066</v>
      </c>
      <c r="M9" s="564">
        <v>0.07035018296351489</v>
      </c>
      <c r="N9" s="564">
        <v>0.09308708232295936</v>
      </c>
      <c r="O9" s="563">
        <v>0.2622764322642789</v>
      </c>
      <c r="P9" s="563">
        <v>0.8358118490036747</v>
      </c>
      <c r="Q9" s="563">
        <v>1.321703224628091</v>
      </c>
      <c r="R9" s="564">
        <v>0.2481650466177346</v>
      </c>
      <c r="S9" s="564">
        <v>0.5234223734713223</v>
      </c>
      <c r="T9" s="564">
        <v>0.719745038947034</v>
      </c>
    </row>
    <row r="10" ht="12.75" customHeight="1">
      <c r="A10" s="561" t="s">
        <v>916</v>
      </c>
      <c r="B10" s="562">
        <v>881.0</v>
      </c>
      <c r="C10" s="530">
        <v>0.0444</v>
      </c>
      <c r="D10" s="530">
        <v>0.0913</v>
      </c>
      <c r="E10" s="530">
        <v>0.154</v>
      </c>
      <c r="F10" s="530">
        <v>0.0</v>
      </c>
      <c r="G10" s="530">
        <v>0.0</v>
      </c>
      <c r="H10" s="530">
        <v>0.00117627026018016</v>
      </c>
      <c r="I10" s="563">
        <v>0.1858490566037736</v>
      </c>
      <c r="J10" s="563">
        <v>0.362459025986885</v>
      </c>
      <c r="K10" s="563">
        <v>0.6402620680009354</v>
      </c>
      <c r="L10" s="564">
        <v>0.04881219951969602</v>
      </c>
      <c r="M10" s="564">
        <v>0.05069093326920979</v>
      </c>
      <c r="N10" s="564">
        <v>0.0522633419173839</v>
      </c>
      <c r="O10" s="563">
        <v>0.2057687656370838</v>
      </c>
      <c r="P10" s="563">
        <v>0.4418342101687323</v>
      </c>
      <c r="Q10" s="563">
        <v>0.7575596408822887</v>
      </c>
      <c r="R10" s="564">
        <v>0.1392448709790364</v>
      </c>
      <c r="S10" s="564">
        <v>0.4039039106036102</v>
      </c>
      <c r="T10" s="564">
        <v>0.6485657379990399</v>
      </c>
    </row>
    <row r="11" ht="12.75" customHeight="1">
      <c r="A11" s="561" t="s">
        <v>304</v>
      </c>
      <c r="B11" s="562">
        <v>220.0</v>
      </c>
      <c r="C11" s="530">
        <v>0.0462</v>
      </c>
      <c r="D11" s="530">
        <v>0.104</v>
      </c>
      <c r="E11" s="530">
        <v>0.18</v>
      </c>
      <c r="F11" s="530">
        <v>0.01880790611488573</v>
      </c>
      <c r="G11" s="530">
        <v>0.08407341622261692</v>
      </c>
      <c r="H11" s="530">
        <v>0.1927631757142083</v>
      </c>
      <c r="I11" s="563">
        <v>0.5973506623344162</v>
      </c>
      <c r="J11" s="563">
        <v>1.099201909916441</v>
      </c>
      <c r="K11" s="563">
        <v>2.206418672501824</v>
      </c>
      <c r="L11" s="564">
        <v>0.07059025425896753</v>
      </c>
      <c r="M11" s="564">
        <v>0.0776350085073308</v>
      </c>
      <c r="N11" s="564">
        <v>0.0922964280727263</v>
      </c>
      <c r="O11" s="563">
        <v>0.3346210148305092</v>
      </c>
      <c r="P11" s="563">
        <v>0.7149946961782315</v>
      </c>
      <c r="Q11" s="563">
        <v>1.081841713380472</v>
      </c>
      <c r="R11" s="564">
        <v>0.001598531373609064</v>
      </c>
      <c r="S11" s="564">
        <v>0.06227857542420288</v>
      </c>
      <c r="T11" s="564">
        <v>0.2591483387927001</v>
      </c>
    </row>
    <row r="12" ht="12.75" customHeight="1">
      <c r="A12" s="561" t="s">
        <v>917</v>
      </c>
      <c r="B12" s="562">
        <v>100.0</v>
      </c>
      <c r="C12" s="530">
        <v>0.0394</v>
      </c>
      <c r="D12" s="530">
        <v>0.09910000000000001</v>
      </c>
      <c r="E12" s="530">
        <v>0.161</v>
      </c>
      <c r="F12" s="530">
        <v>-0.1572953054607621</v>
      </c>
      <c r="G12" s="530">
        <v>0.06918622371228283</v>
      </c>
      <c r="H12" s="530">
        <v>0.1248161378440849</v>
      </c>
      <c r="I12" s="563">
        <v>1.220314307281951</v>
      </c>
      <c r="J12" s="563">
        <v>1.807893543430733</v>
      </c>
      <c r="K12" s="563">
        <v>2.881905298759865</v>
      </c>
      <c r="L12" s="564">
        <v>0.06898751822706016</v>
      </c>
      <c r="M12" s="564">
        <v>0.07466314824788337</v>
      </c>
      <c r="N12" s="564">
        <v>0.08454127816338909</v>
      </c>
      <c r="O12" s="563">
        <v>0.227864792957012</v>
      </c>
      <c r="P12" s="563">
        <v>0.6004673207561629</v>
      </c>
      <c r="Q12" s="563">
        <v>0.9609438041442201</v>
      </c>
      <c r="R12" s="564">
        <v>0.006932361844365274</v>
      </c>
      <c r="S12" s="564">
        <v>0.0690209976908333</v>
      </c>
      <c r="T12" s="564">
        <v>0.3184342766463898</v>
      </c>
    </row>
    <row r="13" ht="12.75" customHeight="1">
      <c r="A13" s="561" t="s">
        <v>918</v>
      </c>
      <c r="B13" s="562">
        <v>130.0</v>
      </c>
      <c r="C13" s="530">
        <v>-0.00195</v>
      </c>
      <c r="D13" s="530">
        <v>0.0452</v>
      </c>
      <c r="E13" s="530">
        <v>0.09119999999999999</v>
      </c>
      <c r="F13" s="530">
        <v>-0.02509316770186336</v>
      </c>
      <c r="G13" s="530">
        <v>0.05338686784732209</v>
      </c>
      <c r="H13" s="530">
        <v>0.1227557411273486</v>
      </c>
      <c r="I13" s="563">
        <v>0.6200668292242392</v>
      </c>
      <c r="J13" s="563">
        <v>0.9797083069118581</v>
      </c>
      <c r="K13" s="563">
        <v>1.749002761583308</v>
      </c>
      <c r="L13" s="564">
        <v>0.0736719858968715</v>
      </c>
      <c r="M13" s="564">
        <v>0.07710504889471813</v>
      </c>
      <c r="N13" s="564">
        <v>0.09098039049624033</v>
      </c>
      <c r="O13" s="563">
        <v>0.5050759990877971</v>
      </c>
      <c r="P13" s="563">
        <v>1.021566703669367</v>
      </c>
      <c r="Q13" s="563">
        <v>1.5082100492417</v>
      </c>
      <c r="R13" s="564">
        <v>0.0409794252678116</v>
      </c>
      <c r="S13" s="564">
        <v>0.2767555555555556</v>
      </c>
      <c r="T13" s="564">
        <v>0.5826664199589694</v>
      </c>
    </row>
    <row r="14" ht="12.75" customHeight="1">
      <c r="A14" s="561" t="s">
        <v>919</v>
      </c>
      <c r="B14" s="562">
        <v>590.0</v>
      </c>
      <c r="C14" s="530">
        <v>-0.038</v>
      </c>
      <c r="D14" s="530">
        <v>0.0722</v>
      </c>
      <c r="E14" s="530">
        <v>0.253</v>
      </c>
      <c r="F14" s="530">
        <v>0.0</v>
      </c>
      <c r="G14" s="530">
        <v>0.0</v>
      </c>
      <c r="H14" s="530">
        <v>0.0</v>
      </c>
      <c r="I14" s="563">
        <v>0.07491010787055533</v>
      </c>
      <c r="J14" s="563">
        <v>0.2205646454924607</v>
      </c>
      <c r="K14" s="563">
        <v>0.8392701634213502</v>
      </c>
      <c r="L14" s="564">
        <v>0.05916207485232679</v>
      </c>
      <c r="M14" s="564">
        <v>0.06731664696098894</v>
      </c>
      <c r="N14" s="564">
        <v>0.07001629460600559</v>
      </c>
      <c r="O14" s="563">
        <v>0.3493481690300868</v>
      </c>
      <c r="P14" s="563">
        <v>0.9118862151101015</v>
      </c>
      <c r="Q14" s="563">
        <v>1.454565665453819</v>
      </c>
      <c r="R14" s="564">
        <v>0.007225433526011561</v>
      </c>
      <c r="S14" s="564">
        <v>0.1421616358325219</v>
      </c>
      <c r="T14" s="564">
        <v>0.535271943995692</v>
      </c>
    </row>
    <row r="15" ht="12.75" customHeight="1">
      <c r="A15" s="561" t="s">
        <v>306</v>
      </c>
      <c r="B15" s="562">
        <v>457.0</v>
      </c>
      <c r="C15" s="530">
        <v>0.0197</v>
      </c>
      <c r="D15" s="530">
        <v>0.0913</v>
      </c>
      <c r="E15" s="530">
        <v>0.169</v>
      </c>
      <c r="F15" s="530">
        <v>0.01153122058362096</v>
      </c>
      <c r="G15" s="530">
        <v>0.06788685524126456</v>
      </c>
      <c r="H15" s="530">
        <v>0.1223618090452261</v>
      </c>
      <c r="I15" s="563">
        <v>0.9046011234230639</v>
      </c>
      <c r="J15" s="563">
        <v>1.418824163969795</v>
      </c>
      <c r="K15" s="563">
        <v>2.280118057418836</v>
      </c>
      <c r="L15" s="564">
        <v>0.08405588120214819</v>
      </c>
      <c r="M15" s="564">
        <v>0.08974609846798184</v>
      </c>
      <c r="N15" s="564">
        <v>0.1067230932795727</v>
      </c>
      <c r="O15" s="563">
        <v>0.5036193196570941</v>
      </c>
      <c r="P15" s="563">
        <v>0.9747940732489032</v>
      </c>
      <c r="Q15" s="563">
        <v>1.462454217342408</v>
      </c>
      <c r="R15" s="564">
        <v>0.05630630630630631</v>
      </c>
      <c r="S15" s="564">
        <v>0.1734767025089606</v>
      </c>
      <c r="T15" s="564">
        <v>0.3712599755647405</v>
      </c>
    </row>
    <row r="16" ht="12.75" customHeight="1">
      <c r="A16" s="561" t="s">
        <v>920</v>
      </c>
      <c r="B16" s="562">
        <v>980.0</v>
      </c>
      <c r="C16" s="530">
        <v>0.0259</v>
      </c>
      <c r="D16" s="530">
        <v>0.08800000000000001</v>
      </c>
      <c r="E16" s="530">
        <v>0.184</v>
      </c>
      <c r="F16" s="530">
        <v>0.0</v>
      </c>
      <c r="G16" s="530">
        <v>0.05699241133653399</v>
      </c>
      <c r="H16" s="530">
        <v>0.1200980392156863</v>
      </c>
      <c r="I16" s="563">
        <v>0.9391323659919348</v>
      </c>
      <c r="J16" s="563">
        <v>2.388369678089305</v>
      </c>
      <c r="K16" s="563">
        <v>5.518857363443352</v>
      </c>
      <c r="L16" s="564">
        <v>0.08255148945638</v>
      </c>
      <c r="M16" s="564">
        <v>0.08992796166352335</v>
      </c>
      <c r="N16" s="564">
        <v>0.09248008788523542</v>
      </c>
      <c r="O16" s="563">
        <v>0.5221486638994687</v>
      </c>
      <c r="P16" s="563">
        <v>0.9899478226686172</v>
      </c>
      <c r="Q16" s="563">
        <v>1.459764269339867</v>
      </c>
      <c r="R16" s="564">
        <v>0.01296590447342174</v>
      </c>
      <c r="S16" s="564">
        <v>0.1105722599418041</v>
      </c>
      <c r="T16" s="564">
        <v>0.305747072235142</v>
      </c>
    </row>
    <row r="17" ht="12.75" customHeight="1">
      <c r="A17" s="561" t="s">
        <v>307</v>
      </c>
      <c r="B17" s="562">
        <v>48.0</v>
      </c>
      <c r="C17" s="530">
        <v>-0.0407</v>
      </c>
      <c r="D17" s="530">
        <v>0.00434</v>
      </c>
      <c r="E17" s="530">
        <v>0.0434</v>
      </c>
      <c r="F17" s="530">
        <v>-0.009173715029277815</v>
      </c>
      <c r="G17" s="530">
        <v>0.04754207473614148</v>
      </c>
      <c r="H17" s="530">
        <v>0.2113321412606169</v>
      </c>
      <c r="I17" s="563">
        <v>0.3379001381352765</v>
      </c>
      <c r="J17" s="563">
        <v>0.6496518731108288</v>
      </c>
      <c r="K17" s="563">
        <v>1.159479251423922</v>
      </c>
      <c r="L17" s="564">
        <v>0.06739569145758198</v>
      </c>
      <c r="M17" s="564">
        <v>0.07187675324991656</v>
      </c>
      <c r="N17" s="564">
        <v>0.08505900102119285</v>
      </c>
      <c r="O17" s="563">
        <v>0.633084545543681</v>
      </c>
      <c r="P17" s="563">
        <v>1.077758748701366</v>
      </c>
      <c r="Q17" s="563">
        <v>1.35366209359659</v>
      </c>
      <c r="R17" s="564">
        <v>0.03418422560315743</v>
      </c>
      <c r="S17" s="564">
        <v>0.379735935706085</v>
      </c>
      <c r="T17" s="564">
        <v>0.6462093862815883</v>
      </c>
    </row>
    <row r="18" ht="12.75" customHeight="1">
      <c r="A18" s="561" t="s">
        <v>310</v>
      </c>
      <c r="B18" s="562">
        <v>888.0</v>
      </c>
      <c r="C18" s="530">
        <v>0.0449</v>
      </c>
      <c r="D18" s="530">
        <v>0.12</v>
      </c>
      <c r="E18" s="530">
        <v>0.224</v>
      </c>
      <c r="F18" s="530">
        <v>-0.001032702237521515</v>
      </c>
      <c r="G18" s="530">
        <v>0.05159474671669794</v>
      </c>
      <c r="H18" s="530">
        <v>0.1098272888882098</v>
      </c>
      <c r="I18" s="563">
        <v>0.7778878089316388</v>
      </c>
      <c r="J18" s="563">
        <v>1.202037780335139</v>
      </c>
      <c r="K18" s="563">
        <v>1.77456848925062</v>
      </c>
      <c r="L18" s="564">
        <v>0.08617527129200236</v>
      </c>
      <c r="M18" s="564">
        <v>0.08908717075301946</v>
      </c>
      <c r="N18" s="564">
        <v>0.105663611238849</v>
      </c>
      <c r="O18" s="563">
        <v>0.6177338525468948</v>
      </c>
      <c r="P18" s="563">
        <v>1.046070122202205</v>
      </c>
      <c r="Q18" s="563">
        <v>1.486573104131997</v>
      </c>
      <c r="R18" s="564">
        <v>0.02782797253342971</v>
      </c>
      <c r="S18" s="564">
        <v>0.1499659168370825</v>
      </c>
      <c r="T18" s="564">
        <v>0.3632183908045977</v>
      </c>
    </row>
    <row r="19" ht="12.75" customHeight="1">
      <c r="A19" s="561" t="s">
        <v>311</v>
      </c>
      <c r="B19" s="562">
        <v>64.0</v>
      </c>
      <c r="C19" s="530">
        <v>0.0566</v>
      </c>
      <c r="D19" s="530">
        <v>0.12</v>
      </c>
      <c r="E19" s="530">
        <v>0.184</v>
      </c>
      <c r="F19" s="530">
        <v>0.02850809957845308</v>
      </c>
      <c r="G19" s="530">
        <v>0.07044177926218308</v>
      </c>
      <c r="H19" s="530">
        <v>0.134965034965035</v>
      </c>
      <c r="I19" s="563">
        <v>0.9055361525391733</v>
      </c>
      <c r="J19" s="563">
        <v>1.201374294316692</v>
      </c>
      <c r="K19" s="563">
        <v>1.638636363636364</v>
      </c>
      <c r="L19" s="564">
        <v>0.07950987790559788</v>
      </c>
      <c r="M19" s="564">
        <v>0.08417924803381006</v>
      </c>
      <c r="N19" s="564">
        <v>0.1037641729694857</v>
      </c>
      <c r="O19" s="563">
        <v>0.6993101230345485</v>
      </c>
      <c r="P19" s="563">
        <v>1.125450608340361</v>
      </c>
      <c r="Q19" s="563">
        <v>1.366194871117592</v>
      </c>
      <c r="R19" s="564">
        <v>0.1152705328832975</v>
      </c>
      <c r="S19" s="564">
        <v>0.2523215812603154</v>
      </c>
      <c r="T19" s="564">
        <v>0.450165689523324</v>
      </c>
    </row>
    <row r="20" ht="12.75" customHeight="1">
      <c r="A20" s="561" t="s">
        <v>312</v>
      </c>
      <c r="B20" s="562">
        <v>949.0</v>
      </c>
      <c r="C20" s="530">
        <v>0.0382</v>
      </c>
      <c r="D20" s="530">
        <v>0.114</v>
      </c>
      <c r="E20" s="530">
        <v>0.211</v>
      </c>
      <c r="F20" s="530">
        <v>0.00247787610619469</v>
      </c>
      <c r="G20" s="530">
        <v>0.06483790523690773</v>
      </c>
      <c r="H20" s="530">
        <v>0.1321167883211679</v>
      </c>
      <c r="I20" s="563">
        <v>0.6829360575104048</v>
      </c>
      <c r="J20" s="563">
        <v>1.12908899050299</v>
      </c>
      <c r="K20" s="563">
        <v>1.641500882591479</v>
      </c>
      <c r="L20" s="564">
        <v>0.08607563438672819</v>
      </c>
      <c r="M20" s="564">
        <v>0.09045321240604182</v>
      </c>
      <c r="N20" s="564">
        <v>0.1095815593154258</v>
      </c>
      <c r="O20" s="563">
        <v>0.5586488007229141</v>
      </c>
      <c r="P20" s="563">
        <v>0.9824680873781174</v>
      </c>
      <c r="Q20" s="563">
        <v>1.424573869727302</v>
      </c>
      <c r="R20" s="564">
        <v>0.02294739979138728</v>
      </c>
      <c r="S20" s="564">
        <v>0.1187143597719025</v>
      </c>
      <c r="T20" s="564">
        <v>0.2811981486333072</v>
      </c>
    </row>
    <row r="21" ht="12.75" customHeight="1">
      <c r="A21" s="561" t="s">
        <v>921</v>
      </c>
      <c r="B21" s="562">
        <v>215.0</v>
      </c>
      <c r="C21" s="530">
        <v>0.11</v>
      </c>
      <c r="D21" s="530">
        <v>0.212</v>
      </c>
      <c r="E21" s="530">
        <v>0.377</v>
      </c>
      <c r="F21" s="530">
        <v>-0.1298429319371728</v>
      </c>
      <c r="G21" s="530">
        <v>0.1066306731904842</v>
      </c>
      <c r="H21" s="530">
        <v>0.2382934443288241</v>
      </c>
      <c r="I21" s="563">
        <v>0.0</v>
      </c>
      <c r="J21" s="563">
        <v>0.6182428886323083</v>
      </c>
      <c r="K21" s="563">
        <v>1.7984</v>
      </c>
      <c r="L21" s="564">
        <v>0.08865915065955403</v>
      </c>
      <c r="M21" s="564">
        <v>0.09049151507742678</v>
      </c>
      <c r="N21" s="564">
        <v>0.1110428409979302</v>
      </c>
      <c r="O21" s="563">
        <v>0.3727351568985759</v>
      </c>
      <c r="P21" s="563">
        <v>0.9444725696960092</v>
      </c>
      <c r="Q21" s="563">
        <v>1.575926483040253</v>
      </c>
      <c r="R21" s="564">
        <v>5.66412799850395E-5</v>
      </c>
      <c r="S21" s="564">
        <v>0.0551744706233224</v>
      </c>
      <c r="T21" s="564">
        <v>0.2618323925314807</v>
      </c>
    </row>
    <row r="22" ht="12.75" customHeight="1">
      <c r="A22" s="561" t="s">
        <v>922</v>
      </c>
      <c r="B22" s="562">
        <v>1164.0</v>
      </c>
      <c r="C22" s="530">
        <v>0.0161</v>
      </c>
      <c r="D22" s="530">
        <v>0.0973</v>
      </c>
      <c r="E22" s="530">
        <v>0.195</v>
      </c>
      <c r="F22" s="530">
        <v>0.005176534492123846</v>
      </c>
      <c r="G22" s="530">
        <v>0.04873072781235526</v>
      </c>
      <c r="H22" s="530">
        <v>0.09931170108161258</v>
      </c>
      <c r="I22" s="563">
        <v>1.43595041322314</v>
      </c>
      <c r="J22" s="563">
        <v>3.043881334981458</v>
      </c>
      <c r="K22" s="563">
        <v>6.276041076679524</v>
      </c>
      <c r="L22" s="564">
        <v>0.09043512842322962</v>
      </c>
      <c r="M22" s="564">
        <v>0.0940925540181513</v>
      </c>
      <c r="N22" s="564">
        <v>0.1076934404282229</v>
      </c>
      <c r="O22" s="563">
        <v>0.5648900084166104</v>
      </c>
      <c r="P22" s="563">
        <v>1.003765905072171</v>
      </c>
      <c r="Q22" s="563">
        <v>1.447932600314236</v>
      </c>
      <c r="R22" s="564">
        <v>0.0105382911202922</v>
      </c>
      <c r="S22" s="564">
        <v>0.07269527548395832</v>
      </c>
      <c r="T22" s="564">
        <v>0.2246674268339035</v>
      </c>
    </row>
    <row r="23" ht="12.75" customHeight="1">
      <c r="A23" s="561" t="s">
        <v>923</v>
      </c>
      <c r="B23" s="562">
        <v>338.0</v>
      </c>
      <c r="C23" s="530">
        <v>-0.0421</v>
      </c>
      <c r="D23" s="530">
        <v>0.0336</v>
      </c>
      <c r="E23" s="530">
        <v>0.102</v>
      </c>
      <c r="F23" s="530">
        <v>-0.05042424242424243</v>
      </c>
      <c r="G23" s="530">
        <v>0.02903225806451613</v>
      </c>
      <c r="H23" s="530">
        <v>0.09309998515853894</v>
      </c>
      <c r="I23" s="563">
        <v>0.826106800547695</v>
      </c>
      <c r="J23" s="563">
        <v>1.554752066115703</v>
      </c>
      <c r="K23" s="563">
        <v>2.804967129291454</v>
      </c>
      <c r="L23" s="564">
        <v>0.1024153249601094</v>
      </c>
      <c r="M23" s="564">
        <v>0.106235527278809</v>
      </c>
      <c r="N23" s="564">
        <v>0.1083986321335266</v>
      </c>
      <c r="O23" s="563">
        <v>0.8059414775513541</v>
      </c>
      <c r="P23" s="563">
        <v>1.208390091947987</v>
      </c>
      <c r="Q23" s="563">
        <v>1.710163280085617</v>
      </c>
      <c r="R23" s="564">
        <v>0.01749151749151749</v>
      </c>
      <c r="S23" s="564">
        <v>0.09428129829984543</v>
      </c>
      <c r="T23" s="564">
        <v>0.2658627449327959</v>
      </c>
    </row>
    <row r="24" ht="12.75" customHeight="1">
      <c r="A24" s="561" t="s">
        <v>924</v>
      </c>
      <c r="B24" s="562">
        <v>453.0</v>
      </c>
      <c r="C24" s="530">
        <v>0.0141</v>
      </c>
      <c r="D24" s="530">
        <v>0.09970000000000001</v>
      </c>
      <c r="E24" s="530">
        <v>0.195</v>
      </c>
      <c r="F24" s="530">
        <v>0.01701214721701819</v>
      </c>
      <c r="G24" s="530">
        <v>0.0804140127388535</v>
      </c>
      <c r="H24" s="530">
        <v>0.1370693233706932</v>
      </c>
      <c r="I24" s="563">
        <v>0.551623646960866</v>
      </c>
      <c r="J24" s="563">
        <v>0.9730420495344735</v>
      </c>
      <c r="K24" s="563">
        <v>1.472868217054264</v>
      </c>
      <c r="L24" s="564">
        <v>0.0768609955377672</v>
      </c>
      <c r="M24" s="564">
        <v>0.08857633511136384</v>
      </c>
      <c r="N24" s="564">
        <v>0.09800328222189005</v>
      </c>
      <c r="O24" s="563">
        <v>0.4269034632197925</v>
      </c>
      <c r="P24" s="563">
        <v>0.9057036612311372</v>
      </c>
      <c r="Q24" s="563">
        <v>1.348416564951304</v>
      </c>
      <c r="R24" s="564">
        <v>0.03422152560083595</v>
      </c>
      <c r="S24" s="564">
        <v>0.1816526610644258</v>
      </c>
      <c r="T24" s="564">
        <v>0.3883037694013304</v>
      </c>
    </row>
    <row r="25" ht="12.75" customHeight="1">
      <c r="A25" s="561" t="s">
        <v>925</v>
      </c>
      <c r="B25" s="562">
        <v>326.0</v>
      </c>
      <c r="C25" s="530">
        <v>0.0446</v>
      </c>
      <c r="D25" s="530">
        <v>0.126</v>
      </c>
      <c r="E25" s="530">
        <v>0.231</v>
      </c>
      <c r="F25" s="530">
        <v>0.02756813417190775</v>
      </c>
      <c r="G25" s="530">
        <v>0.09447589303142691</v>
      </c>
      <c r="H25" s="530">
        <v>0.1801439812489536</v>
      </c>
      <c r="I25" s="563">
        <v>0.2325669374080096</v>
      </c>
      <c r="J25" s="563">
        <v>0.711439774730914</v>
      </c>
      <c r="K25" s="563">
        <v>1.801159251408883</v>
      </c>
      <c r="L25" s="564">
        <v>0.07342226115527012</v>
      </c>
      <c r="M25" s="564">
        <v>0.0811908294811873</v>
      </c>
      <c r="N25" s="564">
        <v>0.09570495390741254</v>
      </c>
      <c r="O25" s="563">
        <v>0.3993751342500558</v>
      </c>
      <c r="P25" s="563">
        <v>0.916923264166887</v>
      </c>
      <c r="Q25" s="563">
        <v>1.435477769550142</v>
      </c>
      <c r="R25" s="564">
        <v>0.05200916317484538</v>
      </c>
      <c r="S25" s="564">
        <v>0.3084745762711865</v>
      </c>
      <c r="T25" s="564">
        <v>0.5882079851439183</v>
      </c>
    </row>
    <row r="26" ht="12.75" customHeight="1">
      <c r="A26" s="561" t="s">
        <v>926</v>
      </c>
      <c r="B26" s="562">
        <v>1259.0</v>
      </c>
      <c r="C26" s="530">
        <v>-0.05300000000000001</v>
      </c>
      <c r="D26" s="530">
        <v>0.11</v>
      </c>
      <c r="E26" s="530">
        <v>0.399</v>
      </c>
      <c r="F26" s="530">
        <v>-12.87079134971378</v>
      </c>
      <c r="G26" s="530">
        <v>-2.421487603305785</v>
      </c>
      <c r="H26" s="530">
        <v>-0.1676470588235294</v>
      </c>
      <c r="I26" s="563">
        <v>0.001864031639602062</v>
      </c>
      <c r="J26" s="563">
        <v>0.1721311475409836</v>
      </c>
      <c r="K26" s="563">
        <v>0.7374250044873428</v>
      </c>
      <c r="L26" s="564">
        <v>0.09107256542614203</v>
      </c>
      <c r="M26" s="564">
        <v>0.09165759615603469</v>
      </c>
      <c r="N26" s="564">
        <v>0.100632247162767</v>
      </c>
      <c r="O26" s="563">
        <v>0.6412542267471837</v>
      </c>
      <c r="P26" s="563">
        <v>1.108579338558525</v>
      </c>
      <c r="Q26" s="563">
        <v>1.636713621680469</v>
      </c>
      <c r="R26" s="564">
        <v>0.003541787809906433</v>
      </c>
      <c r="S26" s="564">
        <v>0.04044835875256449</v>
      </c>
      <c r="T26" s="564">
        <v>0.1668740494953684</v>
      </c>
    </row>
    <row r="27" ht="12.75" customHeight="1">
      <c r="A27" s="561" t="s">
        <v>927</v>
      </c>
      <c r="B27" s="562">
        <v>1299.0</v>
      </c>
      <c r="C27" s="530">
        <v>0.0121</v>
      </c>
      <c r="D27" s="530">
        <v>0.09</v>
      </c>
      <c r="E27" s="530">
        <v>0.184</v>
      </c>
      <c r="F27" s="530">
        <v>-0.2980958634274458</v>
      </c>
      <c r="G27" s="530">
        <v>0.05275109170305677</v>
      </c>
      <c r="H27" s="530">
        <v>0.1426573426573426</v>
      </c>
      <c r="I27" s="563">
        <v>0.408505875769446</v>
      </c>
      <c r="J27" s="563">
        <v>0.8603970520822315</v>
      </c>
      <c r="K27" s="563">
        <v>1.407624633431085</v>
      </c>
      <c r="L27" s="564">
        <v>0.07946971827051694</v>
      </c>
      <c r="M27" s="564">
        <v>0.08695354832775432</v>
      </c>
      <c r="N27" s="564">
        <v>0.09201961239183637</v>
      </c>
      <c r="O27" s="563">
        <v>0.4689517632669788</v>
      </c>
      <c r="P27" s="563">
        <v>0.8547367162095574</v>
      </c>
      <c r="Q27" s="563">
        <v>1.321946073176484</v>
      </c>
      <c r="R27" s="564">
        <v>0.0060790273556231</v>
      </c>
      <c r="S27" s="564">
        <v>0.07834131618660192</v>
      </c>
      <c r="T27" s="564">
        <v>0.2569625761531766</v>
      </c>
    </row>
    <row r="28" ht="12.75" customHeight="1">
      <c r="A28" s="561" t="s">
        <v>928</v>
      </c>
      <c r="B28" s="562">
        <v>260.0</v>
      </c>
      <c r="C28" s="530">
        <v>0.00507</v>
      </c>
      <c r="D28" s="530">
        <v>0.09570000000000001</v>
      </c>
      <c r="E28" s="530">
        <v>0.206</v>
      </c>
      <c r="F28" s="530">
        <v>-0.03421828908554572</v>
      </c>
      <c r="G28" s="530">
        <v>0.08151632742000742</v>
      </c>
      <c r="H28" s="530">
        <v>0.1856796116504854</v>
      </c>
      <c r="I28" s="563">
        <v>0.4005450508041181</v>
      </c>
      <c r="J28" s="563">
        <v>1.024233498460303</v>
      </c>
      <c r="K28" s="563">
        <v>2.3218256449225</v>
      </c>
      <c r="L28" s="564">
        <v>0.0749829152471205</v>
      </c>
      <c r="M28" s="564">
        <v>0.07980116181356933</v>
      </c>
      <c r="N28" s="564">
        <v>0.09095277932782156</v>
      </c>
      <c r="O28" s="563">
        <v>0.2599929931506992</v>
      </c>
      <c r="P28" s="563">
        <v>0.7681542434214266</v>
      </c>
      <c r="Q28" s="563">
        <v>1.230319315867861</v>
      </c>
      <c r="R28" s="564">
        <v>0.01824106743248005</v>
      </c>
      <c r="S28" s="564">
        <v>0.1311944764013264</v>
      </c>
      <c r="T28" s="564">
        <v>0.3860010719479272</v>
      </c>
    </row>
    <row r="29" ht="12.75" customHeight="1">
      <c r="A29" s="561" t="s">
        <v>324</v>
      </c>
      <c r="B29" s="562">
        <v>1072.0</v>
      </c>
      <c r="C29" s="530">
        <v>0.0342</v>
      </c>
      <c r="D29" s="530">
        <v>0.127</v>
      </c>
      <c r="E29" s="530">
        <v>0.266</v>
      </c>
      <c r="F29" s="530">
        <v>-0.01394495412844037</v>
      </c>
      <c r="G29" s="530">
        <v>0.04971042471042472</v>
      </c>
      <c r="H29" s="530">
        <v>0.1025670302758301</v>
      </c>
      <c r="I29" s="563">
        <v>0.7853844064113013</v>
      </c>
      <c r="J29" s="563">
        <v>1.41271676300578</v>
      </c>
      <c r="K29" s="563">
        <v>2.209302325581395</v>
      </c>
      <c r="L29" s="564">
        <v>0.09461882571311157</v>
      </c>
      <c r="M29" s="564">
        <v>0.09904760526853885</v>
      </c>
      <c r="N29" s="564">
        <v>0.1007969718433285</v>
      </c>
      <c r="O29" s="563">
        <v>0.5918704821430562</v>
      </c>
      <c r="P29" s="563">
        <v>1.080245257160927</v>
      </c>
      <c r="Q29" s="563">
        <v>1.609268762135982</v>
      </c>
      <c r="R29" s="564">
        <v>0.01758539059857964</v>
      </c>
      <c r="S29" s="564">
        <v>0.1031278245332282</v>
      </c>
      <c r="T29" s="564">
        <v>0.2700361010830325</v>
      </c>
    </row>
    <row r="30" ht="12.75" customHeight="1">
      <c r="A30" s="561" t="s">
        <v>929</v>
      </c>
      <c r="B30" s="562">
        <v>127.0</v>
      </c>
      <c r="C30" s="530">
        <v>-0.0438</v>
      </c>
      <c r="D30" s="530">
        <v>0.0573</v>
      </c>
      <c r="E30" s="530">
        <v>0.138</v>
      </c>
      <c r="F30" s="530">
        <v>-0.05801324503311259</v>
      </c>
      <c r="G30" s="530">
        <v>0.03038598412263892</v>
      </c>
      <c r="H30" s="530">
        <v>0.07262300891652079</v>
      </c>
      <c r="I30" s="563">
        <v>1.061159287996349</v>
      </c>
      <c r="J30" s="563">
        <v>1.741554054054054</v>
      </c>
      <c r="K30" s="563">
        <v>2.780612244897959</v>
      </c>
      <c r="L30" s="564">
        <v>0.09109518207902552</v>
      </c>
      <c r="M30" s="564">
        <v>0.09776625058752712</v>
      </c>
      <c r="N30" s="564">
        <v>0.1002032992344775</v>
      </c>
      <c r="O30" s="563">
        <v>0.718953127517035</v>
      </c>
      <c r="P30" s="563">
        <v>1.179104108245023</v>
      </c>
      <c r="Q30" s="563">
        <v>1.751180882460848</v>
      </c>
      <c r="R30" s="564">
        <v>0.02684718895188461</v>
      </c>
      <c r="S30" s="564">
        <v>0.1316793893129771</v>
      </c>
      <c r="T30" s="564">
        <v>0.3392369444674336</v>
      </c>
    </row>
    <row r="31" ht="12.75" customHeight="1">
      <c r="A31" s="561" t="s">
        <v>930</v>
      </c>
      <c r="B31" s="562">
        <v>1486.0</v>
      </c>
      <c r="C31" s="530">
        <v>-0.0166</v>
      </c>
      <c r="D31" s="530">
        <v>0.0621</v>
      </c>
      <c r="E31" s="530">
        <v>0.149</v>
      </c>
      <c r="F31" s="530">
        <v>-0.06284333113601406</v>
      </c>
      <c r="G31" s="530">
        <v>0.04059278350515464</v>
      </c>
      <c r="H31" s="530">
        <v>0.1001949317738791</v>
      </c>
      <c r="I31" s="563">
        <v>0.7042062415196745</v>
      </c>
      <c r="J31" s="563">
        <v>1.195867026055705</v>
      </c>
      <c r="K31" s="563">
        <v>1.926155592031937</v>
      </c>
      <c r="L31" s="564">
        <v>0.1031493045695606</v>
      </c>
      <c r="M31" s="564">
        <v>0.1076605877335424</v>
      </c>
      <c r="N31" s="564">
        <v>0.110100820170016</v>
      </c>
      <c r="O31" s="563">
        <v>0.7469700779027746</v>
      </c>
      <c r="P31" s="563">
        <v>1.254871304110378</v>
      </c>
      <c r="Q31" s="563">
        <v>1.789210965139168</v>
      </c>
      <c r="R31" s="564">
        <v>0.01532017348571052</v>
      </c>
      <c r="S31" s="564">
        <v>0.08892330910679534</v>
      </c>
      <c r="T31" s="564">
        <v>0.2288732394366197</v>
      </c>
    </row>
    <row r="32" ht="12.75" customHeight="1">
      <c r="A32" s="561" t="s">
        <v>931</v>
      </c>
      <c r="B32" s="562">
        <v>1623.0</v>
      </c>
      <c r="C32" s="530">
        <v>-0.0192</v>
      </c>
      <c r="D32" s="530">
        <v>0.0668</v>
      </c>
      <c r="E32" s="530">
        <v>0.177</v>
      </c>
      <c r="F32" s="530">
        <v>-0.002638888888888889</v>
      </c>
      <c r="G32" s="530">
        <v>0.04301395723410629</v>
      </c>
      <c r="H32" s="530">
        <v>0.08422244233762559</v>
      </c>
      <c r="I32" s="563">
        <v>0.7684371388011885</v>
      </c>
      <c r="J32" s="563">
        <v>1.640927053294884</v>
      </c>
      <c r="K32" s="563">
        <v>3.009502090459901</v>
      </c>
      <c r="L32" s="564">
        <v>0.07820543034194977</v>
      </c>
      <c r="M32" s="564">
        <v>0.08206241271018874</v>
      </c>
      <c r="N32" s="564">
        <v>0.0962859899559179</v>
      </c>
      <c r="O32" s="563">
        <v>0.5249899919156651</v>
      </c>
      <c r="P32" s="563">
        <v>0.9668772105712965</v>
      </c>
      <c r="Q32" s="563">
        <v>1.455682768776427</v>
      </c>
      <c r="R32" s="564">
        <v>0.03986345735035297</v>
      </c>
      <c r="S32" s="564">
        <v>0.1936026936026936</v>
      </c>
      <c r="T32" s="564">
        <v>0.474145990650845</v>
      </c>
    </row>
    <row r="33" ht="12.75" customHeight="1">
      <c r="A33" s="561" t="s">
        <v>326</v>
      </c>
      <c r="B33" s="562">
        <v>741.0</v>
      </c>
      <c r="C33" s="530">
        <v>-0.0281</v>
      </c>
      <c r="D33" s="530">
        <v>0.102</v>
      </c>
      <c r="E33" s="530">
        <v>0.272</v>
      </c>
      <c r="F33" s="530">
        <v>-0.2458333333333333</v>
      </c>
      <c r="G33" s="530">
        <v>0.01021155410903173</v>
      </c>
      <c r="H33" s="530">
        <v>0.1103174603174603</v>
      </c>
      <c r="I33" s="563">
        <v>0.4651369619352543</v>
      </c>
      <c r="J33" s="563">
        <v>1.076760934480942</v>
      </c>
      <c r="K33" s="563">
        <v>2.535110750447987</v>
      </c>
      <c r="L33" s="564">
        <v>0.08614980063257772</v>
      </c>
      <c r="M33" s="564">
        <v>0.09445105414262434</v>
      </c>
      <c r="N33" s="564">
        <v>0.09819853975156889</v>
      </c>
      <c r="O33" s="563">
        <v>0.5179071021794708</v>
      </c>
      <c r="P33" s="563">
        <v>1.023460922346831</v>
      </c>
      <c r="Q33" s="563">
        <v>1.662298313749064</v>
      </c>
      <c r="R33" s="564">
        <v>0.001786529726092147</v>
      </c>
      <c r="S33" s="564">
        <v>0.05105333080280888</v>
      </c>
      <c r="T33" s="564">
        <v>0.2607937200174444</v>
      </c>
    </row>
    <row r="34" ht="12.75" customHeight="1">
      <c r="A34" s="561" t="s">
        <v>932</v>
      </c>
      <c r="B34" s="562">
        <v>383.0</v>
      </c>
      <c r="C34" s="530">
        <v>-0.00184</v>
      </c>
      <c r="D34" s="530">
        <v>0.0964</v>
      </c>
      <c r="E34" s="530">
        <v>0.208</v>
      </c>
      <c r="F34" s="530">
        <v>-0.06797119384619679</v>
      </c>
      <c r="G34" s="530">
        <v>0.05649484536082474</v>
      </c>
      <c r="H34" s="530">
        <v>0.1362150381402107</v>
      </c>
      <c r="I34" s="563">
        <v>0.3835955453420541</v>
      </c>
      <c r="J34" s="563">
        <v>1.000908815510451</v>
      </c>
      <c r="K34" s="563">
        <v>2.297103527387439</v>
      </c>
      <c r="L34" s="564">
        <v>0.07579559707108771</v>
      </c>
      <c r="M34" s="564">
        <v>0.08136865051154611</v>
      </c>
      <c r="N34" s="564">
        <v>0.08376018136982952</v>
      </c>
      <c r="O34" s="563">
        <v>0.4993375462559688</v>
      </c>
      <c r="P34" s="563">
        <v>0.8926869790372804</v>
      </c>
      <c r="Q34" s="563">
        <v>1.322624327235297</v>
      </c>
      <c r="R34" s="564">
        <v>0.03068736537585215</v>
      </c>
      <c r="S34" s="564">
        <v>0.1798759476223294</v>
      </c>
      <c r="T34" s="564">
        <v>0.3918840579710145</v>
      </c>
    </row>
    <row r="35" ht="12.75" customHeight="1">
      <c r="A35" s="561" t="s">
        <v>933</v>
      </c>
      <c r="B35" s="562">
        <v>430.0</v>
      </c>
      <c r="C35" s="530">
        <v>0.04940000000000001</v>
      </c>
      <c r="D35" s="530">
        <v>0.137</v>
      </c>
      <c r="E35" s="530">
        <v>0.223</v>
      </c>
      <c r="F35" s="530">
        <v>-0.01596491228070175</v>
      </c>
      <c r="G35" s="530">
        <v>0.05404692855259689</v>
      </c>
      <c r="H35" s="530">
        <v>0.127881636411191</v>
      </c>
      <c r="I35" s="563">
        <v>0.4794372294372294</v>
      </c>
      <c r="J35" s="563">
        <v>0.9507389162561576</v>
      </c>
      <c r="K35" s="563">
        <v>1.805121507533001</v>
      </c>
      <c r="L35" s="564">
        <v>0.06887448554733712</v>
      </c>
      <c r="M35" s="564">
        <v>0.0757895203641493</v>
      </c>
      <c r="N35" s="564">
        <v>0.08480492943412227</v>
      </c>
      <c r="O35" s="563">
        <v>0.2628207663690826</v>
      </c>
      <c r="P35" s="563">
        <v>0.691037878605737</v>
      </c>
      <c r="Q35" s="563">
        <v>1.243845980013343</v>
      </c>
      <c r="R35" s="564">
        <v>0.01934366278510249</v>
      </c>
      <c r="S35" s="564">
        <v>0.1963117595325861</v>
      </c>
      <c r="T35" s="564">
        <v>0.4301220869697113</v>
      </c>
    </row>
    <row r="36" ht="12.75" customHeight="1">
      <c r="A36" s="561" t="s">
        <v>934</v>
      </c>
      <c r="B36" s="562">
        <v>1258.0</v>
      </c>
      <c r="C36" s="530">
        <v>0.00138</v>
      </c>
      <c r="D36" s="530">
        <v>0.108</v>
      </c>
      <c r="E36" s="530">
        <v>0.238</v>
      </c>
      <c r="F36" s="530">
        <v>0.0</v>
      </c>
      <c r="G36" s="530">
        <v>0.0</v>
      </c>
      <c r="H36" s="530">
        <v>0.1426094495015171</v>
      </c>
      <c r="I36" s="563">
        <v>0.09444193402620875</v>
      </c>
      <c r="J36" s="563">
        <v>0.2496376228056048</v>
      </c>
      <c r="K36" s="563">
        <v>1.026677660451632</v>
      </c>
      <c r="L36" s="564">
        <v>0.05015195025444996</v>
      </c>
      <c r="M36" s="564">
        <v>0.05456843268853141</v>
      </c>
      <c r="N36" s="564">
        <v>0.06059011091197702</v>
      </c>
      <c r="O36" s="563">
        <v>0.3561613360222687</v>
      </c>
      <c r="P36" s="563">
        <v>0.8489303381625015</v>
      </c>
      <c r="Q36" s="563">
        <v>1.391376473162</v>
      </c>
      <c r="R36" s="564">
        <v>0.02086214845550945</v>
      </c>
      <c r="S36" s="564">
        <v>0.2651596214555194</v>
      </c>
      <c r="T36" s="564">
        <v>0.6133630430316536</v>
      </c>
    </row>
    <row r="37" ht="12.75" customHeight="1">
      <c r="A37" s="561" t="s">
        <v>329</v>
      </c>
      <c r="B37" s="562">
        <v>1657.0</v>
      </c>
      <c r="C37" s="530">
        <v>0.0252</v>
      </c>
      <c r="D37" s="530">
        <v>0.0867</v>
      </c>
      <c r="E37" s="530">
        <v>0.169</v>
      </c>
      <c r="F37" s="530">
        <v>0.008142059553349876</v>
      </c>
      <c r="G37" s="530">
        <v>0.05012266243591439</v>
      </c>
      <c r="H37" s="530">
        <v>0.09924812030075188</v>
      </c>
      <c r="I37" s="563">
        <v>0.9414225941422594</v>
      </c>
      <c r="J37" s="563">
        <v>1.543430886748959</v>
      </c>
      <c r="K37" s="563">
        <v>2.356118143459916</v>
      </c>
      <c r="L37" s="564">
        <v>0.07125676511630759</v>
      </c>
      <c r="M37" s="564">
        <v>0.07639847689339438</v>
      </c>
      <c r="N37" s="564">
        <v>0.0870203968615834</v>
      </c>
      <c r="O37" s="563">
        <v>0.2746399106884778</v>
      </c>
      <c r="P37" s="563">
        <v>0.6492798789831261</v>
      </c>
      <c r="Q37" s="563">
        <v>1.093717007396882</v>
      </c>
      <c r="R37" s="564">
        <v>0.0413775379079928</v>
      </c>
      <c r="S37" s="564">
        <v>0.186600058771672</v>
      </c>
      <c r="T37" s="564">
        <v>0.4144678327898014</v>
      </c>
    </row>
    <row r="38" ht="12.75" customHeight="1">
      <c r="A38" s="561" t="s">
        <v>330</v>
      </c>
      <c r="B38" s="562">
        <v>173.0</v>
      </c>
      <c r="C38" s="530">
        <v>0.0147</v>
      </c>
      <c r="D38" s="530">
        <v>0.0776</v>
      </c>
      <c r="E38" s="530">
        <v>0.213</v>
      </c>
      <c r="F38" s="530">
        <v>0.006541935483870968</v>
      </c>
      <c r="G38" s="530">
        <v>0.0247953216374269</v>
      </c>
      <c r="H38" s="530">
        <v>0.05018383538669935</v>
      </c>
      <c r="I38" s="563">
        <v>1.34020618556701</v>
      </c>
      <c r="J38" s="563">
        <v>3.291623987342436</v>
      </c>
      <c r="K38" s="563">
        <v>6.584078711985689</v>
      </c>
      <c r="L38" s="564">
        <v>0.06443677801173839</v>
      </c>
      <c r="M38" s="564">
        <v>0.06720563593750756</v>
      </c>
      <c r="N38" s="564">
        <v>0.07821726869094134</v>
      </c>
      <c r="O38" s="563">
        <v>0.207481014179219</v>
      </c>
      <c r="P38" s="563">
        <v>0.6544334014781269</v>
      </c>
      <c r="Q38" s="563">
        <v>1.204033532104038</v>
      </c>
      <c r="R38" s="564">
        <v>0.02301037623360479</v>
      </c>
      <c r="S38" s="564">
        <v>0.2057237660721692</v>
      </c>
      <c r="T38" s="564">
        <v>0.4149102987877452</v>
      </c>
    </row>
    <row r="39" ht="12.75" customHeight="1">
      <c r="A39" s="561" t="s">
        <v>935</v>
      </c>
      <c r="B39" s="562">
        <v>383.0</v>
      </c>
      <c r="C39" s="530">
        <v>-0.014</v>
      </c>
      <c r="D39" s="530">
        <v>0.0676</v>
      </c>
      <c r="E39" s="530">
        <v>0.153</v>
      </c>
      <c r="F39" s="530">
        <v>0.0</v>
      </c>
      <c r="G39" s="530">
        <v>0.05428226779252111</v>
      </c>
      <c r="H39" s="530">
        <v>0.09481282114020063</v>
      </c>
      <c r="I39" s="563">
        <v>1.031948881789137</v>
      </c>
      <c r="J39" s="563">
        <v>1.529366504231854</v>
      </c>
      <c r="K39" s="563">
        <v>2.284343265260573</v>
      </c>
      <c r="L39" s="564">
        <v>0.08833212571343328</v>
      </c>
      <c r="M39" s="564">
        <v>0.09111418853645295</v>
      </c>
      <c r="N39" s="564">
        <v>0.1069540805552981</v>
      </c>
      <c r="O39" s="563">
        <v>0.4736518087854164</v>
      </c>
      <c r="P39" s="563">
        <v>0.8969749608616471</v>
      </c>
      <c r="Q39" s="563">
        <v>1.431835041324249</v>
      </c>
      <c r="R39" s="564">
        <v>0.02645502645502645</v>
      </c>
      <c r="S39" s="564">
        <v>0.1353670162059104</v>
      </c>
      <c r="T39" s="564">
        <v>0.3419068178480217</v>
      </c>
    </row>
    <row r="40" ht="12.75" customHeight="1">
      <c r="A40" s="561" t="s">
        <v>936</v>
      </c>
      <c r="B40" s="562">
        <v>253.0</v>
      </c>
      <c r="C40" s="530">
        <v>0.0213</v>
      </c>
      <c r="D40" s="530">
        <v>0.148</v>
      </c>
      <c r="E40" s="530">
        <v>0.37</v>
      </c>
      <c r="F40" s="530">
        <v>0.03963133640552995</v>
      </c>
      <c r="G40" s="530">
        <v>0.2303078768492603</v>
      </c>
      <c r="H40" s="530">
        <v>0.4387047031611411</v>
      </c>
      <c r="I40" s="563">
        <v>0.1288690834638083</v>
      </c>
      <c r="J40" s="563">
        <v>0.21162050518047</v>
      </c>
      <c r="K40" s="563">
        <v>0.417514534883721</v>
      </c>
      <c r="L40" s="564">
        <v>0.06686868560646486</v>
      </c>
      <c r="M40" s="564">
        <v>0.0713515315562443</v>
      </c>
      <c r="N40" s="564">
        <v>0.08397148720883504</v>
      </c>
      <c r="O40" s="563">
        <v>0.3395022706532055</v>
      </c>
      <c r="P40" s="563">
        <v>0.8869557532952093</v>
      </c>
      <c r="Q40" s="563">
        <v>1.325977359079805</v>
      </c>
      <c r="R40" s="564">
        <v>0.1198428290766208</v>
      </c>
      <c r="S40" s="564">
        <v>0.3509316770186335</v>
      </c>
      <c r="T40" s="564">
        <v>0.5596026490066225</v>
      </c>
    </row>
    <row r="41" ht="12.75" customHeight="1">
      <c r="A41" s="561" t="s">
        <v>937</v>
      </c>
      <c r="B41" s="562">
        <v>849.0</v>
      </c>
      <c r="C41" s="530">
        <v>0.0186</v>
      </c>
      <c r="D41" s="530">
        <v>0.11</v>
      </c>
      <c r="E41" s="530">
        <v>0.231</v>
      </c>
      <c r="F41" s="530">
        <v>-0.9327389618567661</v>
      </c>
      <c r="G41" s="530">
        <v>0.0</v>
      </c>
      <c r="H41" s="530">
        <v>0.1396070320579111</v>
      </c>
      <c r="I41" s="563">
        <v>0.5139240506329116</v>
      </c>
      <c r="J41" s="563">
        <v>0.9592061742006615</v>
      </c>
      <c r="K41" s="563">
        <v>1.59846547314578</v>
      </c>
      <c r="L41" s="564">
        <v>0.08635256623146172</v>
      </c>
      <c r="M41" s="564">
        <v>0.09220712926803723</v>
      </c>
      <c r="N41" s="564">
        <v>0.09671659712063349</v>
      </c>
      <c r="O41" s="563">
        <v>0.6345997594353269</v>
      </c>
      <c r="P41" s="563">
        <v>1.022950940395206</v>
      </c>
      <c r="Q41" s="563">
        <v>1.522616198279213</v>
      </c>
      <c r="R41" s="564">
        <v>0.006670383908473246</v>
      </c>
      <c r="S41" s="564">
        <v>0.05722857251357612</v>
      </c>
      <c r="T41" s="564">
        <v>0.1807511737089202</v>
      </c>
    </row>
    <row r="42" ht="12.75" customHeight="1">
      <c r="A42" s="561" t="s">
        <v>938</v>
      </c>
      <c r="B42" s="562">
        <v>463.0</v>
      </c>
      <c r="C42" s="530">
        <v>0.0329</v>
      </c>
      <c r="D42" s="530">
        <v>0.0983</v>
      </c>
      <c r="E42" s="530">
        <v>0.206</v>
      </c>
      <c r="F42" s="530">
        <v>-0.05046728971962618</v>
      </c>
      <c r="G42" s="530">
        <v>0.03628099173553719</v>
      </c>
      <c r="H42" s="530">
        <v>0.09193408499566348</v>
      </c>
      <c r="I42" s="563">
        <v>1.019607843137255</v>
      </c>
      <c r="J42" s="563">
        <v>1.991818181818182</v>
      </c>
      <c r="K42" s="563">
        <v>4.403427818061964</v>
      </c>
      <c r="L42" s="564">
        <v>0.07639012358270988</v>
      </c>
      <c r="M42" s="564">
        <v>0.0831012221393996</v>
      </c>
      <c r="N42" s="564">
        <v>0.08528839638974034</v>
      </c>
      <c r="O42" s="563">
        <v>0.4404301273652743</v>
      </c>
      <c r="P42" s="563">
        <v>0.7812420315124222</v>
      </c>
      <c r="Q42" s="563">
        <v>1.348974835561798</v>
      </c>
      <c r="R42" s="564">
        <v>0.02626854389114618</v>
      </c>
      <c r="S42" s="564">
        <v>0.1449073723056781</v>
      </c>
      <c r="T42" s="564">
        <v>0.3641329710996463</v>
      </c>
    </row>
    <row r="43" ht="12.75" customHeight="1">
      <c r="A43" s="561" t="s">
        <v>939</v>
      </c>
      <c r="B43" s="562">
        <v>443.0</v>
      </c>
      <c r="C43" s="530">
        <v>0.0421</v>
      </c>
      <c r="D43" s="530">
        <v>0.136</v>
      </c>
      <c r="E43" s="530">
        <v>0.286</v>
      </c>
      <c r="F43" s="530">
        <v>-0.8819425003288887</v>
      </c>
      <c r="G43" s="530">
        <v>-0.09302621258147822</v>
      </c>
      <c r="H43" s="530">
        <v>0.1132183908045977</v>
      </c>
      <c r="I43" s="563">
        <v>0.4816417212347989</v>
      </c>
      <c r="J43" s="563">
        <v>1.064476885644769</v>
      </c>
      <c r="K43" s="563">
        <v>2.295981231695751</v>
      </c>
      <c r="L43" s="564">
        <v>0.09218717236217229</v>
      </c>
      <c r="M43" s="564">
        <v>0.0930990572848957</v>
      </c>
      <c r="N43" s="564">
        <v>0.1030989299881405</v>
      </c>
      <c r="O43" s="563">
        <v>0.7727967597261343</v>
      </c>
      <c r="P43" s="563">
        <v>1.151970976712207</v>
      </c>
      <c r="Q43" s="563">
        <v>1.703655728528231</v>
      </c>
      <c r="R43" s="564">
        <v>0.004026654313508891</v>
      </c>
      <c r="S43" s="564">
        <v>0.04266597149808829</v>
      </c>
      <c r="T43" s="564">
        <v>0.1622699386503068</v>
      </c>
    </row>
    <row r="44" ht="12.75" customHeight="1">
      <c r="A44" s="561" t="s">
        <v>338</v>
      </c>
      <c r="B44" s="562">
        <v>173.0</v>
      </c>
      <c r="C44" s="530">
        <v>0.0281</v>
      </c>
      <c r="D44" s="530">
        <v>0.0916</v>
      </c>
      <c r="E44" s="530">
        <v>0.172</v>
      </c>
      <c r="F44" s="530">
        <v>0.02492248062015504</v>
      </c>
      <c r="G44" s="530">
        <v>0.07995124923826935</v>
      </c>
      <c r="H44" s="530">
        <v>0.1476487443114782</v>
      </c>
      <c r="I44" s="563">
        <v>0.7688191223688906</v>
      </c>
      <c r="J44" s="563">
        <v>1.312175204157387</v>
      </c>
      <c r="K44" s="563">
        <v>2.429299200308772</v>
      </c>
      <c r="L44" s="564">
        <v>0.08226064164006815</v>
      </c>
      <c r="M44" s="564">
        <v>0.08700336473116593</v>
      </c>
      <c r="N44" s="564">
        <v>0.09315638205973228</v>
      </c>
      <c r="O44" s="563">
        <v>0.6534006796804992</v>
      </c>
      <c r="P44" s="563">
        <v>1.049749698895646</v>
      </c>
      <c r="Q44" s="563">
        <v>1.502037421047796</v>
      </c>
      <c r="R44" s="564">
        <v>0.1223878645828686</v>
      </c>
      <c r="S44" s="564">
        <v>0.3219512195121951</v>
      </c>
      <c r="T44" s="564">
        <v>0.5981087470449173</v>
      </c>
    </row>
    <row r="45" ht="12.75" customHeight="1">
      <c r="A45" s="561" t="s">
        <v>940</v>
      </c>
      <c r="B45" s="562">
        <v>232.0</v>
      </c>
      <c r="C45" s="530">
        <v>0.0609</v>
      </c>
      <c r="D45" s="530">
        <v>0.126</v>
      </c>
      <c r="E45" s="530">
        <v>0.209</v>
      </c>
      <c r="F45" s="530">
        <v>0.03757700205338809</v>
      </c>
      <c r="G45" s="530">
        <v>0.09552845528455284</v>
      </c>
      <c r="H45" s="530">
        <v>0.1726618705035971</v>
      </c>
      <c r="I45" s="563">
        <v>0.6656414762741653</v>
      </c>
      <c r="J45" s="563">
        <v>1.149311531841652</v>
      </c>
      <c r="K45" s="563">
        <v>1.756732891832229</v>
      </c>
      <c r="L45" s="564">
        <v>0.06514910494885043</v>
      </c>
      <c r="M45" s="564">
        <v>0.07098673546178008</v>
      </c>
      <c r="N45" s="564">
        <v>0.0829413426593493</v>
      </c>
      <c r="O45" s="563">
        <v>0.3335281963627414</v>
      </c>
      <c r="P45" s="563">
        <v>0.7757983755317827</v>
      </c>
      <c r="Q45" s="563">
        <v>1.18514802784923</v>
      </c>
      <c r="R45" s="564">
        <v>0.03009511928894433</v>
      </c>
      <c r="S45" s="564">
        <v>0.1539429463692439</v>
      </c>
      <c r="T45" s="564">
        <v>0.3725906564672215</v>
      </c>
    </row>
    <row r="46" ht="12.75" customHeight="1">
      <c r="A46" s="561" t="s">
        <v>339</v>
      </c>
      <c r="B46" s="562">
        <v>650.0</v>
      </c>
      <c r="C46" s="530">
        <v>0.0573</v>
      </c>
      <c r="D46" s="530">
        <v>0.181</v>
      </c>
      <c r="E46" s="530">
        <v>0.311</v>
      </c>
      <c r="F46" s="530">
        <v>-0.05937136204889405</v>
      </c>
      <c r="G46" s="530">
        <v>0.06487455197132617</v>
      </c>
      <c r="H46" s="530">
        <v>0.1750748182984181</v>
      </c>
      <c r="I46" s="563">
        <v>0.2058252427184466</v>
      </c>
      <c r="J46" s="563">
        <v>0.4986603075933765</v>
      </c>
      <c r="K46" s="563">
        <v>1.162643051327549</v>
      </c>
      <c r="L46" s="564">
        <v>0.0767629476293663</v>
      </c>
      <c r="M46" s="564">
        <v>0.08161531879717371</v>
      </c>
      <c r="N46" s="564">
        <v>0.09709191019443077</v>
      </c>
      <c r="O46" s="563">
        <v>0.3614314945730799</v>
      </c>
      <c r="P46" s="563">
        <v>0.9005309871503696</v>
      </c>
      <c r="Q46" s="563">
        <v>1.495777506943897</v>
      </c>
      <c r="R46" s="564">
        <v>0.02789284727975697</v>
      </c>
      <c r="S46" s="564">
        <v>0.214228829307141</v>
      </c>
      <c r="T46" s="564">
        <v>0.4977238239757207</v>
      </c>
    </row>
    <row r="47" ht="12.75" customHeight="1">
      <c r="A47" s="561" t="s">
        <v>340</v>
      </c>
      <c r="B47" s="562">
        <v>178.0</v>
      </c>
      <c r="C47" s="530">
        <v>-0.0165</v>
      </c>
      <c r="D47" s="530">
        <v>0.0453</v>
      </c>
      <c r="E47" s="530">
        <v>0.139</v>
      </c>
      <c r="F47" s="530">
        <v>-0.01415525114155251</v>
      </c>
      <c r="G47" s="530">
        <v>0.05130168453292497</v>
      </c>
      <c r="H47" s="530">
        <v>0.1116564417177914</v>
      </c>
      <c r="I47" s="563">
        <v>0.8974097491331837</v>
      </c>
      <c r="J47" s="563">
        <v>1.511458180225307</v>
      </c>
      <c r="K47" s="563">
        <v>2.355996587943538</v>
      </c>
      <c r="L47" s="564">
        <v>0.07441245466869095</v>
      </c>
      <c r="M47" s="564">
        <v>0.07676096464060375</v>
      </c>
      <c r="N47" s="564">
        <v>0.09165242937667575</v>
      </c>
      <c r="O47" s="563">
        <v>0.3073668271172179</v>
      </c>
      <c r="P47" s="563">
        <v>0.6653142532759653</v>
      </c>
      <c r="Q47" s="563">
        <v>1.205817471440652</v>
      </c>
      <c r="R47" s="564">
        <v>0.01144857041167398</v>
      </c>
      <c r="S47" s="564">
        <v>0.1096886819901076</v>
      </c>
      <c r="T47" s="564">
        <v>0.2581050281408437</v>
      </c>
    </row>
    <row r="48" ht="12.75" customHeight="1">
      <c r="A48" s="561" t="s">
        <v>941</v>
      </c>
      <c r="B48" s="562">
        <v>81.0</v>
      </c>
      <c r="C48" s="530">
        <v>0.00825</v>
      </c>
      <c r="D48" s="530">
        <v>0.07090000000000002</v>
      </c>
      <c r="E48" s="530">
        <v>0.154</v>
      </c>
      <c r="F48" s="530">
        <v>0.01992347275366143</v>
      </c>
      <c r="G48" s="530">
        <v>0.08222996515679443</v>
      </c>
      <c r="H48" s="530">
        <v>0.1281842818428184</v>
      </c>
      <c r="I48" s="563">
        <v>1.282051282051282</v>
      </c>
      <c r="J48" s="563">
        <v>2.343039126478617</v>
      </c>
      <c r="K48" s="563">
        <v>4.033083370092633</v>
      </c>
      <c r="L48" s="564">
        <v>0.08700663139659845</v>
      </c>
      <c r="M48" s="564">
        <v>0.09582047517351798</v>
      </c>
      <c r="N48" s="564">
        <v>0.1169148293587137</v>
      </c>
      <c r="O48" s="563">
        <v>0.5679741849811997</v>
      </c>
      <c r="P48" s="563">
        <v>1.094170919644543</v>
      </c>
      <c r="Q48" s="563">
        <v>1.615914241006029</v>
      </c>
      <c r="R48" s="564">
        <v>0.006459088860754061</v>
      </c>
      <c r="S48" s="564">
        <v>0.1065832553788588</v>
      </c>
      <c r="T48" s="564">
        <v>0.2978148486736188</v>
      </c>
    </row>
    <row r="49" ht="12.75" customHeight="1">
      <c r="A49" s="561" t="s">
        <v>942</v>
      </c>
      <c r="B49" s="562">
        <v>202.0</v>
      </c>
      <c r="C49" s="530">
        <v>0.0348</v>
      </c>
      <c r="D49" s="530">
        <v>0.096</v>
      </c>
      <c r="E49" s="530">
        <v>0.172</v>
      </c>
      <c r="F49" s="530">
        <v>0.03931865605134691</v>
      </c>
      <c r="G49" s="530">
        <v>0.08933161953727506</v>
      </c>
      <c r="H49" s="530">
        <v>0.1762550384756321</v>
      </c>
      <c r="I49" s="563">
        <v>1.012345679012346</v>
      </c>
      <c r="J49" s="563">
        <v>1.735156293289297</v>
      </c>
      <c r="K49" s="563">
        <v>3.280866721177433</v>
      </c>
      <c r="L49" s="564">
        <v>0.07150919627494529</v>
      </c>
      <c r="M49" s="564">
        <v>0.07497569087877776</v>
      </c>
      <c r="N49" s="564">
        <v>0.09444948772189375</v>
      </c>
      <c r="O49" s="563">
        <v>0.1807036048591203</v>
      </c>
      <c r="P49" s="563">
        <v>0.6600810478222483</v>
      </c>
      <c r="Q49" s="563">
        <v>1.136062043869906</v>
      </c>
      <c r="R49" s="564">
        <v>0.00134624056561853</v>
      </c>
      <c r="S49" s="564">
        <v>0.06206252916472236</v>
      </c>
      <c r="T49" s="564">
        <v>0.2705702257941064</v>
      </c>
    </row>
    <row r="50" ht="12.75" customHeight="1">
      <c r="A50" s="561" t="s">
        <v>343</v>
      </c>
      <c r="B50" s="562">
        <v>137.0</v>
      </c>
      <c r="C50" s="530">
        <v>-0.0236</v>
      </c>
      <c r="D50" s="530">
        <v>0.0423</v>
      </c>
      <c r="E50" s="530">
        <v>0.161</v>
      </c>
      <c r="F50" s="530">
        <v>1.834150485030975E-4</v>
      </c>
      <c r="G50" s="530">
        <v>0.07731157962405208</v>
      </c>
      <c r="H50" s="530">
        <v>0.1493212669683258</v>
      </c>
      <c r="I50" s="563">
        <v>0.6518219120306374</v>
      </c>
      <c r="J50" s="563">
        <v>1.520799233710021</v>
      </c>
      <c r="K50" s="563">
        <v>3.392714570858283</v>
      </c>
      <c r="L50" s="564">
        <v>0.07432040677157861</v>
      </c>
      <c r="M50" s="564">
        <v>0.08192197659248544</v>
      </c>
      <c r="N50" s="564">
        <v>0.1258564543253356</v>
      </c>
      <c r="O50" s="563">
        <v>0.4278628859963649</v>
      </c>
      <c r="P50" s="563">
        <v>0.8531242719845141</v>
      </c>
      <c r="Q50" s="563">
        <v>1.359199040499947</v>
      </c>
      <c r="R50" s="564">
        <v>0.005882447745357575</v>
      </c>
      <c r="S50" s="564">
        <v>0.0910092324605526</v>
      </c>
      <c r="T50" s="564">
        <v>0.427281744363936</v>
      </c>
    </row>
    <row r="51" ht="12.75" customHeight="1">
      <c r="A51" s="561" t="s">
        <v>943</v>
      </c>
      <c r="B51" s="562">
        <v>228.0</v>
      </c>
      <c r="C51" s="530">
        <v>0.038</v>
      </c>
      <c r="D51" s="530">
        <v>0.0858</v>
      </c>
      <c r="E51" s="530">
        <v>0.176</v>
      </c>
      <c r="F51" s="530">
        <v>0.04937965260545906</v>
      </c>
      <c r="G51" s="530">
        <v>0.1196817148424813</v>
      </c>
      <c r="H51" s="530">
        <v>0.1997607655502392</v>
      </c>
      <c r="I51" s="563">
        <v>0.8204419889502762</v>
      </c>
      <c r="J51" s="563">
        <v>1.505290124761073</v>
      </c>
      <c r="K51" s="563">
        <v>2.819007006605832</v>
      </c>
      <c r="L51" s="564">
        <v>0.06901070313049372</v>
      </c>
      <c r="M51" s="564">
        <v>0.08229844230270678</v>
      </c>
      <c r="N51" s="564">
        <v>0.1126480468436227</v>
      </c>
      <c r="O51" s="563">
        <v>0.3628355151361401</v>
      </c>
      <c r="P51" s="563">
        <v>0.6637958526182828</v>
      </c>
      <c r="Q51" s="563">
        <v>0.9877349137351419</v>
      </c>
      <c r="R51" s="564">
        <v>8.665952999949025E-4</v>
      </c>
      <c r="S51" s="564">
        <v>0.03089834064466908</v>
      </c>
      <c r="T51" s="564">
        <v>0.1547687035979441</v>
      </c>
    </row>
    <row r="52" ht="12.75" customHeight="1">
      <c r="A52" s="561" t="s">
        <v>944</v>
      </c>
      <c r="B52" s="562">
        <v>1374.0</v>
      </c>
      <c r="C52" s="530">
        <v>-0.029</v>
      </c>
      <c r="D52" s="530">
        <v>0.114</v>
      </c>
      <c r="E52" s="530">
        <v>0.3</v>
      </c>
      <c r="F52" s="530">
        <v>-0.00133054808346924</v>
      </c>
      <c r="G52" s="530">
        <v>0.1712412945514133</v>
      </c>
      <c r="H52" s="530">
        <v>0.5777777777777778</v>
      </c>
      <c r="I52" s="563">
        <v>0.007109660285492973</v>
      </c>
      <c r="J52" s="563">
        <v>0.1260935143288084</v>
      </c>
      <c r="K52" s="563">
        <v>0.6483436716378513</v>
      </c>
      <c r="L52" s="564">
        <v>0.06227634483954853</v>
      </c>
      <c r="M52" s="564">
        <v>0.06446771294108368</v>
      </c>
      <c r="N52" s="564">
        <v>0.06875008421969271</v>
      </c>
      <c r="O52" s="563">
        <v>0.1314166379182863</v>
      </c>
      <c r="P52" s="563">
        <v>0.5879115554656339</v>
      </c>
      <c r="Q52" s="563">
        <v>1.176181355755747</v>
      </c>
      <c r="R52" s="564">
        <v>0.0</v>
      </c>
      <c r="S52" s="564">
        <v>0.009400720677596503</v>
      </c>
      <c r="T52" s="564">
        <v>0.1041009463722397</v>
      </c>
    </row>
    <row r="53" ht="12.75" customHeight="1">
      <c r="A53" s="561" t="s">
        <v>349</v>
      </c>
      <c r="B53" s="562">
        <v>1492.0</v>
      </c>
      <c r="C53" s="530">
        <v>0.036</v>
      </c>
      <c r="D53" s="530">
        <v>0.101</v>
      </c>
      <c r="E53" s="530">
        <v>0.188</v>
      </c>
      <c r="F53" s="530">
        <v>0.01434352836649245</v>
      </c>
      <c r="G53" s="530">
        <v>0.06972931757529546</v>
      </c>
      <c r="H53" s="530">
        <v>0.1232188899443615</v>
      </c>
      <c r="I53" s="563">
        <v>0.8493358633776091</v>
      </c>
      <c r="J53" s="563">
        <v>1.305903398926655</v>
      </c>
      <c r="K53" s="563">
        <v>2.037948971838876</v>
      </c>
      <c r="L53" s="564">
        <v>0.0907609636688385</v>
      </c>
      <c r="M53" s="564">
        <v>0.09533906784538246</v>
      </c>
      <c r="N53" s="564">
        <v>0.09692006483049517</v>
      </c>
      <c r="O53" s="563">
        <v>0.5975616522506249</v>
      </c>
      <c r="P53" s="563">
        <v>1.015786908217617</v>
      </c>
      <c r="Q53" s="563">
        <v>1.462749661534659</v>
      </c>
      <c r="R53" s="564">
        <v>0.01589833211734564</v>
      </c>
      <c r="S53" s="564">
        <v>0.09326991556310313</v>
      </c>
      <c r="T53" s="564">
        <v>0.2458333333333333</v>
      </c>
    </row>
    <row r="54" ht="12.75" customHeight="1">
      <c r="A54" s="561" t="s">
        <v>945</v>
      </c>
      <c r="B54" s="562">
        <v>1815.0</v>
      </c>
      <c r="C54" s="530">
        <v>0.0325</v>
      </c>
      <c r="D54" s="530">
        <v>0.167</v>
      </c>
      <c r="E54" s="530">
        <v>0.328</v>
      </c>
      <c r="F54" s="530">
        <v>-9.61111111111111</v>
      </c>
      <c r="G54" s="530">
        <v>-0.01529919802590993</v>
      </c>
      <c r="H54" s="530">
        <v>0.07066432069998572</v>
      </c>
      <c r="I54" s="563">
        <v>0.0</v>
      </c>
      <c r="J54" s="563">
        <v>0.0</v>
      </c>
      <c r="K54" s="563">
        <v>0.5530703538023587</v>
      </c>
      <c r="L54" s="564">
        <v>0.08401048758680386</v>
      </c>
      <c r="M54" s="564">
        <v>0.08407411582620361</v>
      </c>
      <c r="N54" s="564">
        <v>0.08624456787165205</v>
      </c>
      <c r="O54" s="563">
        <v>0.5594744857874498</v>
      </c>
      <c r="P54" s="563">
        <v>1.044028472258659</v>
      </c>
      <c r="Q54" s="563">
        <v>1.537559909513236</v>
      </c>
      <c r="R54" s="564">
        <v>0.0</v>
      </c>
      <c r="S54" s="564">
        <v>0.003813376662134828</v>
      </c>
      <c r="T54" s="564">
        <v>0.1134593993325917</v>
      </c>
    </row>
    <row r="55" ht="12.75" customHeight="1">
      <c r="A55" s="561" t="s">
        <v>987</v>
      </c>
      <c r="B55" s="562">
        <v>17.0</v>
      </c>
      <c r="C55" s="530"/>
      <c r="D55" s="530"/>
      <c r="E55" s="530"/>
      <c r="F55" s="530">
        <v>0.0</v>
      </c>
      <c r="G55" s="530">
        <v>0.02116104868913857</v>
      </c>
      <c r="H55" s="530">
        <v>0.02116104868913857</v>
      </c>
      <c r="I55" s="563"/>
      <c r="J55" s="563"/>
      <c r="K55" s="563"/>
      <c r="O55" s="563">
        <v>1.258030612019513</v>
      </c>
      <c r="P55" s="563">
        <v>1.258030612019513</v>
      </c>
      <c r="Q55" s="563">
        <v>1.258030612019513</v>
      </c>
      <c r="R55" s="564">
        <v>0.0</v>
      </c>
      <c r="S55" s="564">
        <v>0.0</v>
      </c>
      <c r="T55" s="564">
        <v>0.0</v>
      </c>
    </row>
    <row r="56" ht="12.75" customHeight="1">
      <c r="A56" s="561" t="s">
        <v>946</v>
      </c>
      <c r="B56" s="562">
        <v>137.0</v>
      </c>
      <c r="C56" s="530">
        <v>0.0209</v>
      </c>
      <c r="D56" s="530">
        <v>0.061</v>
      </c>
      <c r="E56" s="530">
        <v>0.136</v>
      </c>
      <c r="F56" s="530">
        <v>0.008777372262773723</v>
      </c>
      <c r="G56" s="530">
        <v>0.06088399527736977</v>
      </c>
      <c r="H56" s="530">
        <v>0.09740670461733081</v>
      </c>
      <c r="I56" s="563">
        <v>0.9243662955507168</v>
      </c>
      <c r="J56" s="563">
        <v>1.580357933906264</v>
      </c>
      <c r="K56" s="563">
        <v>2.485243055555556</v>
      </c>
      <c r="L56" s="564">
        <v>0.07722896469767941</v>
      </c>
      <c r="M56" s="564">
        <v>0.08154738204788964</v>
      </c>
      <c r="N56" s="564">
        <v>0.09573993464624804</v>
      </c>
      <c r="O56" s="563">
        <v>0.3483511264209298</v>
      </c>
      <c r="P56" s="563">
        <v>0.7859973551387082</v>
      </c>
      <c r="Q56" s="563">
        <v>1.254445887584746</v>
      </c>
      <c r="R56" s="564">
        <v>0.02326738832897847</v>
      </c>
      <c r="S56" s="564">
        <v>0.105760780132343</v>
      </c>
      <c r="T56" s="564">
        <v>0.3366779870330349</v>
      </c>
    </row>
    <row r="57" ht="12.75" customHeight="1">
      <c r="A57" s="561" t="s">
        <v>947</v>
      </c>
      <c r="B57" s="562">
        <v>36.0</v>
      </c>
      <c r="C57" s="530">
        <v>0.154</v>
      </c>
      <c r="D57" s="530">
        <v>0.213</v>
      </c>
      <c r="E57" s="530">
        <v>0.282</v>
      </c>
      <c r="F57" s="530">
        <v>0.06667398829369865</v>
      </c>
      <c r="G57" s="530">
        <v>0.1334023831264111</v>
      </c>
      <c r="H57" s="530">
        <v>0.2103549332464995</v>
      </c>
      <c r="I57" s="563">
        <v>1.219214121148865</v>
      </c>
      <c r="J57" s="563">
        <v>1.711156056252836</v>
      </c>
      <c r="K57" s="563">
        <v>2.176585062079166</v>
      </c>
      <c r="L57" s="564">
        <v>0.08162772120256655</v>
      </c>
      <c r="M57" s="564">
        <v>0.08887414699212416</v>
      </c>
      <c r="N57" s="564">
        <v>0.1120042531636969</v>
      </c>
      <c r="O57" s="563">
        <v>0.5309154964964505</v>
      </c>
      <c r="P57" s="563">
        <v>0.8969749608616471</v>
      </c>
      <c r="Q57" s="563">
        <v>1.340451132564019</v>
      </c>
      <c r="R57" s="564">
        <v>0.140534262485482</v>
      </c>
      <c r="S57" s="564">
        <v>0.2992817331685361</v>
      </c>
      <c r="T57" s="564">
        <v>0.4267425320056899</v>
      </c>
    </row>
    <row r="58" ht="12.75" customHeight="1">
      <c r="A58" s="561" t="s">
        <v>948</v>
      </c>
      <c r="B58" s="562">
        <v>590.0</v>
      </c>
      <c r="C58" s="530">
        <v>0.08470000000000001</v>
      </c>
      <c r="D58" s="530">
        <v>0.246</v>
      </c>
      <c r="E58" s="530">
        <v>0.4379999999999999</v>
      </c>
      <c r="F58" s="530">
        <v>-0.3180952380952381</v>
      </c>
      <c r="G58" s="530">
        <v>0.1592156862745098</v>
      </c>
      <c r="H58" s="530">
        <v>0.4059405940594059</v>
      </c>
      <c r="I58" s="563">
        <v>0.06046313005210847</v>
      </c>
      <c r="J58" s="563">
        <v>0.4722792607802874</v>
      </c>
      <c r="K58" s="563">
        <v>0.8853117851112685</v>
      </c>
      <c r="L58" s="564">
        <v>0.08238134470142476</v>
      </c>
      <c r="M58" s="564">
        <v>0.08304365594530191</v>
      </c>
      <c r="N58" s="564">
        <v>0.08978613864368458</v>
      </c>
      <c r="O58" s="563">
        <v>0.5390729959110587</v>
      </c>
      <c r="P58" s="563">
        <v>0.9976809475733847</v>
      </c>
      <c r="Q58" s="563">
        <v>1.546250814810917</v>
      </c>
      <c r="R58" s="564">
        <v>0.0</v>
      </c>
      <c r="S58" s="564">
        <v>0.08250559784674974</v>
      </c>
      <c r="T58" s="564">
        <v>0.3440615388583619</v>
      </c>
    </row>
    <row r="59" ht="12.75" customHeight="1">
      <c r="A59" s="561" t="s">
        <v>949</v>
      </c>
      <c r="B59" s="562">
        <v>174.0</v>
      </c>
      <c r="C59" s="530">
        <v>0.0158</v>
      </c>
      <c r="D59" s="530">
        <v>0.112</v>
      </c>
      <c r="E59" s="530">
        <v>0.224</v>
      </c>
      <c r="F59" s="530">
        <v>0.02072186836518047</v>
      </c>
      <c r="G59" s="530">
        <v>0.1221023640119348</v>
      </c>
      <c r="H59" s="530">
        <v>0.3126048540431719</v>
      </c>
      <c r="I59" s="563">
        <v>0.3486269634987005</v>
      </c>
      <c r="J59" s="563">
        <v>0.7125615525731389</v>
      </c>
      <c r="K59" s="563">
        <v>1.661226273842405</v>
      </c>
      <c r="L59" s="564">
        <v>0.06636544789309094</v>
      </c>
      <c r="M59" s="564">
        <v>0.07353050970805466</v>
      </c>
      <c r="N59" s="564">
        <v>0.08469475524370935</v>
      </c>
      <c r="O59" s="563">
        <v>0.3743267524927403</v>
      </c>
      <c r="P59" s="563">
        <v>0.8298620595680499</v>
      </c>
      <c r="Q59" s="563">
        <v>1.260792266906975</v>
      </c>
      <c r="R59" s="564">
        <v>0.09906183604737906</v>
      </c>
      <c r="S59" s="564">
        <v>0.3349514563106796</v>
      </c>
      <c r="T59" s="564">
        <v>0.4731300696837039</v>
      </c>
    </row>
    <row r="60" ht="12.75" customHeight="1">
      <c r="A60" s="561" t="s">
        <v>950</v>
      </c>
      <c r="B60" s="562">
        <v>444.0</v>
      </c>
      <c r="C60" s="530">
        <v>0.0254</v>
      </c>
      <c r="D60" s="530">
        <v>0.156</v>
      </c>
      <c r="E60" s="530">
        <v>0.274</v>
      </c>
      <c r="F60" s="530">
        <v>-0.002202224952687693</v>
      </c>
      <c r="G60" s="530">
        <v>0.04237895383355512</v>
      </c>
      <c r="H60" s="530">
        <v>0.1028957528957529</v>
      </c>
      <c r="I60" s="563">
        <v>0.7416743419458046</v>
      </c>
      <c r="J60" s="563">
        <v>1.708389715832205</v>
      </c>
      <c r="K60" s="563">
        <v>3.451514440009392</v>
      </c>
      <c r="L60" s="564">
        <v>0.07525862229948913</v>
      </c>
      <c r="M60" s="564">
        <v>0.08152189259495903</v>
      </c>
      <c r="N60" s="564">
        <v>0.09458509655502631</v>
      </c>
      <c r="O60" s="563">
        <v>0.4491816388545652</v>
      </c>
      <c r="P60" s="563">
        <v>0.9668286408616179</v>
      </c>
      <c r="Q60" s="563">
        <v>1.462263964437873</v>
      </c>
      <c r="R60" s="564">
        <v>0.05179077557330585</v>
      </c>
      <c r="S60" s="564">
        <v>0.23349736237184</v>
      </c>
      <c r="T60" s="564">
        <v>0.5015295330990963</v>
      </c>
    </row>
    <row r="61" ht="12.75" customHeight="1">
      <c r="A61" s="561" t="s">
        <v>361</v>
      </c>
      <c r="B61" s="562">
        <v>164.0</v>
      </c>
      <c r="C61" s="530">
        <v>0.0342</v>
      </c>
      <c r="D61" s="530">
        <v>0.0775</v>
      </c>
      <c r="E61" s="530">
        <v>0.141</v>
      </c>
      <c r="F61" s="530">
        <v>0.03025936599423631</v>
      </c>
      <c r="G61" s="530">
        <v>0.0674302757257227</v>
      </c>
      <c r="H61" s="530">
        <v>0.1152317880794702</v>
      </c>
      <c r="I61" s="563">
        <v>1.013722627737226</v>
      </c>
      <c r="J61" s="563">
        <v>1.396004098360656</v>
      </c>
      <c r="K61" s="563">
        <v>1.9075</v>
      </c>
      <c r="L61" s="564">
        <v>0.07084668672720806</v>
      </c>
      <c r="M61" s="564">
        <v>0.0748287877383905</v>
      </c>
      <c r="N61" s="564">
        <v>0.08701250189438442</v>
      </c>
      <c r="O61" s="563">
        <v>0.380349396492883</v>
      </c>
      <c r="P61" s="563">
        <v>0.763735149597427</v>
      </c>
      <c r="Q61" s="563">
        <v>1.292949956498377</v>
      </c>
      <c r="R61" s="564">
        <v>0.0627341157615627</v>
      </c>
      <c r="S61" s="564">
        <v>0.2171394085697043</v>
      </c>
      <c r="T61" s="564">
        <v>0.4521004491920656</v>
      </c>
    </row>
    <row r="62" ht="12.75" customHeight="1">
      <c r="A62" s="561" t="s">
        <v>951</v>
      </c>
      <c r="B62" s="562">
        <v>266.0</v>
      </c>
      <c r="C62" s="530">
        <v>0.0338</v>
      </c>
      <c r="D62" s="530">
        <v>0.0986</v>
      </c>
      <c r="E62" s="530">
        <v>0.186</v>
      </c>
      <c r="F62" s="530">
        <v>-0.01255278310940499</v>
      </c>
      <c r="G62" s="530">
        <v>0.03796095444685466</v>
      </c>
      <c r="H62" s="530">
        <v>0.1082289803220036</v>
      </c>
      <c r="I62" s="563">
        <v>0.5785837651122625</v>
      </c>
      <c r="J62" s="563">
        <v>1.012721281324239</v>
      </c>
      <c r="K62" s="563">
        <v>1.613570430858494</v>
      </c>
      <c r="L62" s="564">
        <v>0.07173873119214594</v>
      </c>
      <c r="M62" s="564">
        <v>0.0768247943549423</v>
      </c>
      <c r="N62" s="564">
        <v>0.0905574703294697</v>
      </c>
      <c r="O62" s="563">
        <v>0.4104869013484358</v>
      </c>
      <c r="P62" s="563">
        <v>0.833869060616532</v>
      </c>
      <c r="Q62" s="563">
        <v>1.326560195595948</v>
      </c>
      <c r="R62" s="564">
        <v>0.09432624113475178</v>
      </c>
      <c r="S62" s="564">
        <v>0.2732919254658385</v>
      </c>
      <c r="T62" s="564">
        <v>0.5063546130461853</v>
      </c>
    </row>
    <row r="63" ht="12.75" customHeight="1">
      <c r="A63" s="561" t="s">
        <v>952</v>
      </c>
      <c r="B63" s="562">
        <v>488.0</v>
      </c>
      <c r="C63" s="530">
        <v>0.0654</v>
      </c>
      <c r="D63" s="530">
        <v>0.127</v>
      </c>
      <c r="E63" s="530">
        <v>0.207</v>
      </c>
      <c r="F63" s="530">
        <v>0.04388979634228093</v>
      </c>
      <c r="G63" s="530">
        <v>0.1018891875988386</v>
      </c>
      <c r="H63" s="530">
        <v>0.2062461975258568</v>
      </c>
      <c r="I63" s="563">
        <v>0.3990843189622281</v>
      </c>
      <c r="J63" s="563">
        <v>0.6973451130291844</v>
      </c>
      <c r="K63" s="563">
        <v>1.300993571011104</v>
      </c>
      <c r="L63" s="564">
        <v>0.06077639154652098</v>
      </c>
      <c r="M63" s="564">
        <v>0.06479648693081685</v>
      </c>
      <c r="N63" s="564">
        <v>0.07577340547579547</v>
      </c>
      <c r="O63" s="563">
        <v>0.3336496206369378</v>
      </c>
      <c r="P63" s="563">
        <v>0.6483978432642004</v>
      </c>
      <c r="Q63" s="563">
        <v>1.057848276799258</v>
      </c>
      <c r="R63" s="564">
        <v>0.1164069660861595</v>
      </c>
      <c r="S63" s="564">
        <v>0.3868421052631579</v>
      </c>
      <c r="T63" s="564">
        <v>0.5883763685811745</v>
      </c>
    </row>
    <row r="64" ht="12.75" customHeight="1">
      <c r="A64" s="561" t="s">
        <v>953</v>
      </c>
      <c r="B64" s="562">
        <v>853.0</v>
      </c>
      <c r="C64" s="530">
        <v>0.00285</v>
      </c>
      <c r="D64" s="530">
        <v>0.111</v>
      </c>
      <c r="E64" s="530">
        <v>0.289</v>
      </c>
      <c r="F64" s="530">
        <v>-3.8</v>
      </c>
      <c r="G64" s="530">
        <v>-0.003787313432835821</v>
      </c>
      <c r="H64" s="530">
        <v>0.1622807017543859</v>
      </c>
      <c r="I64" s="563">
        <v>0.0</v>
      </c>
      <c r="J64" s="563">
        <v>0.0</v>
      </c>
      <c r="K64" s="563">
        <v>0.2451923076923077</v>
      </c>
      <c r="L64" s="564">
        <v>0.08616658917032927</v>
      </c>
      <c r="M64" s="564">
        <v>0.08641999811087574</v>
      </c>
      <c r="N64" s="564">
        <v>0.08641999811087574</v>
      </c>
      <c r="O64" s="563">
        <v>0.5797345063276523</v>
      </c>
      <c r="P64" s="563">
        <v>1.040410168765752</v>
      </c>
      <c r="Q64" s="563">
        <v>1.546835077351937</v>
      </c>
      <c r="R64" s="564">
        <v>0.0</v>
      </c>
      <c r="S64" s="564">
        <v>0.004542379433652266</v>
      </c>
      <c r="T64" s="564">
        <v>0.08717346639272086</v>
      </c>
    </row>
    <row r="65" ht="12.75" customHeight="1">
      <c r="A65" s="561" t="s">
        <v>954</v>
      </c>
      <c r="B65" s="562">
        <v>205.0</v>
      </c>
      <c r="C65" s="530">
        <v>-0.0131</v>
      </c>
      <c r="D65" s="530">
        <v>0.0447</v>
      </c>
      <c r="E65" s="530">
        <v>0.109</v>
      </c>
      <c r="F65" s="530">
        <v>-0.03220779220779221</v>
      </c>
      <c r="G65" s="530">
        <v>0.0461427546077038</v>
      </c>
      <c r="H65" s="530">
        <v>0.105830164765526</v>
      </c>
      <c r="I65" s="563">
        <v>0.7086882453151618</v>
      </c>
      <c r="J65" s="563">
        <v>1.439854191980559</v>
      </c>
      <c r="K65" s="563">
        <v>2.88</v>
      </c>
      <c r="L65" s="564">
        <v>0.08959226836890329</v>
      </c>
      <c r="M65" s="564">
        <v>0.09389159837061532</v>
      </c>
      <c r="N65" s="564">
        <v>0.111724733915199</v>
      </c>
      <c r="O65" s="563">
        <v>0.4299147852198638</v>
      </c>
      <c r="P65" s="563">
        <v>0.9108755561319086</v>
      </c>
      <c r="Q65" s="563">
        <v>1.429335001488834</v>
      </c>
      <c r="R65" s="564">
        <v>0.004244205027750571</v>
      </c>
      <c r="S65" s="564">
        <v>0.05970392061168049</v>
      </c>
      <c r="T65" s="564">
        <v>0.3124888967845088</v>
      </c>
    </row>
    <row r="66" ht="12.75" customHeight="1">
      <c r="A66" s="561" t="s">
        <v>367</v>
      </c>
      <c r="B66" s="562">
        <v>633.0</v>
      </c>
      <c r="C66" s="530">
        <v>0.0114</v>
      </c>
      <c r="D66" s="530">
        <v>0.0698</v>
      </c>
      <c r="E66" s="530">
        <v>0.174</v>
      </c>
      <c r="F66" s="530">
        <v>0.1851258046809299</v>
      </c>
      <c r="G66" s="530">
        <v>0.4988814317673378</v>
      </c>
      <c r="H66" s="530">
        <v>0.66</v>
      </c>
      <c r="I66" s="563">
        <v>0.05777435825697698</v>
      </c>
      <c r="J66" s="563">
        <v>0.08094245872736015</v>
      </c>
      <c r="K66" s="563">
        <v>0.1239614709873887</v>
      </c>
      <c r="L66" s="564">
        <v>0.05948160984090209</v>
      </c>
      <c r="M66" s="564">
        <v>0.06322497047164949</v>
      </c>
      <c r="N66" s="564">
        <v>0.07360656708635427</v>
      </c>
      <c r="O66" s="563">
        <v>0.4165338302034178</v>
      </c>
      <c r="P66" s="563">
        <v>0.7917797040265699</v>
      </c>
      <c r="Q66" s="563">
        <v>1.151029223390879</v>
      </c>
      <c r="R66" s="564">
        <v>0.2355478861087144</v>
      </c>
      <c r="S66" s="564">
        <v>0.4142739680973524</v>
      </c>
      <c r="T66" s="564">
        <v>0.5959334565619223</v>
      </c>
    </row>
    <row r="67" ht="12.75" customHeight="1">
      <c r="A67" s="561" t="s">
        <v>955</v>
      </c>
      <c r="B67" s="562">
        <v>884.0</v>
      </c>
      <c r="C67" s="530">
        <v>-0.109</v>
      </c>
      <c r="D67" s="530">
        <v>0.0476</v>
      </c>
      <c r="E67" s="530">
        <v>0.239</v>
      </c>
      <c r="F67" s="530">
        <v>-0.0729559748427673</v>
      </c>
      <c r="G67" s="530">
        <v>0.08894736842105264</v>
      </c>
      <c r="H67" s="530">
        <v>0.2043394671793463</v>
      </c>
      <c r="I67" s="563">
        <v>0.1020055325034578</v>
      </c>
      <c r="J67" s="563">
        <v>0.2415325303304219</v>
      </c>
      <c r="K67" s="563">
        <v>0.5219885596117606</v>
      </c>
      <c r="L67" s="564">
        <v>0.06337531121992672</v>
      </c>
      <c r="M67" s="564">
        <v>0.06950869511198741</v>
      </c>
      <c r="N67" s="564">
        <v>0.07422898783080406</v>
      </c>
      <c r="O67" s="563">
        <v>0.428724827332739</v>
      </c>
      <c r="P67" s="563">
        <v>0.9262277459139344</v>
      </c>
      <c r="Q67" s="563">
        <v>1.416268449372267</v>
      </c>
      <c r="R67" s="564">
        <v>0.08516260162601626</v>
      </c>
      <c r="S67" s="564">
        <v>0.4099531955432216</v>
      </c>
      <c r="T67" s="564">
        <v>0.7240853658536586</v>
      </c>
    </row>
    <row r="68" ht="12.75" customHeight="1">
      <c r="A68" s="561" t="s">
        <v>956</v>
      </c>
      <c r="B68" s="562">
        <v>336.0</v>
      </c>
      <c r="C68" s="530">
        <v>-0.0602</v>
      </c>
      <c r="D68" s="530">
        <v>0.07100000000000001</v>
      </c>
      <c r="E68" s="530">
        <v>0.207</v>
      </c>
      <c r="F68" s="530">
        <v>0.005366795366795367</v>
      </c>
      <c r="G68" s="530">
        <v>0.1397185032612427</v>
      </c>
      <c r="H68" s="530">
        <v>0.3126414484319431</v>
      </c>
      <c r="I68" s="563">
        <v>0.07679024885728795</v>
      </c>
      <c r="J68" s="563">
        <v>0.1756111267209891</v>
      </c>
      <c r="K68" s="563">
        <v>0.4452054794520547</v>
      </c>
      <c r="L68" s="564">
        <v>0.06504057564192911</v>
      </c>
      <c r="M68" s="564">
        <v>0.06847757083397459</v>
      </c>
      <c r="N68" s="564">
        <v>0.07969349038164569</v>
      </c>
      <c r="O68" s="563">
        <v>0.4327075435263816</v>
      </c>
      <c r="P68" s="563">
        <v>0.906561620815254</v>
      </c>
      <c r="Q68" s="563">
        <v>1.347493740467411</v>
      </c>
      <c r="R68" s="564">
        <v>0.09804351778879704</v>
      </c>
      <c r="S68" s="564">
        <v>0.42452597882295</v>
      </c>
      <c r="T68" s="564">
        <v>0.6352691218130312</v>
      </c>
    </row>
    <row r="69" ht="12.75" customHeight="1">
      <c r="A69" s="561" t="s">
        <v>957</v>
      </c>
      <c r="B69" s="562">
        <v>748.0</v>
      </c>
      <c r="C69" s="530">
        <v>-0.0089</v>
      </c>
      <c r="D69" s="530">
        <v>0.08560000000000001</v>
      </c>
      <c r="E69" s="530">
        <v>0.217</v>
      </c>
      <c r="F69" s="530">
        <v>0.03916400791529651</v>
      </c>
      <c r="G69" s="530">
        <v>0.2488857414189335</v>
      </c>
      <c r="H69" s="530">
        <v>0.5588652482269504</v>
      </c>
      <c r="I69" s="563">
        <v>0.06206501762525986</v>
      </c>
      <c r="J69" s="563">
        <v>0.114455884389861</v>
      </c>
      <c r="K69" s="563">
        <v>0.4047052233580731</v>
      </c>
      <c r="L69" s="564">
        <v>0.06369953793084188</v>
      </c>
      <c r="M69" s="564">
        <v>0.0690173453829252</v>
      </c>
      <c r="N69" s="564">
        <v>0.07600196729568975</v>
      </c>
      <c r="O69" s="563">
        <v>0.2400072203766545</v>
      </c>
      <c r="P69" s="563">
        <v>0.7532513259957963</v>
      </c>
      <c r="Q69" s="563">
        <v>1.387830461240445</v>
      </c>
      <c r="R69" s="564">
        <v>0.01701032907115155</v>
      </c>
      <c r="S69" s="564">
        <v>0.3230815467842116</v>
      </c>
      <c r="T69" s="564">
        <v>0.5860375169212918</v>
      </c>
    </row>
    <row r="70" ht="12.75" customHeight="1">
      <c r="A70" s="561" t="s">
        <v>369</v>
      </c>
      <c r="B70" s="562">
        <v>326.0</v>
      </c>
      <c r="C70" s="530">
        <v>0.0276</v>
      </c>
      <c r="D70" s="530">
        <v>0.111</v>
      </c>
      <c r="E70" s="530">
        <v>0.221</v>
      </c>
      <c r="F70" s="530">
        <v>-0.01717171717171717</v>
      </c>
      <c r="G70" s="530">
        <v>0.07328859060402684</v>
      </c>
      <c r="H70" s="530">
        <v>0.1530249110320284</v>
      </c>
      <c r="I70" s="563">
        <v>0.5923460898502496</v>
      </c>
      <c r="J70" s="563">
        <v>1.152364273204904</v>
      </c>
      <c r="K70" s="563">
        <v>2.039312039312039</v>
      </c>
      <c r="L70" s="564">
        <v>0.08003937144051153</v>
      </c>
      <c r="M70" s="564">
        <v>0.08583890903161522</v>
      </c>
      <c r="N70" s="564">
        <v>0.08895766781233204</v>
      </c>
      <c r="O70" s="563">
        <v>0.4924882135384958</v>
      </c>
      <c r="P70" s="563">
        <v>1.021529975355817</v>
      </c>
      <c r="Q70" s="563">
        <v>1.443048586289892</v>
      </c>
      <c r="R70" s="564">
        <v>0.03315358498102657</v>
      </c>
      <c r="S70" s="564">
        <v>0.156282814140707</v>
      </c>
      <c r="T70" s="564">
        <v>0.3943298969072165</v>
      </c>
    </row>
    <row r="71" ht="12.75" customHeight="1">
      <c r="A71" s="561" t="s">
        <v>958</v>
      </c>
      <c r="B71" s="562">
        <v>34.0</v>
      </c>
      <c r="C71" s="530">
        <v>0.0391</v>
      </c>
      <c r="D71" s="530">
        <v>0.0834</v>
      </c>
      <c r="E71" s="530">
        <v>0.144</v>
      </c>
      <c r="F71" s="530">
        <v>0.07748739110499772</v>
      </c>
      <c r="G71" s="530">
        <v>0.1025648269789474</v>
      </c>
      <c r="H71" s="530">
        <v>0.1572504708097928</v>
      </c>
      <c r="I71" s="563">
        <v>0.8234192553425865</v>
      </c>
      <c r="J71" s="563">
        <v>1.260978043912176</v>
      </c>
      <c r="K71" s="563">
        <v>2.153775883069427</v>
      </c>
      <c r="L71" s="564">
        <v>0.09794090329137616</v>
      </c>
      <c r="M71" s="564">
        <v>0.1077752683169365</v>
      </c>
      <c r="N71" s="564">
        <v>0.1195306722807915</v>
      </c>
      <c r="O71" s="563">
        <v>0.6449328899668939</v>
      </c>
      <c r="P71" s="563">
        <v>1.048547177395812</v>
      </c>
      <c r="Q71" s="563">
        <v>1.432393592985552</v>
      </c>
      <c r="R71" s="564">
        <v>7.3060088601962E-5</v>
      </c>
      <c r="S71" s="564">
        <v>0.152100714304619</v>
      </c>
      <c r="T71" s="564">
        <v>0.2899927316218258</v>
      </c>
    </row>
    <row r="72" ht="12.75" customHeight="1">
      <c r="A72" s="561" t="s">
        <v>959</v>
      </c>
      <c r="B72" s="562">
        <v>394.0</v>
      </c>
      <c r="C72" s="530">
        <v>0.0179</v>
      </c>
      <c r="D72" s="530">
        <v>0.0959</v>
      </c>
      <c r="E72" s="530">
        <v>0.179</v>
      </c>
      <c r="F72" s="530">
        <v>-0.01884905590244753</v>
      </c>
      <c r="G72" s="530">
        <v>0.03440366972477064</v>
      </c>
      <c r="H72" s="530">
        <v>0.08528751433811284</v>
      </c>
      <c r="I72" s="563">
        <v>1.238805970149254</v>
      </c>
      <c r="J72" s="563">
        <v>2.003274073190966</v>
      </c>
      <c r="K72" s="563">
        <v>3.323983169705469</v>
      </c>
      <c r="L72" s="564">
        <v>0.07764783886670062</v>
      </c>
      <c r="M72" s="564">
        <v>0.08386510090539182</v>
      </c>
      <c r="N72" s="564">
        <v>0.08631742108658244</v>
      </c>
      <c r="O72" s="563">
        <v>0.4306930231827682</v>
      </c>
      <c r="P72" s="563">
        <v>0.8048729439384256</v>
      </c>
      <c r="Q72" s="563">
        <v>1.382817332668571</v>
      </c>
      <c r="R72" s="564">
        <v>0.0988143677755164</v>
      </c>
      <c r="S72" s="564">
        <v>0.2356647763074984</v>
      </c>
      <c r="T72" s="564">
        <v>0.4376</v>
      </c>
    </row>
    <row r="73" ht="12.75" customHeight="1">
      <c r="A73" s="561" t="s">
        <v>960</v>
      </c>
      <c r="B73" s="562">
        <v>204.0</v>
      </c>
      <c r="C73" s="530">
        <v>0.039</v>
      </c>
      <c r="D73" s="530">
        <v>0.117</v>
      </c>
      <c r="E73" s="530">
        <v>0.205</v>
      </c>
      <c r="F73" s="530">
        <v>6.964084785451448E-4</v>
      </c>
      <c r="G73" s="530">
        <v>0.02899824253075571</v>
      </c>
      <c r="H73" s="530">
        <v>0.0567454363065216</v>
      </c>
      <c r="I73" s="563">
        <v>1.509438359356793</v>
      </c>
      <c r="J73" s="563">
        <v>2.522642823966558</v>
      </c>
      <c r="K73" s="563">
        <v>4.593055065301801</v>
      </c>
      <c r="L73" s="564">
        <v>0.07149466568881499</v>
      </c>
      <c r="M73" s="564">
        <v>0.0768145140829028</v>
      </c>
      <c r="N73" s="564">
        <v>0.09264042574340094</v>
      </c>
      <c r="O73" s="563">
        <v>0.3987987313862636</v>
      </c>
      <c r="P73" s="563">
        <v>0.8701506337464239</v>
      </c>
      <c r="Q73" s="563">
        <v>1.396339251109677</v>
      </c>
      <c r="R73" s="564">
        <v>0.1118655948387362</v>
      </c>
      <c r="S73" s="564">
        <v>0.368595825426945</v>
      </c>
      <c r="T73" s="564">
        <v>0.6178806116033259</v>
      </c>
    </row>
    <row r="74" ht="12.75" customHeight="1">
      <c r="A74" s="561" t="s">
        <v>961</v>
      </c>
      <c r="B74" s="562">
        <v>120.0</v>
      </c>
      <c r="C74" s="530">
        <v>-0.00369</v>
      </c>
      <c r="D74" s="530">
        <v>0.0528</v>
      </c>
      <c r="E74" s="530">
        <v>0.11</v>
      </c>
      <c r="F74" s="530">
        <v>0.01672473867595819</v>
      </c>
      <c r="G74" s="530">
        <v>0.04151624548736462</v>
      </c>
      <c r="H74" s="530">
        <v>0.112881473660064</v>
      </c>
      <c r="I74" s="563">
        <v>1.293890538837104</v>
      </c>
      <c r="J74" s="563">
        <v>1.937233265694072</v>
      </c>
      <c r="K74" s="563">
        <v>3.722517058377559</v>
      </c>
      <c r="L74" s="564">
        <v>0.08084781067662387</v>
      </c>
      <c r="M74" s="564">
        <v>0.0885545270725753</v>
      </c>
      <c r="N74" s="564">
        <v>0.1044138033791024</v>
      </c>
      <c r="O74" s="563">
        <v>0.573292568191003</v>
      </c>
      <c r="P74" s="563">
        <v>0.9935419811848315</v>
      </c>
      <c r="Q74" s="563">
        <v>1.563840635206271</v>
      </c>
      <c r="R74" s="564">
        <v>0.1035856573705179</v>
      </c>
      <c r="S74" s="564">
        <v>0.2986592589363452</v>
      </c>
      <c r="T74" s="564">
        <v>0.5114114779525815</v>
      </c>
    </row>
    <row r="75" ht="12.75" customHeight="1">
      <c r="A75" s="561" t="s">
        <v>962</v>
      </c>
      <c r="B75" s="562">
        <v>1028.0</v>
      </c>
      <c r="C75" s="530">
        <v>0.00586</v>
      </c>
      <c r="D75" s="530">
        <v>0.08289999999999999</v>
      </c>
      <c r="E75" s="530">
        <v>0.195</v>
      </c>
      <c r="F75" s="530">
        <v>0.0</v>
      </c>
      <c r="G75" s="530">
        <v>0.03586945975576612</v>
      </c>
      <c r="H75" s="530">
        <v>0.08936651583710407</v>
      </c>
      <c r="I75" s="563">
        <v>0.7239263803680981</v>
      </c>
      <c r="J75" s="563">
        <v>1.830220713073005</v>
      </c>
      <c r="K75" s="563">
        <v>3.384887777951362</v>
      </c>
      <c r="L75" s="564">
        <v>0.06846876978254893</v>
      </c>
      <c r="M75" s="564">
        <v>0.07229305000227058</v>
      </c>
      <c r="N75" s="564">
        <v>0.08401475138409442</v>
      </c>
      <c r="O75" s="563">
        <v>0.2858084566035461</v>
      </c>
      <c r="P75" s="563">
        <v>0.7728005173009658</v>
      </c>
      <c r="Q75" s="563">
        <v>1.246639310452682</v>
      </c>
      <c r="R75" s="564">
        <v>0.01728587850001084</v>
      </c>
      <c r="S75" s="564">
        <v>0.1592482690405539</v>
      </c>
      <c r="T75" s="564">
        <v>0.4309507286606523</v>
      </c>
    </row>
    <row r="76" ht="12.75" customHeight="1">
      <c r="A76" s="561" t="s">
        <v>963</v>
      </c>
      <c r="B76" s="562">
        <v>256.0</v>
      </c>
      <c r="C76" s="530">
        <v>-0.0776</v>
      </c>
      <c r="D76" s="530">
        <v>0.0254</v>
      </c>
      <c r="E76" s="530">
        <v>0.111</v>
      </c>
      <c r="F76" s="530">
        <v>-0.00920282542885974</v>
      </c>
      <c r="G76" s="530">
        <v>0.03918382990071161</v>
      </c>
      <c r="H76" s="530">
        <v>0.0869245322682363</v>
      </c>
      <c r="I76" s="563">
        <v>0.6920122887864822</v>
      </c>
      <c r="J76" s="563">
        <v>1.828811105749601</v>
      </c>
      <c r="K76" s="563">
        <v>3.347373531925317</v>
      </c>
      <c r="L76" s="564">
        <v>0.08298676092872442</v>
      </c>
      <c r="M76" s="564">
        <v>0.08936219631622466</v>
      </c>
      <c r="N76" s="564">
        <v>0.092882864533666</v>
      </c>
      <c r="O76" s="563">
        <v>0.5410665658192717</v>
      </c>
      <c r="P76" s="563">
        <v>0.928038329488805</v>
      </c>
      <c r="Q76" s="563">
        <v>1.405315979839749</v>
      </c>
      <c r="R76" s="564">
        <v>0.0881511746680286</v>
      </c>
      <c r="S76" s="564">
        <v>0.2651075206691564</v>
      </c>
      <c r="T76" s="564">
        <v>0.5706764938141616</v>
      </c>
    </row>
    <row r="77" ht="12.75" customHeight="1">
      <c r="A77" s="561" t="s">
        <v>964</v>
      </c>
      <c r="B77" s="562">
        <v>201.0</v>
      </c>
      <c r="C77" s="530">
        <v>-0.00183</v>
      </c>
      <c r="D77" s="530">
        <v>0.0482</v>
      </c>
      <c r="E77" s="530">
        <v>0.117</v>
      </c>
      <c r="F77" s="530">
        <v>0.01449814126394052</v>
      </c>
      <c r="G77" s="530">
        <v>0.03219404698305136</v>
      </c>
      <c r="H77" s="530">
        <v>0.04979759698765825</v>
      </c>
      <c r="I77" s="563">
        <v>2.231317522786168</v>
      </c>
      <c r="J77" s="563">
        <v>3.201465201465202</v>
      </c>
      <c r="K77" s="563">
        <v>4.693829486575601</v>
      </c>
      <c r="L77" s="564">
        <v>0.06576515271101267</v>
      </c>
      <c r="M77" s="564">
        <v>0.0679152189118815</v>
      </c>
      <c r="N77" s="564">
        <v>0.07313272309941773</v>
      </c>
      <c r="O77" s="563">
        <v>0.3296063709452022</v>
      </c>
      <c r="P77" s="563">
        <v>0.5640582357927003</v>
      </c>
      <c r="Q77" s="563">
        <v>0.9096620925699408</v>
      </c>
      <c r="R77" s="564">
        <v>0.1104667026734389</v>
      </c>
      <c r="S77" s="564">
        <v>0.290221554273525</v>
      </c>
      <c r="T77" s="564">
        <v>0.4446999180973247</v>
      </c>
    </row>
    <row r="78" ht="12.75" customHeight="1">
      <c r="A78" s="561" t="s">
        <v>965</v>
      </c>
      <c r="B78" s="562">
        <v>123.0</v>
      </c>
      <c r="C78" s="530">
        <v>0.0135</v>
      </c>
      <c r="D78" s="530">
        <v>0.0532</v>
      </c>
      <c r="E78" s="530">
        <v>0.12</v>
      </c>
      <c r="F78" s="530">
        <v>0.3986254295532646</v>
      </c>
      <c r="G78" s="530">
        <v>0.5597633136094675</v>
      </c>
      <c r="H78" s="530">
        <v>0.6773648648648649</v>
      </c>
      <c r="I78" s="563">
        <v>0.07479637862218907</v>
      </c>
      <c r="J78" s="563">
        <v>0.0971350612769646</v>
      </c>
      <c r="K78" s="563">
        <v>0.1232116788321168</v>
      </c>
      <c r="L78" s="564">
        <v>0.06265727326477667</v>
      </c>
      <c r="M78" s="564">
        <v>0.06642971875434193</v>
      </c>
      <c r="N78" s="564">
        <v>0.07538429826932144</v>
      </c>
      <c r="O78" s="563">
        <v>0.5703986672944151</v>
      </c>
      <c r="P78" s="563">
        <v>0.9139362270216549</v>
      </c>
      <c r="Q78" s="563">
        <v>1.298589233613985</v>
      </c>
      <c r="R78" s="564">
        <v>0.335725964236347</v>
      </c>
      <c r="S78" s="564">
        <v>0.4439813679823486</v>
      </c>
      <c r="T78" s="564">
        <v>0.5614740082079345</v>
      </c>
    </row>
    <row r="79" ht="12.75" customHeight="1">
      <c r="A79" s="561" t="s">
        <v>371</v>
      </c>
      <c r="B79" s="562">
        <v>639.0</v>
      </c>
      <c r="C79" s="530">
        <v>7.000000000000001E-4</v>
      </c>
      <c r="D79" s="530">
        <v>0.0721</v>
      </c>
      <c r="E79" s="530">
        <v>0.155</v>
      </c>
      <c r="F79" s="530">
        <v>-0.009647044568335218</v>
      </c>
      <c r="G79" s="530">
        <v>0.03782201405152225</v>
      </c>
      <c r="H79" s="530">
        <v>0.08824185893015768</v>
      </c>
      <c r="I79" s="563">
        <v>1.500887614365697</v>
      </c>
      <c r="J79" s="563">
        <v>2.505426167540544</v>
      </c>
      <c r="K79" s="563">
        <v>4.034838709677418</v>
      </c>
      <c r="L79" s="564">
        <v>0.08334712969165906</v>
      </c>
      <c r="M79" s="564">
        <v>0.09029001074557207</v>
      </c>
      <c r="N79" s="564">
        <v>0.09457671353344588</v>
      </c>
      <c r="O79" s="563">
        <v>0.5911251536049448</v>
      </c>
      <c r="P79" s="563">
        <v>0.9772468435876711</v>
      </c>
      <c r="Q79" s="563">
        <v>1.479778251691806</v>
      </c>
      <c r="R79" s="564">
        <v>0.05705344641497018</v>
      </c>
      <c r="S79" s="564">
        <v>0.2220438253318559</v>
      </c>
      <c r="T79" s="564">
        <v>0.4742031533716246</v>
      </c>
    </row>
    <row r="80" ht="12.75" customHeight="1">
      <c r="A80" s="561" t="s">
        <v>966</v>
      </c>
      <c r="B80" s="562">
        <v>89.0</v>
      </c>
      <c r="C80" s="530">
        <v>0.05019999999999999</v>
      </c>
      <c r="D80" s="530">
        <v>0.125</v>
      </c>
      <c r="E80" s="530">
        <v>0.174</v>
      </c>
      <c r="F80" s="530">
        <v>0.03844705882352941</v>
      </c>
      <c r="G80" s="530">
        <v>0.06650544135429262</v>
      </c>
      <c r="H80" s="530">
        <v>0.09706373039706372</v>
      </c>
      <c r="I80" s="563">
        <v>0.891178688112591</v>
      </c>
      <c r="J80" s="563">
        <v>1.244804700250245</v>
      </c>
      <c r="K80" s="563">
        <v>1.624813880548701</v>
      </c>
      <c r="L80" s="564">
        <v>0.08322508029770886</v>
      </c>
      <c r="M80" s="564">
        <v>0.09162938579178047</v>
      </c>
      <c r="N80" s="564">
        <v>0.1050026281815768</v>
      </c>
      <c r="O80" s="563">
        <v>0.6274517277099881</v>
      </c>
      <c r="P80" s="563">
        <v>1.090171418590347</v>
      </c>
      <c r="Q80" s="563">
        <v>1.382051088903714</v>
      </c>
      <c r="R80" s="564">
        <v>0.08250663899148378</v>
      </c>
      <c r="S80" s="564">
        <v>0.2307692307692308</v>
      </c>
      <c r="T80" s="564">
        <v>0.455307402258384</v>
      </c>
    </row>
    <row r="81" ht="12.75" customHeight="1">
      <c r="A81" s="561" t="s">
        <v>375</v>
      </c>
      <c r="B81" s="562">
        <v>647.0</v>
      </c>
      <c r="C81" s="530">
        <v>-0.0273</v>
      </c>
      <c r="D81" s="530">
        <v>0.0751</v>
      </c>
      <c r="E81" s="530">
        <v>0.208</v>
      </c>
      <c r="F81" s="530">
        <v>-0.1291711517761033</v>
      </c>
      <c r="G81" s="530">
        <v>0.0160906696464203</v>
      </c>
      <c r="H81" s="530">
        <v>0.1102148059371255</v>
      </c>
      <c r="I81" s="563">
        <v>0.5772338482117424</v>
      </c>
      <c r="J81" s="563">
        <v>0.9401733558817035</v>
      </c>
      <c r="K81" s="563">
        <v>1.592168139721741</v>
      </c>
      <c r="L81" s="564">
        <v>0.1245526186995488</v>
      </c>
      <c r="M81" s="564">
        <v>0.1286472759959781</v>
      </c>
      <c r="N81" s="564">
        <v>0.1300069104193769</v>
      </c>
      <c r="O81" s="563">
        <v>1.135486957720453</v>
      </c>
      <c r="P81" s="563">
        <v>1.58973516748928</v>
      </c>
      <c r="Q81" s="563">
        <v>2.210383202616889</v>
      </c>
      <c r="R81" s="564">
        <v>0.004636922326004482</v>
      </c>
      <c r="S81" s="564">
        <v>0.05124947056332062</v>
      </c>
      <c r="T81" s="564">
        <v>0.1706295691674356</v>
      </c>
    </row>
    <row r="82" ht="12.75" customHeight="1">
      <c r="A82" s="561" t="s">
        <v>967</v>
      </c>
      <c r="B82" s="562">
        <v>367.0</v>
      </c>
      <c r="C82" s="530">
        <v>0.00831</v>
      </c>
      <c r="D82" s="530">
        <v>0.125</v>
      </c>
      <c r="E82" s="530">
        <v>0.254</v>
      </c>
      <c r="F82" s="530">
        <v>0.01263736263736264</v>
      </c>
      <c r="G82" s="530">
        <v>0.0966</v>
      </c>
      <c r="H82" s="530">
        <v>0.18473828224609</v>
      </c>
      <c r="I82" s="563">
        <v>0.7437503169210485</v>
      </c>
      <c r="J82" s="563">
        <v>1.152439024390244</v>
      </c>
      <c r="K82" s="563">
        <v>1.747187101264355</v>
      </c>
      <c r="L82" s="564">
        <v>0.1391919158417226</v>
      </c>
      <c r="M82" s="564">
        <v>0.1431843025082072</v>
      </c>
      <c r="N82" s="564">
        <v>0.1470322636012131</v>
      </c>
      <c r="O82" s="563">
        <v>1.299608294458068</v>
      </c>
      <c r="P82" s="563">
        <v>1.959755909254536</v>
      </c>
      <c r="Q82" s="563">
        <v>2.57519029201263</v>
      </c>
      <c r="R82" s="564">
        <v>0.009802950787206657</v>
      </c>
      <c r="S82" s="564">
        <v>0.0654100751710984</v>
      </c>
      <c r="T82" s="564">
        <v>0.1733181299885975</v>
      </c>
    </row>
    <row r="83" ht="12.75" customHeight="1">
      <c r="A83" s="561" t="s">
        <v>968</v>
      </c>
      <c r="B83" s="562">
        <v>348.0</v>
      </c>
      <c r="C83" s="530">
        <v>0.0488</v>
      </c>
      <c r="D83" s="530">
        <v>0.116</v>
      </c>
      <c r="E83" s="530">
        <v>0.19</v>
      </c>
      <c r="F83" s="530">
        <v>0.06260683760683762</v>
      </c>
      <c r="G83" s="530">
        <v>0.1457142857142857</v>
      </c>
      <c r="H83" s="530">
        <v>0.2624039133473096</v>
      </c>
      <c r="I83" s="563">
        <v>0.3166890195673854</v>
      </c>
      <c r="J83" s="563">
        <v>0.5994261472419867</v>
      </c>
      <c r="K83" s="563">
        <v>1.038228535617297</v>
      </c>
      <c r="L83" s="564">
        <v>0.0817372818979578</v>
      </c>
      <c r="M83" s="564">
        <v>0.08701513750796772</v>
      </c>
      <c r="N83" s="564">
        <v>0.1048842958913875</v>
      </c>
      <c r="O83" s="563">
        <v>0.4856970967857017</v>
      </c>
      <c r="P83" s="563">
        <v>0.8676063939372943</v>
      </c>
      <c r="Q83" s="563">
        <v>1.336444131515537</v>
      </c>
      <c r="R83" s="564">
        <v>0.08058646147447228</v>
      </c>
      <c r="S83" s="564">
        <v>0.2547240480569283</v>
      </c>
      <c r="T83" s="564">
        <v>0.4810030608519839</v>
      </c>
    </row>
    <row r="84" ht="12.75" customHeight="1">
      <c r="A84" s="561" t="s">
        <v>377</v>
      </c>
      <c r="B84" s="562">
        <v>85.0</v>
      </c>
      <c r="C84" s="530">
        <v>-0.0205</v>
      </c>
      <c r="D84" s="530">
        <v>0.08869999999999999</v>
      </c>
      <c r="E84" s="530">
        <v>0.197</v>
      </c>
      <c r="F84" s="530">
        <v>-0.03880232202871983</v>
      </c>
      <c r="G84" s="530">
        <v>0.06935483870967742</v>
      </c>
      <c r="H84" s="530">
        <v>0.1071902654867257</v>
      </c>
      <c r="I84" s="563">
        <v>0.8096095764341992</v>
      </c>
      <c r="J84" s="563">
        <v>1.337554412346656</v>
      </c>
      <c r="K84" s="563">
        <v>1.829905243227271</v>
      </c>
      <c r="L84" s="564">
        <v>0.08354653624791157</v>
      </c>
      <c r="M84" s="564">
        <v>0.08679634157552522</v>
      </c>
      <c r="N84" s="564">
        <v>0.1058361300461733</v>
      </c>
      <c r="O84" s="563">
        <v>0.2618878745868504</v>
      </c>
      <c r="P84" s="563">
        <v>0.8959411495857447</v>
      </c>
      <c r="Q84" s="563">
        <v>1.427592145866355</v>
      </c>
      <c r="R84" s="564">
        <v>0.02522146951537259</v>
      </c>
      <c r="S84" s="564">
        <v>0.131530837550503</v>
      </c>
      <c r="T84" s="564">
        <v>0.3825658394619217</v>
      </c>
    </row>
    <row r="85" ht="12.75" customHeight="1">
      <c r="A85" s="561" t="s">
        <v>969</v>
      </c>
      <c r="B85" s="562">
        <v>317.0</v>
      </c>
      <c r="C85" s="530">
        <v>0.00899</v>
      </c>
      <c r="D85" s="530">
        <v>0.133</v>
      </c>
      <c r="E85" s="530">
        <v>0.256</v>
      </c>
      <c r="F85" s="530">
        <v>-0.2752542372881356</v>
      </c>
      <c r="G85" s="530">
        <v>0.01695164404888381</v>
      </c>
      <c r="H85" s="530">
        <v>0.1415770609318996</v>
      </c>
      <c r="I85" s="563">
        <v>0.9122424722662439</v>
      </c>
      <c r="J85" s="563">
        <v>2.549618320610687</v>
      </c>
      <c r="K85" s="563">
        <v>5.799871390698038</v>
      </c>
      <c r="L85" s="564">
        <v>0.1007463724299459</v>
      </c>
      <c r="M85" s="564">
        <v>0.1085721408462354</v>
      </c>
      <c r="N85" s="564">
        <v>0.1146544256520548</v>
      </c>
      <c r="O85" s="563">
        <v>0.7619373205825695</v>
      </c>
      <c r="P85" s="563">
        <v>1.308613687869716</v>
      </c>
      <c r="Q85" s="563">
        <v>1.785023602020636</v>
      </c>
      <c r="R85" s="564">
        <v>0.003053405610149675</v>
      </c>
      <c r="S85" s="564">
        <v>0.04132231404958678</v>
      </c>
      <c r="T85" s="564">
        <v>0.1946710168569875</v>
      </c>
    </row>
    <row r="86" ht="12.75" customHeight="1">
      <c r="A86" s="561" t="s">
        <v>970</v>
      </c>
      <c r="B86" s="562">
        <v>151.0</v>
      </c>
      <c r="C86" s="530">
        <v>0.0343</v>
      </c>
      <c r="D86" s="530">
        <v>0.101</v>
      </c>
      <c r="E86" s="530">
        <v>0.285</v>
      </c>
      <c r="F86" s="530">
        <v>-0.231549815498155</v>
      </c>
      <c r="G86" s="530">
        <v>-0.019433091842255</v>
      </c>
      <c r="H86" s="530">
        <v>0.08696523096725624</v>
      </c>
      <c r="I86" s="563">
        <v>0.5462653288740246</v>
      </c>
      <c r="J86" s="563">
        <v>1.515500159795462</v>
      </c>
      <c r="K86" s="563">
        <v>2.90003847078276</v>
      </c>
      <c r="L86" s="564">
        <v>0.09637620564520535</v>
      </c>
      <c r="M86" s="564">
        <v>0.1048327872776708</v>
      </c>
      <c r="N86" s="564">
        <v>0.1096618806784429</v>
      </c>
      <c r="O86" s="563">
        <v>0.7425337215659807</v>
      </c>
      <c r="P86" s="563">
        <v>1.205698786213557</v>
      </c>
      <c r="Q86" s="563">
        <v>1.877224043441405</v>
      </c>
      <c r="R86" s="564">
        <v>0.01783689040107228</v>
      </c>
      <c r="S86" s="564">
        <v>0.088</v>
      </c>
      <c r="T86" s="564">
        <v>0.2553191489361702</v>
      </c>
    </row>
    <row r="87" ht="12.75" customHeight="1">
      <c r="A87" s="561" t="s">
        <v>971</v>
      </c>
      <c r="B87" s="562">
        <v>1616.0</v>
      </c>
      <c r="C87" s="530">
        <v>0.0241</v>
      </c>
      <c r="D87" s="530">
        <v>0.111</v>
      </c>
      <c r="E87" s="530">
        <v>0.238</v>
      </c>
      <c r="F87" s="530">
        <v>-0.3719806763285025</v>
      </c>
      <c r="G87" s="530">
        <v>-0.02585185185185185</v>
      </c>
      <c r="H87" s="530">
        <v>0.09610491289880603</v>
      </c>
      <c r="I87" s="563">
        <v>0.7376570260005844</v>
      </c>
      <c r="J87" s="563">
        <v>1.776787923781242</v>
      </c>
      <c r="K87" s="563">
        <v>3.987234042553191</v>
      </c>
      <c r="L87" s="564">
        <v>0.09744367380212228</v>
      </c>
      <c r="M87" s="564">
        <v>0.1053022598065645</v>
      </c>
      <c r="N87" s="564">
        <v>0.1106470044818328</v>
      </c>
      <c r="O87" s="563">
        <v>0.689953200263927</v>
      </c>
      <c r="P87" s="563">
        <v>1.157974733301631</v>
      </c>
      <c r="Q87" s="563">
        <v>1.734772861380218</v>
      </c>
      <c r="R87" s="564">
        <v>0.002678529006509241</v>
      </c>
      <c r="S87" s="564">
        <v>0.02940997381720757</v>
      </c>
      <c r="T87" s="564">
        <v>0.1448164582492941</v>
      </c>
    </row>
    <row r="88" ht="12.75" customHeight="1">
      <c r="A88" s="561" t="s">
        <v>972</v>
      </c>
      <c r="B88" s="562">
        <v>718.0</v>
      </c>
      <c r="C88" s="530">
        <v>0.0704</v>
      </c>
      <c r="D88" s="530">
        <v>0.145</v>
      </c>
      <c r="E88" s="530">
        <v>0.243</v>
      </c>
      <c r="F88" s="530">
        <v>-0.002836269875376021</v>
      </c>
      <c r="G88" s="530">
        <v>0.04044057989798053</v>
      </c>
      <c r="H88" s="530">
        <v>0.09827039133951347</v>
      </c>
      <c r="I88" s="563">
        <v>0.8826742407690626</v>
      </c>
      <c r="J88" s="563">
        <v>1.39622641509434</v>
      </c>
      <c r="K88" s="563">
        <v>2.149019607843137</v>
      </c>
      <c r="L88" s="564">
        <v>0.08792334520885384</v>
      </c>
      <c r="M88" s="564">
        <v>0.09382442616800828</v>
      </c>
      <c r="N88" s="564">
        <v>0.114034389437253</v>
      </c>
      <c r="O88" s="563">
        <v>0.6168803328960546</v>
      </c>
      <c r="P88" s="563">
        <v>1.144180935752917</v>
      </c>
      <c r="Q88" s="563">
        <v>1.614821422538262</v>
      </c>
      <c r="R88" s="564">
        <v>0.04342190537913157</v>
      </c>
      <c r="S88" s="564">
        <v>0.2336756002251175</v>
      </c>
      <c r="T88" s="564">
        <v>0.4639865996649916</v>
      </c>
    </row>
    <row r="89" ht="12.75" customHeight="1">
      <c r="A89" s="561" t="s">
        <v>973</v>
      </c>
      <c r="B89" s="562">
        <v>98.0</v>
      </c>
      <c r="C89" s="530">
        <v>0.0177</v>
      </c>
      <c r="D89" s="530">
        <v>0.0563</v>
      </c>
      <c r="E89" s="530">
        <v>0.119</v>
      </c>
      <c r="F89" s="530">
        <v>0.0414738929279577</v>
      </c>
      <c r="G89" s="530">
        <v>0.1328736764343758</v>
      </c>
      <c r="H89" s="530">
        <v>0.1947013817517415</v>
      </c>
      <c r="I89" s="563">
        <v>0.5751724137931034</v>
      </c>
      <c r="J89" s="563">
        <v>0.9761032594940925</v>
      </c>
      <c r="K89" s="563">
        <v>1.698482215822086</v>
      </c>
      <c r="L89" s="564">
        <v>0.06806752705099503</v>
      </c>
      <c r="M89" s="564">
        <v>0.07453135609288289</v>
      </c>
      <c r="N89" s="564">
        <v>0.08745880456011318</v>
      </c>
      <c r="O89" s="563">
        <v>0.3560402567987587</v>
      </c>
      <c r="P89" s="563">
        <v>0.7000595104520712</v>
      </c>
      <c r="Q89" s="563">
        <v>1.142183985941259</v>
      </c>
      <c r="R89" s="564">
        <v>0.04674345367629924</v>
      </c>
      <c r="S89" s="564">
        <v>0.2271125994868003</v>
      </c>
      <c r="T89" s="564">
        <v>0.4126760226647859</v>
      </c>
    </row>
    <row r="90" ht="12.75" customHeight="1">
      <c r="A90" s="561" t="s">
        <v>380</v>
      </c>
      <c r="B90" s="562">
        <v>453.0</v>
      </c>
      <c r="C90" s="530">
        <v>-0.0375</v>
      </c>
      <c r="D90" s="530">
        <v>0.0479</v>
      </c>
      <c r="E90" s="530">
        <v>0.147</v>
      </c>
      <c r="F90" s="530">
        <v>-0.1044444444444444</v>
      </c>
      <c r="G90" s="530">
        <v>0.0157581310123683</v>
      </c>
      <c r="H90" s="530">
        <v>0.09337539432176656</v>
      </c>
      <c r="I90" s="563">
        <v>0.7619595594279139</v>
      </c>
      <c r="J90" s="563">
        <v>1.330755502676978</v>
      </c>
      <c r="K90" s="563">
        <v>2.166433789914025</v>
      </c>
      <c r="L90" s="564">
        <v>0.09291137856426393</v>
      </c>
      <c r="M90" s="564">
        <v>0.1021127163557362</v>
      </c>
      <c r="N90" s="564">
        <v>0.1044950010005805</v>
      </c>
      <c r="O90" s="563">
        <v>0.6528983223541794</v>
      </c>
      <c r="P90" s="563">
        <v>1.099982499945418</v>
      </c>
      <c r="Q90" s="563">
        <v>1.656834221410225</v>
      </c>
      <c r="R90" s="564">
        <v>0.01331319044471721</v>
      </c>
      <c r="S90" s="564">
        <v>0.08842443729903537</v>
      </c>
      <c r="T90" s="564">
        <v>0.264033264033264</v>
      </c>
    </row>
    <row r="91" ht="12.75" customHeight="1">
      <c r="A91" s="561" t="s">
        <v>381</v>
      </c>
      <c r="B91" s="562">
        <v>288.0</v>
      </c>
      <c r="C91" s="530">
        <v>0.0074</v>
      </c>
      <c r="D91" s="530">
        <v>0.0636</v>
      </c>
      <c r="E91" s="530">
        <v>0.167</v>
      </c>
      <c r="F91" s="530">
        <v>-2.114164904862579E-4</v>
      </c>
      <c r="G91" s="530">
        <v>0.09441299250872076</v>
      </c>
      <c r="H91" s="530">
        <v>0.195330338071739</v>
      </c>
      <c r="I91" s="563">
        <v>0.556161703055388</v>
      </c>
      <c r="J91" s="563">
        <v>0.8912082514734774</v>
      </c>
      <c r="K91" s="563">
        <v>1.715170978621876</v>
      </c>
      <c r="L91" s="564">
        <v>0.06330644360792485</v>
      </c>
      <c r="M91" s="564">
        <v>0.06879744565351252</v>
      </c>
      <c r="N91" s="564">
        <v>0.08093007882844112</v>
      </c>
      <c r="O91" s="563">
        <v>0.3597801244440085</v>
      </c>
      <c r="P91" s="563">
        <v>0.776969645728087</v>
      </c>
      <c r="Q91" s="563">
        <v>1.191754966383076</v>
      </c>
      <c r="R91" s="564">
        <v>0.0826710816777042</v>
      </c>
      <c r="S91" s="564">
        <v>0.2274733716489288</v>
      </c>
      <c r="T91" s="564">
        <v>0.4517086686898008</v>
      </c>
    </row>
    <row r="92" ht="12.75" customHeight="1">
      <c r="A92" s="561" t="s">
        <v>385</v>
      </c>
      <c r="B92" s="562">
        <v>56.0</v>
      </c>
      <c r="C92" s="530">
        <v>0.027</v>
      </c>
      <c r="D92" s="530">
        <v>0.0613</v>
      </c>
      <c r="E92" s="530">
        <v>0.149</v>
      </c>
      <c r="F92" s="530">
        <v>-0.005756186984417965</v>
      </c>
      <c r="G92" s="530">
        <v>0.1680473372781065</v>
      </c>
      <c r="H92" s="530">
        <v>0.3142467620995228</v>
      </c>
      <c r="I92" s="563">
        <v>0.8892865726674298</v>
      </c>
      <c r="J92" s="563">
        <v>1.523295298417931</v>
      </c>
      <c r="K92" s="563">
        <v>2.511271514206842</v>
      </c>
      <c r="L92" s="564">
        <v>0.06443476105256096</v>
      </c>
      <c r="M92" s="564">
        <v>0.07355080812421216</v>
      </c>
      <c r="N92" s="564">
        <v>0.09358818645996324</v>
      </c>
      <c r="O92" s="563">
        <v>0.2152123835857444</v>
      </c>
      <c r="P92" s="563">
        <v>0.5277019396298577</v>
      </c>
      <c r="Q92" s="563">
        <v>0.9767902002696988</v>
      </c>
      <c r="R92" s="564">
        <v>0.001597979082740869</v>
      </c>
      <c r="S92" s="564">
        <v>0.0672225117248567</v>
      </c>
      <c r="T92" s="564">
        <v>0.3413654618473896</v>
      </c>
    </row>
    <row r="93" ht="12.75" customHeight="1">
      <c r="A93" s="561" t="s">
        <v>656</v>
      </c>
      <c r="B93" s="562">
        <v>814.0</v>
      </c>
      <c r="C93" s="530">
        <v>0.00328</v>
      </c>
      <c r="D93" s="530">
        <v>0.0786</v>
      </c>
      <c r="E93" s="530">
        <v>0.173</v>
      </c>
      <c r="F93" s="530">
        <v>-0.01719280184845445</v>
      </c>
      <c r="G93" s="530">
        <v>0.05554350184421784</v>
      </c>
      <c r="H93" s="530">
        <v>0.1287379577345628</v>
      </c>
      <c r="I93" s="563">
        <v>0.6544117647058824</v>
      </c>
      <c r="J93" s="563">
        <v>1.413583655438984</v>
      </c>
      <c r="K93" s="563">
        <v>2.611544762455431</v>
      </c>
      <c r="L93" s="564">
        <v>0.07698267131574446</v>
      </c>
      <c r="M93" s="564">
        <v>0.0836946495333374</v>
      </c>
      <c r="N93" s="564">
        <v>0.09567886012560207</v>
      </c>
      <c r="O93" s="563">
        <v>0.4445828375427921</v>
      </c>
      <c r="P93" s="563">
        <v>0.8979395946443616</v>
      </c>
      <c r="Q93" s="563">
        <v>1.399633323807357</v>
      </c>
      <c r="R93" s="564">
        <v>0.021092820930087</v>
      </c>
      <c r="S93" s="564">
        <v>0.1551495896213926</v>
      </c>
      <c r="T93" s="564">
        <v>0.396484375</v>
      </c>
    </row>
    <row r="94" ht="12.75" customHeight="1">
      <c r="A94" s="561" t="s">
        <v>974</v>
      </c>
      <c r="B94" s="562">
        <v>49.0</v>
      </c>
      <c r="C94" s="530">
        <v>0.0269</v>
      </c>
      <c r="D94" s="530">
        <v>0.0624</v>
      </c>
      <c r="E94" s="530">
        <v>0.115</v>
      </c>
      <c r="F94" s="530">
        <v>0.07293796864349011</v>
      </c>
      <c r="G94" s="530">
        <v>0.1074263472592782</v>
      </c>
      <c r="H94" s="530">
        <v>0.2047713717693837</v>
      </c>
      <c r="I94" s="563">
        <v>0.3599557451516902</v>
      </c>
      <c r="J94" s="563">
        <v>0.4582297186869834</v>
      </c>
      <c r="K94" s="563">
        <v>0.7373817289720634</v>
      </c>
      <c r="L94" s="564">
        <v>0.06118119399783414</v>
      </c>
      <c r="M94" s="564">
        <v>0.06424920615601934</v>
      </c>
      <c r="N94" s="564">
        <v>0.06648754230255649</v>
      </c>
      <c r="O94" s="563">
        <v>0.1828397917521003</v>
      </c>
      <c r="P94" s="563">
        <v>0.6028933787407033</v>
      </c>
      <c r="Q94" s="563">
        <v>0.9906035137492779</v>
      </c>
      <c r="R94" s="564">
        <v>0.1724910394265233</v>
      </c>
      <c r="S94" s="564">
        <v>0.4271493352764663</v>
      </c>
      <c r="T94" s="564">
        <v>0.5726768722752666</v>
      </c>
    </row>
    <row r="95" ht="12.75" customHeight="1">
      <c r="A95" s="561" t="s">
        <v>975</v>
      </c>
      <c r="B95" s="562">
        <v>106.0</v>
      </c>
      <c r="C95" s="530">
        <v>-0.009910000000000002</v>
      </c>
      <c r="D95" s="530">
        <v>0.0591</v>
      </c>
      <c r="E95" s="530">
        <v>0.147</v>
      </c>
      <c r="F95" s="530">
        <v>0.02324730001830496</v>
      </c>
      <c r="G95" s="530">
        <v>0.05741638161133827</v>
      </c>
      <c r="H95" s="530">
        <v>0.09047619047619047</v>
      </c>
      <c r="I95" s="563">
        <v>0.9779571561626823</v>
      </c>
      <c r="J95" s="563">
        <v>1.655594127627075</v>
      </c>
      <c r="K95" s="563">
        <v>2.665105632181728</v>
      </c>
      <c r="L95" s="564">
        <v>0.07675886351931402</v>
      </c>
      <c r="M95" s="564">
        <v>0.08289941682706388</v>
      </c>
      <c r="N95" s="564">
        <v>0.1020702213315716</v>
      </c>
      <c r="O95" s="563">
        <v>0.5313954068444727</v>
      </c>
      <c r="P95" s="563">
        <v>0.9499119195296295</v>
      </c>
      <c r="Q95" s="563">
        <v>1.30838292779792</v>
      </c>
      <c r="R95" s="564">
        <v>0.140495867768595</v>
      </c>
      <c r="S95" s="564">
        <v>0.2657023220403502</v>
      </c>
      <c r="T95" s="564">
        <v>0.4654088050314465</v>
      </c>
    </row>
    <row r="96" ht="12.75" customHeight="1">
      <c r="A96" s="561" t="s">
        <v>976</v>
      </c>
      <c r="B96" s="562">
        <v>50.0</v>
      </c>
      <c r="C96" s="530">
        <v>0.0636</v>
      </c>
      <c r="D96" s="530">
        <v>0.134</v>
      </c>
      <c r="E96" s="530">
        <v>0.2</v>
      </c>
      <c r="F96" s="530">
        <v>0.05547201909200119</v>
      </c>
      <c r="G96" s="530">
        <v>0.1540411252320434</v>
      </c>
      <c r="H96" s="530">
        <v>0.207190357439734</v>
      </c>
      <c r="I96" s="563">
        <v>0.3182633308391677</v>
      </c>
      <c r="J96" s="563">
        <v>0.4077128773478527</v>
      </c>
      <c r="K96" s="563">
        <v>1.694099825171771</v>
      </c>
      <c r="L96" s="564">
        <v>0.05683301936089966</v>
      </c>
      <c r="M96" s="564">
        <v>0.05923308250939412</v>
      </c>
      <c r="N96" s="564">
        <v>0.06431130618143588</v>
      </c>
      <c r="O96" s="563">
        <v>0.4677605532147335</v>
      </c>
      <c r="P96" s="563">
        <v>0.6102849676955249</v>
      </c>
      <c r="Q96" s="563">
        <v>0.9922063141686707</v>
      </c>
      <c r="R96" s="564">
        <v>0.3375956732885941</v>
      </c>
      <c r="S96" s="564">
        <v>0.4599175129102693</v>
      </c>
      <c r="T96" s="564">
        <v>0.5477355884249122</v>
      </c>
    </row>
    <row r="97" ht="12.75" customHeight="1">
      <c r="A97" s="561" t="s">
        <v>977</v>
      </c>
      <c r="B97" s="562">
        <v>102.0</v>
      </c>
      <c r="C97" s="530">
        <v>0.00155</v>
      </c>
      <c r="D97" s="530">
        <v>0.0688</v>
      </c>
      <c r="E97" s="530">
        <v>0.131</v>
      </c>
      <c r="F97" s="530">
        <v>0.07207578253706755</v>
      </c>
      <c r="G97" s="530">
        <v>0.2031337437045327</v>
      </c>
      <c r="H97" s="530">
        <v>0.2759856630824373</v>
      </c>
      <c r="I97" s="563">
        <v>0.2102032657029534</v>
      </c>
      <c r="J97" s="563">
        <v>0.34106955107972</v>
      </c>
      <c r="K97" s="563">
        <v>0.5923620519204716</v>
      </c>
      <c r="L97" s="564">
        <v>0.05878584302753442</v>
      </c>
      <c r="M97" s="564">
        <v>0.06229838286605245</v>
      </c>
      <c r="N97" s="564">
        <v>0.06684683461807117</v>
      </c>
      <c r="O97" s="563">
        <v>0.4211236677680427</v>
      </c>
      <c r="P97" s="563">
        <v>0.6038672004336629</v>
      </c>
      <c r="Q97" s="563">
        <v>0.914902635208585</v>
      </c>
      <c r="R97" s="564">
        <v>0.06670579029733958</v>
      </c>
      <c r="S97" s="564">
        <v>0.3233525957200156</v>
      </c>
      <c r="T97" s="564">
        <v>0.6080075961386295</v>
      </c>
    </row>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1:E1"/>
    <mergeCell ref="F1:H1"/>
    <mergeCell ref="I1:K1"/>
    <mergeCell ref="L1:N1"/>
    <mergeCell ref="P1:R1"/>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0"/>
    <col customWidth="1" min="2" max="2" width="16.0"/>
    <col customWidth="1" min="3" max="3" width="19.86"/>
    <col customWidth="1" min="4" max="4" width="22.14"/>
    <col customWidth="1" min="5" max="5" width="14.14"/>
    <col customWidth="1" min="6" max="26" width="10.71"/>
  </cols>
  <sheetData>
    <row r="1" ht="12.75" customHeight="1">
      <c r="A1" s="565" t="s">
        <v>988</v>
      </c>
      <c r="B1" s="566"/>
      <c r="C1" s="566"/>
      <c r="D1" s="566"/>
      <c r="E1" s="566"/>
      <c r="F1" s="567"/>
    </row>
    <row r="2" ht="12.75" customHeight="1">
      <c r="A2" s="568"/>
      <c r="F2" s="569"/>
    </row>
    <row r="3" ht="12.75" customHeight="1">
      <c r="A3" s="568"/>
      <c r="F3" s="569"/>
    </row>
    <row r="4" ht="12.75" customHeight="1">
      <c r="A4" s="570"/>
      <c r="B4" s="402"/>
      <c r="C4" s="402"/>
      <c r="D4" s="402"/>
      <c r="E4" s="402"/>
      <c r="F4" s="571"/>
    </row>
    <row r="5" ht="12.75" customHeight="1">
      <c r="B5" s="523"/>
      <c r="C5" s="523"/>
      <c r="D5" s="523"/>
    </row>
    <row r="6" ht="12.75" customHeight="1">
      <c r="B6" s="572" t="s">
        <v>989</v>
      </c>
      <c r="C6" s="572" t="s">
        <v>990</v>
      </c>
      <c r="D6" s="572" t="s">
        <v>991</v>
      </c>
      <c r="E6" s="572" t="s">
        <v>992</v>
      </c>
    </row>
    <row r="7" ht="12.75" customHeight="1">
      <c r="A7" s="372" t="s">
        <v>99</v>
      </c>
      <c r="B7" s="573"/>
      <c r="C7" s="573"/>
      <c r="D7" s="573"/>
      <c r="E7" s="573">
        <f t="shared" ref="E7:E10" si="1">B7-C7+D7</f>
        <v>0</v>
      </c>
    </row>
    <row r="8" ht="12.75" customHeight="1">
      <c r="A8" s="372" t="s">
        <v>993</v>
      </c>
      <c r="B8" s="573"/>
      <c r="C8" s="573"/>
      <c r="D8" s="573"/>
      <c r="E8" s="573">
        <f t="shared" si="1"/>
        <v>0</v>
      </c>
    </row>
    <row r="9" ht="12.75" customHeight="1">
      <c r="A9" s="372" t="s">
        <v>100</v>
      </c>
      <c r="B9" s="573"/>
      <c r="C9" s="573"/>
      <c r="D9" s="573"/>
      <c r="E9" s="573">
        <f t="shared" si="1"/>
        <v>0</v>
      </c>
    </row>
    <row r="10" ht="12.75" customHeight="1">
      <c r="A10" s="372" t="s">
        <v>994</v>
      </c>
      <c r="B10" s="573"/>
      <c r="C10" s="573"/>
      <c r="D10" s="573"/>
      <c r="E10" s="573">
        <f t="shared" si="1"/>
        <v>0</v>
      </c>
    </row>
    <row r="11" ht="12.75" customHeight="1">
      <c r="A11" s="372" t="s">
        <v>102</v>
      </c>
      <c r="B11" s="573"/>
      <c r="C11" s="573"/>
      <c r="D11" s="573"/>
      <c r="E11" s="573"/>
    </row>
    <row r="12" ht="12.75" customHeight="1">
      <c r="A12" s="372" t="s">
        <v>103</v>
      </c>
      <c r="B12" s="573"/>
      <c r="C12" s="573"/>
      <c r="D12" s="573"/>
      <c r="E12" s="573"/>
    </row>
    <row r="13" ht="12.75" customHeight="1">
      <c r="A13" s="372" t="s">
        <v>113</v>
      </c>
      <c r="B13" s="574"/>
      <c r="C13" s="574"/>
      <c r="D13" s="574"/>
      <c r="E13" s="575"/>
    </row>
    <row r="14" ht="12.75" customHeight="1">
      <c r="A14" s="372" t="s">
        <v>995</v>
      </c>
      <c r="B14" s="573"/>
      <c r="C14" s="574"/>
      <c r="D14" s="573"/>
      <c r="E14" s="575"/>
    </row>
    <row r="15" ht="12.75" customHeight="1">
      <c r="A15" s="372" t="s">
        <v>996</v>
      </c>
      <c r="B15" s="573"/>
      <c r="C15" s="574"/>
      <c r="D15" s="573"/>
      <c r="E15" s="575"/>
    </row>
    <row r="16" ht="12.75" customHeight="1">
      <c r="A16" s="372" t="s">
        <v>997</v>
      </c>
      <c r="B16" s="573"/>
      <c r="C16" s="574"/>
      <c r="D16" s="573"/>
      <c r="E16" s="575"/>
    </row>
    <row r="17" ht="12.75" customHeight="1">
      <c r="A17" s="372" t="s">
        <v>998</v>
      </c>
      <c r="B17" s="574"/>
      <c r="C17" s="574"/>
      <c r="D17" s="574"/>
      <c r="E17" s="575"/>
    </row>
    <row r="18" ht="12.75" customHeight="1">
      <c r="A18" s="372" t="s">
        <v>999</v>
      </c>
      <c r="B18" s="574"/>
      <c r="C18" s="574"/>
      <c r="D18" s="574"/>
      <c r="E18" s="575"/>
    </row>
    <row r="19" ht="12.75" customHeight="1">
      <c r="A19" s="372" t="s">
        <v>1000</v>
      </c>
      <c r="B19" s="576"/>
      <c r="C19" s="576"/>
      <c r="D19" s="576"/>
      <c r="E19" s="577"/>
    </row>
    <row r="20" ht="12.75" customHeight="1">
      <c r="A20" s="372" t="s">
        <v>1001</v>
      </c>
      <c r="B20" s="572"/>
      <c r="C20" s="572"/>
      <c r="D20" s="572"/>
      <c r="E20" s="577"/>
    </row>
    <row r="21" ht="12.75" customHeight="1">
      <c r="A21" s="352" t="s">
        <v>1002</v>
      </c>
      <c r="B21" s="578"/>
      <c r="C21" s="578"/>
      <c r="D21" s="578"/>
      <c r="E21" s="579"/>
      <c r="F21" s="353"/>
      <c r="G21" s="353"/>
      <c r="H21" s="353"/>
      <c r="I21" s="353"/>
      <c r="J21" s="353"/>
      <c r="K21" s="353"/>
      <c r="L21" s="353"/>
      <c r="M21" s="353"/>
      <c r="N21" s="353"/>
      <c r="O21" s="353"/>
      <c r="P21" s="353"/>
      <c r="Q21" s="353"/>
      <c r="R21" s="353"/>
      <c r="S21" s="353"/>
      <c r="T21" s="353"/>
      <c r="U21" s="353"/>
      <c r="V21" s="353"/>
      <c r="W21" s="353"/>
      <c r="X21" s="353"/>
      <c r="Y21" s="353"/>
      <c r="Z21" s="353"/>
    </row>
    <row r="22" ht="12.75" customHeight="1">
      <c r="A22" s="360" t="s">
        <v>1003</v>
      </c>
      <c r="B22" s="578"/>
      <c r="C22" s="580"/>
      <c r="D22" s="580" t="s">
        <v>915</v>
      </c>
      <c r="E22" s="581"/>
    </row>
    <row r="23" ht="12.75" customHeight="1">
      <c r="A23" s="360" t="s">
        <v>1004</v>
      </c>
      <c r="B23" s="578"/>
      <c r="C23" s="582" t="s">
        <v>1005</v>
      </c>
      <c r="D23" s="580" t="s">
        <v>915</v>
      </c>
      <c r="E23" s="581"/>
    </row>
    <row r="24" ht="12.75" customHeight="1">
      <c r="A24" s="360" t="s">
        <v>1006</v>
      </c>
      <c r="B24" s="578"/>
      <c r="C24" s="284"/>
      <c r="D24" s="580" t="s">
        <v>915</v>
      </c>
      <c r="E24" s="581"/>
    </row>
    <row r="25" ht="12.75" customHeight="1">
      <c r="A25" s="360" t="s">
        <v>1007</v>
      </c>
      <c r="B25" s="578"/>
      <c r="C25" s="284"/>
      <c r="D25" s="580" t="s">
        <v>915</v>
      </c>
      <c r="E25" s="581"/>
    </row>
    <row r="26" ht="12.75" customHeight="1">
      <c r="A26" s="360" t="s">
        <v>489</v>
      </c>
      <c r="B26" s="578"/>
      <c r="C26" s="284"/>
      <c r="D26" s="580" t="s">
        <v>915</v>
      </c>
      <c r="E26" s="581"/>
    </row>
    <row r="27" ht="12.75" customHeight="1">
      <c r="A27" s="360" t="s">
        <v>1008</v>
      </c>
      <c r="B27" s="583"/>
      <c r="C27" s="284"/>
      <c r="D27" s="580" t="s">
        <v>915</v>
      </c>
      <c r="E27" s="581"/>
    </row>
    <row r="28" ht="12.75" customHeight="1">
      <c r="B28" s="584"/>
      <c r="C28" s="284"/>
      <c r="D28" s="523"/>
    </row>
    <row r="29" ht="12.75" customHeight="1">
      <c r="B29" s="523"/>
      <c r="C29" s="523"/>
      <c r="D29" s="523"/>
    </row>
    <row r="30" ht="12.75" customHeight="1">
      <c r="A30" s="360" t="s">
        <v>1009</v>
      </c>
      <c r="B30" s="585"/>
      <c r="C30" s="523"/>
      <c r="D30" s="523"/>
    </row>
    <row r="31" ht="12.75" customHeight="1">
      <c r="B31" s="523"/>
      <c r="C31" s="523"/>
      <c r="D31" s="523"/>
    </row>
    <row r="32" ht="12.75" customHeight="1">
      <c r="B32" s="523"/>
      <c r="C32" s="523"/>
      <c r="D32" s="523"/>
    </row>
    <row r="33" ht="12.75" customHeight="1">
      <c r="B33" s="523"/>
      <c r="C33" s="523"/>
      <c r="D33" s="523"/>
    </row>
    <row r="34" ht="12.75" customHeight="1">
      <c r="B34" s="523"/>
      <c r="C34" s="523"/>
      <c r="D34" s="573"/>
    </row>
    <row r="35" ht="12.75" customHeight="1">
      <c r="B35" s="523"/>
      <c r="C35" s="523"/>
      <c r="D35" s="573"/>
    </row>
    <row r="36" ht="12.75" customHeight="1">
      <c r="B36" s="523"/>
      <c r="C36" s="523"/>
      <c r="D36" s="573"/>
    </row>
    <row r="37" ht="12.75" customHeight="1">
      <c r="B37" s="523"/>
      <c r="C37" s="523"/>
      <c r="D37" s="573"/>
    </row>
    <row r="38" ht="12.75" customHeight="1">
      <c r="B38" s="523"/>
      <c r="C38" s="523"/>
      <c r="D38" s="523"/>
    </row>
    <row r="39" ht="12.75" customHeight="1">
      <c r="B39" s="523"/>
      <c r="C39" s="523"/>
      <c r="D39" s="523"/>
    </row>
    <row r="40" ht="12.75" customHeight="1">
      <c r="B40" s="523"/>
      <c r="C40" s="523"/>
      <c r="D40" s="523"/>
    </row>
    <row r="41" ht="12.75" customHeight="1">
      <c r="A41" s="529" t="s">
        <v>1010</v>
      </c>
      <c r="B41" s="523"/>
      <c r="C41" s="523"/>
      <c r="D41" s="523"/>
      <c r="E41" s="529">
        <f t="shared" ref="E41:E43" si="2">B41-C41+D41</f>
        <v>0</v>
      </c>
    </row>
    <row r="42" ht="12.75" customHeight="1">
      <c r="A42" s="529" t="s">
        <v>1011</v>
      </c>
      <c r="B42" s="523"/>
      <c r="C42" s="523"/>
      <c r="D42" s="523"/>
      <c r="E42" s="529">
        <f t="shared" si="2"/>
        <v>0</v>
      </c>
    </row>
    <row r="43" ht="12.75" customHeight="1">
      <c r="A43" s="529" t="s">
        <v>1012</v>
      </c>
      <c r="B43" s="523"/>
      <c r="C43" s="523"/>
      <c r="D43" s="523"/>
      <c r="E43" s="529">
        <f t="shared" si="2"/>
        <v>0</v>
      </c>
    </row>
    <row r="44" ht="12.75" customHeight="1">
      <c r="B44" s="523"/>
      <c r="C44" s="523"/>
      <c r="D44" s="523"/>
    </row>
    <row r="45" ht="12.75" customHeight="1">
      <c r="A45" s="529" t="s">
        <v>1013</v>
      </c>
      <c r="B45" s="523"/>
      <c r="C45" s="523"/>
      <c r="D45" s="523"/>
      <c r="E45" s="529">
        <f>B45-C45+D45</f>
        <v>0</v>
      </c>
    </row>
    <row r="46" ht="12.75" customHeight="1">
      <c r="B46" s="523"/>
      <c r="C46" s="523"/>
      <c r="D46" s="523"/>
    </row>
    <row r="47" ht="12.75" customHeight="1">
      <c r="B47" s="523"/>
      <c r="C47" s="523"/>
      <c r="D47" s="523"/>
    </row>
    <row r="48" ht="12.75" customHeight="1">
      <c r="B48" s="523"/>
      <c r="C48" s="523"/>
      <c r="D48" s="523"/>
    </row>
    <row r="49" ht="12.75" customHeight="1">
      <c r="B49" s="523"/>
      <c r="C49" s="523"/>
      <c r="D49" s="523"/>
    </row>
    <row r="50" ht="12.75" customHeight="1">
      <c r="B50" s="523"/>
      <c r="C50" s="523"/>
      <c r="D50" s="523"/>
    </row>
    <row r="51" ht="12.75" customHeight="1">
      <c r="B51" s="523"/>
      <c r="C51" s="523"/>
      <c r="D51" s="523"/>
    </row>
    <row r="52" ht="12.75" customHeight="1">
      <c r="B52" s="523"/>
      <c r="C52" s="523"/>
      <c r="D52" s="523"/>
    </row>
    <row r="53" ht="12.75" customHeight="1">
      <c r="B53" s="523"/>
      <c r="C53" s="523"/>
      <c r="D53" s="523"/>
    </row>
    <row r="54" ht="12.75" customHeight="1">
      <c r="B54" s="523"/>
      <c r="C54" s="523"/>
      <c r="D54" s="523"/>
    </row>
    <row r="55" ht="12.75" customHeight="1">
      <c r="B55" s="523"/>
      <c r="C55" s="523"/>
      <c r="D55" s="523"/>
    </row>
    <row r="56" ht="12.75" customHeight="1">
      <c r="B56" s="523"/>
      <c r="C56" s="523"/>
      <c r="D56" s="523"/>
    </row>
    <row r="57" ht="12.75" customHeight="1">
      <c r="B57" s="523"/>
      <c r="C57" s="523"/>
      <c r="D57" s="523"/>
    </row>
    <row r="58" ht="12.75" customHeight="1">
      <c r="B58" s="523"/>
      <c r="C58" s="523"/>
      <c r="D58" s="523"/>
    </row>
    <row r="59" ht="12.75" customHeight="1">
      <c r="B59" s="523"/>
      <c r="C59" s="523"/>
      <c r="D59" s="523"/>
    </row>
    <row r="60" ht="12.75" customHeight="1">
      <c r="B60" s="523"/>
      <c r="C60" s="523"/>
      <c r="D60" s="523"/>
    </row>
    <row r="61" ht="12.75" customHeight="1">
      <c r="B61" s="523"/>
      <c r="C61" s="523"/>
      <c r="D61" s="523"/>
    </row>
    <row r="62" ht="12.75" customHeight="1">
      <c r="B62" s="523"/>
      <c r="C62" s="523"/>
      <c r="D62" s="523"/>
    </row>
    <row r="63" ht="12.75" customHeight="1">
      <c r="B63" s="523"/>
      <c r="C63" s="523"/>
      <c r="D63" s="523"/>
    </row>
    <row r="64" ht="12.75" customHeight="1">
      <c r="B64" s="523"/>
      <c r="C64" s="523"/>
      <c r="D64" s="523"/>
    </row>
    <row r="65" ht="12.75" customHeight="1">
      <c r="B65" s="523"/>
      <c r="C65" s="523"/>
      <c r="D65" s="523"/>
    </row>
    <row r="66" ht="12.75" customHeight="1">
      <c r="B66" s="523"/>
      <c r="C66" s="523"/>
      <c r="D66" s="523"/>
    </row>
    <row r="67" ht="12.75" customHeight="1">
      <c r="B67" s="523"/>
      <c r="C67" s="523"/>
      <c r="D67" s="523"/>
    </row>
    <row r="68" ht="12.75" customHeight="1">
      <c r="B68" s="523"/>
      <c r="C68" s="523"/>
      <c r="D68" s="523"/>
    </row>
    <row r="69" ht="12.75" customHeight="1">
      <c r="B69" s="523"/>
      <c r="C69" s="523"/>
      <c r="D69" s="523"/>
    </row>
    <row r="70" ht="12.75" customHeight="1">
      <c r="B70" s="523"/>
      <c r="C70" s="523"/>
      <c r="D70" s="523"/>
    </row>
    <row r="71" ht="12.75" customHeight="1">
      <c r="B71" s="523"/>
      <c r="C71" s="523"/>
      <c r="D71" s="523"/>
    </row>
    <row r="72" ht="12.75" customHeight="1">
      <c r="B72" s="523"/>
      <c r="C72" s="523"/>
      <c r="D72" s="523"/>
    </row>
    <row r="73" ht="12.75" customHeight="1">
      <c r="B73" s="523"/>
      <c r="C73" s="523"/>
      <c r="D73" s="523"/>
    </row>
    <row r="74" ht="12.75" customHeight="1">
      <c r="B74" s="523"/>
      <c r="C74" s="523"/>
      <c r="D74" s="523"/>
    </row>
    <row r="75" ht="12.75" customHeight="1">
      <c r="B75" s="523"/>
      <c r="C75" s="523"/>
      <c r="D75" s="523"/>
    </row>
    <row r="76" ht="12.75" customHeight="1">
      <c r="B76" s="523"/>
      <c r="C76" s="523"/>
      <c r="D76" s="523"/>
    </row>
    <row r="77" ht="12.75" customHeight="1">
      <c r="B77" s="523"/>
      <c r="C77" s="523"/>
      <c r="D77" s="523"/>
    </row>
    <row r="78" ht="12.75" customHeight="1">
      <c r="B78" s="523"/>
      <c r="C78" s="523"/>
      <c r="D78" s="523"/>
    </row>
    <row r="79" ht="12.75" customHeight="1">
      <c r="B79" s="523"/>
      <c r="C79" s="523"/>
      <c r="D79" s="523"/>
    </row>
    <row r="80" ht="12.75" customHeight="1">
      <c r="B80" s="523"/>
      <c r="C80" s="523"/>
      <c r="D80" s="523"/>
    </row>
    <row r="81" ht="12.75" customHeight="1">
      <c r="B81" s="523"/>
      <c r="C81" s="523"/>
      <c r="D81" s="523"/>
    </row>
    <row r="82" ht="12.75" customHeight="1">
      <c r="B82" s="523"/>
      <c r="C82" s="523"/>
      <c r="D82" s="523"/>
    </row>
    <row r="83" ht="12.75" customHeight="1">
      <c r="B83" s="523"/>
      <c r="C83" s="523"/>
      <c r="D83" s="523"/>
    </row>
    <row r="84" ht="12.75" customHeight="1">
      <c r="B84" s="523"/>
      <c r="C84" s="523"/>
      <c r="D84" s="523"/>
    </row>
    <row r="85" ht="12.75" customHeight="1">
      <c r="B85" s="523"/>
      <c r="C85" s="523"/>
      <c r="D85" s="523"/>
    </row>
    <row r="86" ht="12.75" customHeight="1">
      <c r="B86" s="523"/>
      <c r="C86" s="523"/>
      <c r="D86" s="523"/>
    </row>
    <row r="87" ht="12.75" customHeight="1">
      <c r="B87" s="523"/>
      <c r="C87" s="523"/>
      <c r="D87" s="523"/>
    </row>
    <row r="88" ht="12.75" customHeight="1">
      <c r="B88" s="523"/>
      <c r="C88" s="523"/>
      <c r="D88" s="523"/>
    </row>
    <row r="89" ht="12.75" customHeight="1">
      <c r="B89" s="523"/>
      <c r="C89" s="523"/>
      <c r="D89" s="523"/>
    </row>
    <row r="90" ht="12.75" customHeight="1">
      <c r="B90" s="523"/>
      <c r="C90" s="523"/>
      <c r="D90" s="523"/>
    </row>
    <row r="91" ht="12.75" customHeight="1">
      <c r="B91" s="523"/>
      <c r="C91" s="523"/>
      <c r="D91" s="523"/>
    </row>
    <row r="92" ht="12.75" customHeight="1">
      <c r="B92" s="523"/>
      <c r="C92" s="523"/>
      <c r="D92" s="523"/>
    </row>
    <row r="93" ht="12.75" customHeight="1">
      <c r="B93" s="523"/>
      <c r="C93" s="523"/>
      <c r="D93" s="523"/>
    </row>
    <row r="94" ht="12.75" customHeight="1">
      <c r="B94" s="523"/>
      <c r="C94" s="523"/>
      <c r="D94" s="523"/>
    </row>
    <row r="95" ht="12.75" customHeight="1">
      <c r="B95" s="523"/>
      <c r="C95" s="523"/>
      <c r="D95" s="523"/>
    </row>
    <row r="96" ht="12.75" customHeight="1">
      <c r="B96" s="523"/>
      <c r="C96" s="523"/>
      <c r="D96" s="523"/>
    </row>
    <row r="97" ht="12.75" customHeight="1">
      <c r="B97" s="523"/>
      <c r="C97" s="523"/>
      <c r="D97" s="523"/>
    </row>
    <row r="98" ht="12.75" customHeight="1">
      <c r="B98" s="523"/>
      <c r="C98" s="523"/>
      <c r="D98" s="523"/>
    </row>
    <row r="99" ht="12.75" customHeight="1">
      <c r="B99" s="523"/>
      <c r="C99" s="523"/>
      <c r="D99" s="523"/>
    </row>
    <row r="100" ht="12.75" customHeight="1">
      <c r="B100" s="523"/>
      <c r="C100" s="523"/>
      <c r="D100" s="523"/>
    </row>
    <row r="101" ht="12.75" customHeight="1">
      <c r="B101" s="523"/>
      <c r="C101" s="523"/>
      <c r="D101" s="523"/>
    </row>
    <row r="102" ht="12.75" customHeight="1">
      <c r="B102" s="523"/>
      <c r="C102" s="523"/>
      <c r="D102" s="523"/>
    </row>
    <row r="103" ht="12.75" customHeight="1">
      <c r="B103" s="523"/>
      <c r="C103" s="523"/>
      <c r="D103" s="523"/>
    </row>
    <row r="104" ht="12.75" customHeight="1">
      <c r="B104" s="523"/>
      <c r="C104" s="523"/>
      <c r="D104" s="523"/>
    </row>
    <row r="105" ht="12.75" customHeight="1">
      <c r="B105" s="523"/>
      <c r="C105" s="523"/>
      <c r="D105" s="523"/>
    </row>
    <row r="106" ht="12.75" customHeight="1">
      <c r="B106" s="523"/>
      <c r="C106" s="523"/>
      <c r="D106" s="523"/>
    </row>
    <row r="107" ht="12.75" customHeight="1">
      <c r="B107" s="523"/>
      <c r="C107" s="523"/>
      <c r="D107" s="523"/>
    </row>
    <row r="108" ht="12.75" customHeight="1">
      <c r="B108" s="523"/>
      <c r="C108" s="523"/>
      <c r="D108" s="523"/>
    </row>
    <row r="109" ht="12.75" customHeight="1">
      <c r="B109" s="523"/>
      <c r="C109" s="523"/>
      <c r="D109" s="523"/>
    </row>
    <row r="110" ht="12.75" customHeight="1">
      <c r="B110" s="523"/>
      <c r="C110" s="523"/>
      <c r="D110" s="523"/>
    </row>
    <row r="111" ht="12.75" customHeight="1">
      <c r="B111" s="523"/>
      <c r="C111" s="523"/>
      <c r="D111" s="523"/>
    </row>
    <row r="112" ht="12.75" customHeight="1">
      <c r="B112" s="523"/>
      <c r="C112" s="523"/>
      <c r="D112" s="523"/>
    </row>
    <row r="113" ht="12.75" customHeight="1">
      <c r="B113" s="523"/>
      <c r="C113" s="523"/>
      <c r="D113" s="523"/>
    </row>
    <row r="114" ht="12.75" customHeight="1">
      <c r="B114" s="523"/>
      <c r="C114" s="523"/>
      <c r="D114" s="523"/>
    </row>
    <row r="115" ht="12.75" customHeight="1">
      <c r="B115" s="523"/>
      <c r="C115" s="523"/>
      <c r="D115" s="523"/>
    </row>
    <row r="116" ht="12.75" customHeight="1">
      <c r="B116" s="523"/>
      <c r="C116" s="523"/>
      <c r="D116" s="523"/>
    </row>
    <row r="117" ht="12.75" customHeight="1">
      <c r="B117" s="523"/>
      <c r="C117" s="523"/>
      <c r="D117" s="523"/>
    </row>
    <row r="118" ht="12.75" customHeight="1">
      <c r="B118" s="523"/>
      <c r="C118" s="523"/>
      <c r="D118" s="523"/>
    </row>
    <row r="119" ht="12.75" customHeight="1">
      <c r="B119" s="523"/>
      <c r="C119" s="523"/>
      <c r="D119" s="523"/>
    </row>
    <row r="120" ht="12.75" customHeight="1">
      <c r="B120" s="523"/>
      <c r="C120" s="523"/>
      <c r="D120" s="523"/>
    </row>
    <row r="121" ht="12.75" customHeight="1">
      <c r="B121" s="523"/>
      <c r="C121" s="523"/>
      <c r="D121" s="523"/>
    </row>
    <row r="122" ht="12.75" customHeight="1">
      <c r="B122" s="523"/>
      <c r="C122" s="523"/>
      <c r="D122" s="523"/>
    </row>
    <row r="123" ht="12.75" customHeight="1">
      <c r="B123" s="523"/>
      <c r="C123" s="523"/>
      <c r="D123" s="523"/>
    </row>
    <row r="124" ht="12.75" customHeight="1">
      <c r="B124" s="523"/>
      <c r="C124" s="523"/>
      <c r="D124" s="523"/>
    </row>
    <row r="125" ht="12.75" customHeight="1">
      <c r="B125" s="523"/>
      <c r="C125" s="523"/>
      <c r="D125" s="523"/>
    </row>
    <row r="126" ht="12.75" customHeight="1">
      <c r="B126" s="523"/>
      <c r="C126" s="523"/>
      <c r="D126" s="523"/>
    </row>
    <row r="127" ht="12.75" customHeight="1">
      <c r="B127" s="523"/>
      <c r="C127" s="523"/>
      <c r="D127" s="523"/>
    </row>
    <row r="128" ht="12.75" customHeight="1">
      <c r="B128" s="523"/>
      <c r="C128" s="523"/>
      <c r="D128" s="523"/>
    </row>
    <row r="129" ht="12.75" customHeight="1">
      <c r="B129" s="523"/>
      <c r="C129" s="523"/>
      <c r="D129" s="523"/>
    </row>
    <row r="130" ht="12.75" customHeight="1">
      <c r="B130" s="523"/>
      <c r="C130" s="523"/>
      <c r="D130" s="523"/>
    </row>
    <row r="131" ht="12.75" customHeight="1">
      <c r="B131" s="523"/>
      <c r="C131" s="523"/>
      <c r="D131" s="523"/>
    </row>
    <row r="132" ht="12.75" customHeight="1">
      <c r="B132" s="523"/>
      <c r="C132" s="523"/>
      <c r="D132" s="523"/>
    </row>
    <row r="133" ht="12.75" customHeight="1">
      <c r="B133" s="523"/>
      <c r="C133" s="523"/>
      <c r="D133" s="523"/>
    </row>
    <row r="134" ht="12.75" customHeight="1">
      <c r="B134" s="523"/>
      <c r="C134" s="523"/>
      <c r="D134" s="523"/>
    </row>
    <row r="135" ht="12.75" customHeight="1">
      <c r="B135" s="523"/>
      <c r="C135" s="523"/>
      <c r="D135" s="523"/>
    </row>
    <row r="136" ht="12.75" customHeight="1">
      <c r="B136" s="523"/>
      <c r="C136" s="523"/>
      <c r="D136" s="523"/>
    </row>
    <row r="137" ht="12.75" customHeight="1">
      <c r="B137" s="523"/>
      <c r="C137" s="523"/>
      <c r="D137" s="523"/>
    </row>
    <row r="138" ht="12.75" customHeight="1">
      <c r="B138" s="523"/>
      <c r="C138" s="523"/>
      <c r="D138" s="523"/>
    </row>
    <row r="139" ht="12.75" customHeight="1">
      <c r="B139" s="523"/>
      <c r="C139" s="523"/>
      <c r="D139" s="523"/>
    </row>
    <row r="140" ht="12.75" customHeight="1">
      <c r="B140" s="523"/>
      <c r="C140" s="523"/>
      <c r="D140" s="523"/>
    </row>
    <row r="141" ht="12.75" customHeight="1">
      <c r="B141" s="523"/>
      <c r="C141" s="523"/>
      <c r="D141" s="523"/>
    </row>
    <row r="142" ht="12.75" customHeight="1">
      <c r="B142" s="523"/>
      <c r="C142" s="523"/>
      <c r="D142" s="523"/>
    </row>
    <row r="143" ht="12.75" customHeight="1">
      <c r="B143" s="523"/>
      <c r="C143" s="523"/>
      <c r="D143" s="523"/>
    </row>
    <row r="144" ht="12.75" customHeight="1">
      <c r="B144" s="523"/>
      <c r="C144" s="523"/>
      <c r="D144" s="523"/>
    </row>
    <row r="145" ht="12.75" customHeight="1">
      <c r="B145" s="523"/>
      <c r="C145" s="523"/>
      <c r="D145" s="523"/>
    </row>
    <row r="146" ht="12.75" customHeight="1">
      <c r="B146" s="523"/>
      <c r="C146" s="523"/>
      <c r="D146" s="523"/>
    </row>
    <row r="147" ht="12.75" customHeight="1">
      <c r="B147" s="523"/>
      <c r="C147" s="523"/>
      <c r="D147" s="523"/>
    </row>
    <row r="148" ht="12.75" customHeight="1">
      <c r="B148" s="523"/>
      <c r="C148" s="523"/>
      <c r="D148" s="523"/>
    </row>
    <row r="149" ht="12.75" customHeight="1">
      <c r="B149" s="523"/>
      <c r="C149" s="523"/>
      <c r="D149" s="523"/>
    </row>
    <row r="150" ht="12.75" customHeight="1">
      <c r="B150" s="523"/>
      <c r="C150" s="523"/>
      <c r="D150" s="523"/>
    </row>
    <row r="151" ht="12.75" customHeight="1">
      <c r="B151" s="523"/>
      <c r="C151" s="523"/>
      <c r="D151" s="523"/>
    </row>
    <row r="152" ht="12.75" customHeight="1">
      <c r="B152" s="523"/>
      <c r="C152" s="523"/>
      <c r="D152" s="523"/>
    </row>
    <row r="153" ht="12.75" customHeight="1">
      <c r="B153" s="523"/>
      <c r="C153" s="523"/>
      <c r="D153" s="523"/>
    </row>
    <row r="154" ht="12.75" customHeight="1">
      <c r="B154" s="523"/>
      <c r="C154" s="523"/>
      <c r="D154" s="523"/>
    </row>
    <row r="155" ht="12.75" customHeight="1">
      <c r="B155" s="523"/>
      <c r="C155" s="523"/>
      <c r="D155" s="523"/>
    </row>
    <row r="156" ht="12.75" customHeight="1">
      <c r="B156" s="523"/>
      <c r="C156" s="523"/>
      <c r="D156" s="523"/>
    </row>
    <row r="157" ht="12.75" customHeight="1">
      <c r="B157" s="523"/>
      <c r="C157" s="523"/>
      <c r="D157" s="523"/>
    </row>
    <row r="158" ht="12.75" customHeight="1">
      <c r="B158" s="523"/>
      <c r="C158" s="523"/>
      <c r="D158" s="523"/>
    </row>
    <row r="159" ht="12.75" customHeight="1">
      <c r="B159" s="523"/>
      <c r="C159" s="523"/>
      <c r="D159" s="523"/>
    </row>
    <row r="160" ht="12.75" customHeight="1">
      <c r="B160" s="523"/>
      <c r="C160" s="523"/>
      <c r="D160" s="523"/>
    </row>
    <row r="161" ht="12.75" customHeight="1">
      <c r="B161" s="523"/>
      <c r="C161" s="523"/>
      <c r="D161" s="523"/>
    </row>
    <row r="162" ht="12.75" customHeight="1">
      <c r="B162" s="523"/>
      <c r="C162" s="523"/>
      <c r="D162" s="523"/>
    </row>
    <row r="163" ht="12.75" customHeight="1">
      <c r="B163" s="523"/>
      <c r="C163" s="523"/>
      <c r="D163" s="523"/>
    </row>
    <row r="164" ht="12.75" customHeight="1">
      <c r="B164" s="523"/>
      <c r="C164" s="523"/>
      <c r="D164" s="523"/>
    </row>
    <row r="165" ht="12.75" customHeight="1">
      <c r="B165" s="523"/>
      <c r="C165" s="523"/>
      <c r="D165" s="523"/>
    </row>
    <row r="166" ht="12.75" customHeight="1">
      <c r="B166" s="523"/>
      <c r="C166" s="523"/>
      <c r="D166" s="523"/>
    </row>
    <row r="167" ht="12.75" customHeight="1">
      <c r="B167" s="523"/>
      <c r="C167" s="523"/>
      <c r="D167" s="523"/>
    </row>
    <row r="168" ht="12.75" customHeight="1">
      <c r="B168" s="523"/>
      <c r="C168" s="523"/>
      <c r="D168" s="523"/>
    </row>
    <row r="169" ht="12.75" customHeight="1">
      <c r="B169" s="523"/>
      <c r="C169" s="523"/>
      <c r="D169" s="523"/>
    </row>
    <row r="170" ht="12.75" customHeight="1">
      <c r="B170" s="523"/>
      <c r="C170" s="523"/>
      <c r="D170" s="523"/>
    </row>
    <row r="171" ht="12.75" customHeight="1">
      <c r="B171" s="523"/>
      <c r="C171" s="523"/>
      <c r="D171" s="523"/>
    </row>
    <row r="172" ht="12.75" customHeight="1">
      <c r="B172" s="523"/>
      <c r="C172" s="523"/>
      <c r="D172" s="523"/>
    </row>
    <row r="173" ht="12.75" customHeight="1">
      <c r="B173" s="523"/>
      <c r="C173" s="523"/>
      <c r="D173" s="523"/>
    </row>
    <row r="174" ht="12.75" customHeight="1">
      <c r="B174" s="523"/>
      <c r="C174" s="523"/>
      <c r="D174" s="523"/>
    </row>
    <row r="175" ht="12.75" customHeight="1">
      <c r="B175" s="523"/>
      <c r="C175" s="523"/>
      <c r="D175" s="523"/>
    </row>
    <row r="176" ht="12.75" customHeight="1">
      <c r="B176" s="523"/>
      <c r="C176" s="523"/>
      <c r="D176" s="523"/>
    </row>
    <row r="177" ht="12.75" customHeight="1">
      <c r="B177" s="523"/>
      <c r="C177" s="523"/>
      <c r="D177" s="523"/>
    </row>
    <row r="178" ht="12.75" customHeight="1">
      <c r="B178" s="523"/>
      <c r="C178" s="523"/>
      <c r="D178" s="523"/>
    </row>
    <row r="179" ht="12.75" customHeight="1">
      <c r="B179" s="523"/>
      <c r="C179" s="523"/>
      <c r="D179" s="523"/>
    </row>
    <row r="180" ht="12.75" customHeight="1">
      <c r="B180" s="523"/>
      <c r="C180" s="523"/>
      <c r="D180" s="523"/>
    </row>
    <row r="181" ht="12.75" customHeight="1">
      <c r="B181" s="523"/>
      <c r="C181" s="523"/>
      <c r="D181" s="523"/>
    </row>
    <row r="182" ht="12.75" customHeight="1">
      <c r="B182" s="523"/>
      <c r="C182" s="523"/>
      <c r="D182" s="523"/>
    </row>
    <row r="183" ht="12.75" customHeight="1">
      <c r="B183" s="523"/>
      <c r="C183" s="523"/>
      <c r="D183" s="523"/>
    </row>
    <row r="184" ht="12.75" customHeight="1">
      <c r="B184" s="523"/>
      <c r="C184" s="523"/>
      <c r="D184" s="523"/>
    </row>
    <row r="185" ht="12.75" customHeight="1">
      <c r="B185" s="523"/>
      <c r="C185" s="523"/>
      <c r="D185" s="523"/>
    </row>
    <row r="186" ht="12.75" customHeight="1">
      <c r="B186" s="523"/>
      <c r="C186" s="523"/>
      <c r="D186" s="523"/>
    </row>
    <row r="187" ht="12.75" customHeight="1">
      <c r="B187" s="523"/>
      <c r="C187" s="523"/>
      <c r="D187" s="523"/>
    </row>
    <row r="188" ht="12.75" customHeight="1">
      <c r="B188" s="523"/>
      <c r="C188" s="523"/>
      <c r="D188" s="523"/>
    </row>
    <row r="189" ht="12.75" customHeight="1">
      <c r="B189" s="523"/>
      <c r="C189" s="523"/>
      <c r="D189" s="523"/>
    </row>
    <row r="190" ht="12.75" customHeight="1">
      <c r="B190" s="523"/>
      <c r="C190" s="523"/>
      <c r="D190" s="523"/>
    </row>
    <row r="191" ht="12.75" customHeight="1">
      <c r="B191" s="523"/>
      <c r="C191" s="523"/>
      <c r="D191" s="523"/>
    </row>
    <row r="192" ht="12.75" customHeight="1">
      <c r="B192" s="523"/>
      <c r="C192" s="523"/>
      <c r="D192" s="523"/>
    </row>
    <row r="193" ht="12.75" customHeight="1">
      <c r="B193" s="523"/>
      <c r="C193" s="523"/>
      <c r="D193" s="523"/>
    </row>
    <row r="194" ht="12.75" customHeight="1">
      <c r="B194" s="523"/>
      <c r="C194" s="523"/>
      <c r="D194" s="523"/>
    </row>
    <row r="195" ht="12.75" customHeight="1">
      <c r="B195" s="523"/>
      <c r="C195" s="523"/>
      <c r="D195" s="523"/>
    </row>
    <row r="196" ht="12.75" customHeight="1">
      <c r="B196" s="523"/>
      <c r="C196" s="523"/>
      <c r="D196" s="523"/>
    </row>
    <row r="197" ht="12.75" customHeight="1">
      <c r="B197" s="523"/>
      <c r="C197" s="523"/>
      <c r="D197" s="523"/>
    </row>
    <row r="198" ht="12.75" customHeight="1">
      <c r="B198" s="523"/>
      <c r="C198" s="523"/>
      <c r="D198" s="523"/>
    </row>
    <row r="199" ht="12.75" customHeight="1">
      <c r="B199" s="523"/>
      <c r="C199" s="523"/>
      <c r="D199" s="523"/>
    </row>
    <row r="200" ht="12.75" customHeight="1">
      <c r="B200" s="523"/>
      <c r="C200" s="523"/>
      <c r="D200" s="523"/>
    </row>
    <row r="201" ht="12.75" customHeight="1">
      <c r="B201" s="523"/>
      <c r="C201" s="523"/>
      <c r="D201" s="523"/>
    </row>
    <row r="202" ht="12.75" customHeight="1">
      <c r="B202" s="523"/>
      <c r="C202" s="523"/>
      <c r="D202" s="523"/>
    </row>
    <row r="203" ht="12.75" customHeight="1">
      <c r="B203" s="523"/>
      <c r="C203" s="523"/>
      <c r="D203" s="523"/>
    </row>
    <row r="204" ht="12.75" customHeight="1">
      <c r="B204" s="523"/>
      <c r="C204" s="523"/>
      <c r="D204" s="523"/>
    </row>
    <row r="205" ht="12.75" customHeight="1">
      <c r="B205" s="523"/>
      <c r="C205" s="523"/>
      <c r="D205" s="523"/>
    </row>
    <row r="206" ht="12.75" customHeight="1">
      <c r="B206" s="523"/>
      <c r="C206" s="523"/>
      <c r="D206" s="523"/>
    </row>
    <row r="207" ht="12.75" customHeight="1">
      <c r="B207" s="523"/>
      <c r="C207" s="523"/>
      <c r="D207" s="523"/>
    </row>
    <row r="208" ht="12.75" customHeight="1">
      <c r="B208" s="523"/>
      <c r="C208" s="523"/>
      <c r="D208" s="523"/>
    </row>
    <row r="209" ht="12.75" customHeight="1">
      <c r="B209" s="523"/>
      <c r="C209" s="523"/>
      <c r="D209" s="523"/>
    </row>
    <row r="210" ht="12.75" customHeight="1">
      <c r="B210" s="523"/>
      <c r="C210" s="523"/>
      <c r="D210" s="523"/>
    </row>
    <row r="211" ht="12.75" customHeight="1">
      <c r="B211" s="523"/>
      <c r="C211" s="523"/>
      <c r="D211" s="523"/>
    </row>
    <row r="212" ht="12.75" customHeight="1">
      <c r="B212" s="523"/>
      <c r="C212" s="523"/>
      <c r="D212" s="523"/>
    </row>
    <row r="213" ht="12.75" customHeight="1">
      <c r="B213" s="523"/>
      <c r="C213" s="523"/>
      <c r="D213" s="523"/>
    </row>
    <row r="214" ht="12.75" customHeight="1">
      <c r="B214" s="523"/>
      <c r="C214" s="523"/>
      <c r="D214" s="523"/>
    </row>
    <row r="215" ht="12.75" customHeight="1">
      <c r="B215" s="523"/>
      <c r="C215" s="523"/>
      <c r="D215" s="523"/>
    </row>
    <row r="216" ht="12.75" customHeight="1">
      <c r="B216" s="523"/>
      <c r="C216" s="523"/>
      <c r="D216" s="523"/>
    </row>
    <row r="217" ht="12.75" customHeight="1">
      <c r="B217" s="523"/>
      <c r="C217" s="523"/>
      <c r="D217" s="523"/>
    </row>
    <row r="218" ht="12.75" customHeight="1">
      <c r="B218" s="523"/>
      <c r="C218" s="523"/>
      <c r="D218" s="523"/>
    </row>
    <row r="219" ht="12.75" customHeight="1">
      <c r="B219" s="523"/>
      <c r="C219" s="523"/>
      <c r="D219" s="523"/>
    </row>
    <row r="220" ht="12.75" customHeight="1">
      <c r="B220" s="523"/>
      <c r="C220" s="523"/>
      <c r="D220" s="523"/>
    </row>
    <row r="221" ht="12.75" customHeight="1">
      <c r="B221" s="523"/>
      <c r="C221" s="523"/>
      <c r="D221" s="523"/>
    </row>
    <row r="222" ht="12.75" customHeight="1">
      <c r="B222" s="523"/>
      <c r="C222" s="523"/>
      <c r="D222" s="523"/>
    </row>
    <row r="223" ht="12.75" customHeight="1">
      <c r="B223" s="523"/>
      <c r="C223" s="523"/>
      <c r="D223" s="523"/>
    </row>
    <row r="224" ht="12.75" customHeight="1">
      <c r="B224" s="523"/>
      <c r="C224" s="523"/>
      <c r="D224" s="523"/>
    </row>
    <row r="225" ht="12.75" customHeight="1">
      <c r="B225" s="523"/>
      <c r="C225" s="523"/>
      <c r="D225" s="523"/>
    </row>
    <row r="226" ht="12.75" customHeight="1">
      <c r="B226" s="523"/>
      <c r="C226" s="523"/>
      <c r="D226" s="523"/>
    </row>
    <row r="227" ht="12.75" customHeight="1">
      <c r="B227" s="523"/>
      <c r="C227" s="523"/>
      <c r="D227" s="523"/>
    </row>
    <row r="228" ht="12.75" customHeight="1">
      <c r="B228" s="523"/>
      <c r="C228" s="523"/>
      <c r="D228" s="523"/>
    </row>
    <row r="229" ht="12.75" customHeight="1">
      <c r="B229" s="523"/>
      <c r="C229" s="523"/>
      <c r="D229" s="523"/>
    </row>
    <row r="230" ht="12.75" customHeight="1">
      <c r="B230" s="523"/>
      <c r="C230" s="523"/>
      <c r="D230" s="523"/>
    </row>
    <row r="231" ht="12.75" customHeight="1">
      <c r="B231" s="523"/>
      <c r="C231" s="523"/>
      <c r="D231" s="523"/>
    </row>
    <row r="232" ht="12.75" customHeight="1">
      <c r="B232" s="523"/>
      <c r="C232" s="523"/>
      <c r="D232" s="523"/>
    </row>
    <row r="233" ht="12.75" customHeight="1">
      <c r="B233" s="523"/>
      <c r="C233" s="523"/>
      <c r="D233" s="523"/>
    </row>
    <row r="234" ht="12.75" customHeight="1">
      <c r="B234" s="523"/>
      <c r="C234" s="523"/>
      <c r="D234" s="523"/>
    </row>
    <row r="235" ht="12.75" customHeight="1">
      <c r="B235" s="523"/>
      <c r="C235" s="523"/>
      <c r="D235" s="523"/>
    </row>
    <row r="236" ht="12.75" customHeight="1">
      <c r="B236" s="523"/>
      <c r="C236" s="523"/>
      <c r="D236" s="523"/>
    </row>
    <row r="237" ht="12.75" customHeight="1">
      <c r="B237" s="523"/>
      <c r="C237" s="523"/>
      <c r="D237" s="523"/>
    </row>
    <row r="238" ht="12.75" customHeight="1">
      <c r="B238" s="523"/>
      <c r="C238" s="523"/>
      <c r="D238" s="523"/>
    </row>
    <row r="239" ht="12.75" customHeight="1">
      <c r="B239" s="523"/>
      <c r="C239" s="523"/>
      <c r="D239" s="523"/>
    </row>
    <row r="240" ht="12.75" customHeight="1">
      <c r="B240" s="523"/>
      <c r="C240" s="523"/>
      <c r="D240" s="523"/>
    </row>
    <row r="241" ht="12.75" customHeight="1">
      <c r="B241" s="523"/>
      <c r="C241" s="523"/>
      <c r="D241" s="523"/>
    </row>
    <row r="242" ht="12.75" customHeight="1">
      <c r="B242" s="523"/>
      <c r="C242" s="523"/>
      <c r="D242" s="523"/>
    </row>
    <row r="243" ht="12.75" customHeight="1">
      <c r="B243" s="523"/>
      <c r="C243" s="523"/>
      <c r="D243" s="523"/>
    </row>
    <row r="244" ht="12.75" customHeight="1">
      <c r="B244" s="523"/>
      <c r="C244" s="523"/>
      <c r="D244" s="523"/>
    </row>
    <row r="245" ht="12.75" customHeight="1">
      <c r="B245" s="523"/>
      <c r="C245" s="523"/>
      <c r="D245" s="523"/>
    </row>
    <row r="246" ht="12.75" customHeight="1">
      <c r="B246" s="523"/>
      <c r="C246" s="523"/>
      <c r="D246" s="523"/>
    </row>
    <row r="247" ht="12.75" customHeight="1">
      <c r="B247" s="523"/>
      <c r="C247" s="523"/>
      <c r="D247" s="523"/>
    </row>
    <row r="248" ht="12.75" customHeight="1">
      <c r="B248" s="523"/>
      <c r="C248" s="523"/>
      <c r="D248" s="523"/>
    </row>
    <row r="249" ht="12.75" customHeight="1">
      <c r="B249" s="523"/>
      <c r="C249" s="523"/>
      <c r="D249" s="523"/>
    </row>
    <row r="250" ht="12.75" customHeight="1">
      <c r="B250" s="523"/>
      <c r="C250" s="523"/>
      <c r="D250" s="523"/>
    </row>
    <row r="251" ht="12.75" customHeight="1">
      <c r="B251" s="523"/>
      <c r="C251" s="523"/>
      <c r="D251" s="523"/>
    </row>
    <row r="252" ht="12.75" customHeight="1">
      <c r="B252" s="523"/>
      <c r="C252" s="523"/>
      <c r="D252" s="523"/>
    </row>
    <row r="253" ht="12.75" customHeight="1">
      <c r="B253" s="523"/>
      <c r="C253" s="523"/>
      <c r="D253" s="523"/>
    </row>
    <row r="254" ht="12.75" customHeight="1">
      <c r="B254" s="523"/>
      <c r="C254" s="523"/>
      <c r="D254" s="523"/>
    </row>
    <row r="255" ht="12.75" customHeight="1">
      <c r="B255" s="523"/>
      <c r="C255" s="523"/>
      <c r="D255" s="523"/>
    </row>
    <row r="256" ht="12.75" customHeight="1">
      <c r="B256" s="523"/>
      <c r="C256" s="523"/>
      <c r="D256" s="523"/>
    </row>
    <row r="257" ht="12.75" customHeight="1">
      <c r="B257" s="523"/>
      <c r="C257" s="523"/>
      <c r="D257" s="523"/>
    </row>
    <row r="258" ht="12.75" customHeight="1">
      <c r="B258" s="523"/>
      <c r="C258" s="523"/>
      <c r="D258" s="523"/>
    </row>
    <row r="259" ht="12.75" customHeight="1">
      <c r="B259" s="523"/>
      <c r="C259" s="523"/>
      <c r="D259" s="523"/>
    </row>
    <row r="260" ht="12.75" customHeight="1">
      <c r="B260" s="523"/>
      <c r="C260" s="523"/>
      <c r="D260" s="523"/>
    </row>
    <row r="261" ht="12.75" customHeight="1">
      <c r="B261" s="523"/>
      <c r="C261" s="523"/>
      <c r="D261" s="523"/>
    </row>
    <row r="262" ht="12.75" customHeight="1">
      <c r="B262" s="523"/>
      <c r="C262" s="523"/>
      <c r="D262" s="523"/>
    </row>
    <row r="263" ht="12.75" customHeight="1">
      <c r="B263" s="523"/>
      <c r="C263" s="523"/>
      <c r="D263" s="523"/>
    </row>
    <row r="264" ht="12.75" customHeight="1">
      <c r="B264" s="523"/>
      <c r="C264" s="523"/>
      <c r="D264" s="523"/>
    </row>
    <row r="265" ht="12.75" customHeight="1">
      <c r="B265" s="523"/>
      <c r="C265" s="523"/>
      <c r="D265" s="523"/>
    </row>
    <row r="266" ht="12.75" customHeight="1">
      <c r="B266" s="523"/>
      <c r="C266" s="523"/>
      <c r="D266" s="523"/>
    </row>
    <row r="267" ht="12.75" customHeight="1">
      <c r="B267" s="523"/>
      <c r="C267" s="523"/>
      <c r="D267" s="523"/>
    </row>
    <row r="268" ht="12.75" customHeight="1">
      <c r="B268" s="523"/>
      <c r="C268" s="523"/>
      <c r="D268" s="523"/>
    </row>
    <row r="269" ht="12.75" customHeight="1">
      <c r="B269" s="523"/>
      <c r="C269" s="523"/>
      <c r="D269" s="523"/>
    </row>
    <row r="270" ht="12.75" customHeight="1">
      <c r="B270" s="523"/>
      <c r="C270" s="523"/>
      <c r="D270" s="523"/>
    </row>
    <row r="271" ht="12.75" customHeight="1">
      <c r="B271" s="523"/>
      <c r="C271" s="523"/>
      <c r="D271" s="523"/>
    </row>
    <row r="272" ht="12.75" customHeight="1">
      <c r="B272" s="523"/>
      <c r="C272" s="523"/>
      <c r="D272" s="523"/>
    </row>
    <row r="273" ht="12.75" customHeight="1">
      <c r="B273" s="523"/>
      <c r="C273" s="523"/>
      <c r="D273" s="523"/>
    </row>
    <row r="274" ht="12.75" customHeight="1">
      <c r="B274" s="523"/>
      <c r="C274" s="523"/>
      <c r="D274" s="523"/>
    </row>
    <row r="275" ht="12.75" customHeight="1">
      <c r="B275" s="523"/>
      <c r="C275" s="523"/>
      <c r="D275" s="523"/>
    </row>
    <row r="276" ht="12.75" customHeight="1">
      <c r="B276" s="523"/>
      <c r="C276" s="523"/>
      <c r="D276" s="523"/>
    </row>
    <row r="277" ht="12.75" customHeight="1">
      <c r="B277" s="523"/>
      <c r="C277" s="523"/>
      <c r="D277" s="523"/>
    </row>
    <row r="278" ht="12.75" customHeight="1">
      <c r="B278" s="523"/>
      <c r="C278" s="523"/>
      <c r="D278" s="523"/>
    </row>
    <row r="279" ht="12.75" customHeight="1">
      <c r="B279" s="523"/>
      <c r="C279" s="523"/>
      <c r="D279" s="523"/>
    </row>
    <row r="280" ht="12.75" customHeight="1">
      <c r="B280" s="523"/>
      <c r="C280" s="523"/>
      <c r="D280" s="523"/>
    </row>
    <row r="281" ht="12.75" customHeight="1">
      <c r="B281" s="523"/>
      <c r="C281" s="523"/>
      <c r="D281" s="523"/>
    </row>
    <row r="282" ht="12.75" customHeight="1">
      <c r="B282" s="523"/>
      <c r="C282" s="523"/>
      <c r="D282" s="523"/>
    </row>
    <row r="283" ht="12.75" customHeight="1">
      <c r="B283" s="523"/>
      <c r="C283" s="523"/>
      <c r="D283" s="523"/>
    </row>
    <row r="284" ht="12.75" customHeight="1">
      <c r="B284" s="523"/>
      <c r="C284" s="523"/>
      <c r="D284" s="523"/>
    </row>
    <row r="285" ht="12.75" customHeight="1">
      <c r="B285" s="523"/>
      <c r="C285" s="523"/>
      <c r="D285" s="523"/>
    </row>
    <row r="286" ht="12.75" customHeight="1">
      <c r="B286" s="523"/>
      <c r="C286" s="523"/>
      <c r="D286" s="523"/>
    </row>
    <row r="287" ht="12.75" customHeight="1">
      <c r="B287" s="523"/>
      <c r="C287" s="523"/>
      <c r="D287" s="523"/>
    </row>
    <row r="288" ht="12.75" customHeight="1">
      <c r="B288" s="523"/>
      <c r="C288" s="523"/>
      <c r="D288" s="523"/>
    </row>
    <row r="289" ht="12.75" customHeight="1">
      <c r="B289" s="523"/>
      <c r="C289" s="523"/>
      <c r="D289" s="523"/>
    </row>
    <row r="290" ht="12.75" customHeight="1">
      <c r="B290" s="523"/>
      <c r="C290" s="523"/>
      <c r="D290" s="523"/>
    </row>
    <row r="291" ht="12.75" customHeight="1">
      <c r="B291" s="523"/>
      <c r="C291" s="523"/>
      <c r="D291" s="523"/>
    </row>
    <row r="292" ht="12.75" customHeight="1">
      <c r="B292" s="523"/>
      <c r="C292" s="523"/>
      <c r="D292" s="523"/>
    </row>
    <row r="293" ht="12.75" customHeight="1">
      <c r="B293" s="523"/>
      <c r="C293" s="523"/>
      <c r="D293" s="523"/>
    </row>
    <row r="294" ht="12.75" customHeight="1">
      <c r="B294" s="523"/>
      <c r="C294" s="523"/>
      <c r="D294" s="523"/>
    </row>
    <row r="295" ht="12.75" customHeight="1">
      <c r="B295" s="523"/>
      <c r="C295" s="523"/>
      <c r="D295" s="523"/>
    </row>
    <row r="296" ht="12.75" customHeight="1">
      <c r="B296" s="523"/>
      <c r="C296" s="523"/>
      <c r="D296" s="523"/>
    </row>
    <row r="297" ht="12.75" customHeight="1">
      <c r="B297" s="523"/>
      <c r="C297" s="523"/>
      <c r="D297" s="523"/>
    </row>
    <row r="298" ht="12.75" customHeight="1">
      <c r="B298" s="523"/>
      <c r="C298" s="523"/>
      <c r="D298" s="523"/>
    </row>
    <row r="299" ht="12.75" customHeight="1">
      <c r="B299" s="523"/>
      <c r="C299" s="523"/>
      <c r="D299" s="523"/>
    </row>
    <row r="300" ht="12.75" customHeight="1">
      <c r="B300" s="523"/>
      <c r="C300" s="523"/>
      <c r="D300" s="523"/>
    </row>
    <row r="301" ht="12.75" customHeight="1">
      <c r="B301" s="523"/>
      <c r="C301" s="523"/>
      <c r="D301" s="523"/>
    </row>
    <row r="302" ht="12.75" customHeight="1">
      <c r="B302" s="523"/>
      <c r="C302" s="523"/>
      <c r="D302" s="523"/>
    </row>
    <row r="303" ht="12.75" customHeight="1">
      <c r="B303" s="523"/>
      <c r="C303" s="523"/>
      <c r="D303" s="523"/>
    </row>
    <row r="304" ht="12.75" customHeight="1">
      <c r="B304" s="523"/>
      <c r="C304" s="523"/>
      <c r="D304" s="523"/>
    </row>
    <row r="305" ht="12.75" customHeight="1">
      <c r="B305" s="523"/>
      <c r="C305" s="523"/>
      <c r="D305" s="523"/>
    </row>
    <row r="306" ht="12.75" customHeight="1">
      <c r="B306" s="523"/>
      <c r="C306" s="523"/>
      <c r="D306" s="523"/>
    </row>
    <row r="307" ht="12.75" customHeight="1">
      <c r="B307" s="523"/>
      <c r="C307" s="523"/>
      <c r="D307" s="523"/>
    </row>
    <row r="308" ht="12.75" customHeight="1">
      <c r="B308" s="523"/>
      <c r="C308" s="523"/>
      <c r="D308" s="523"/>
    </row>
    <row r="309" ht="12.75" customHeight="1">
      <c r="B309" s="523"/>
      <c r="C309" s="523"/>
      <c r="D309" s="523"/>
    </row>
    <row r="310" ht="12.75" customHeight="1">
      <c r="B310" s="523"/>
      <c r="C310" s="523"/>
      <c r="D310" s="523"/>
    </row>
    <row r="311" ht="12.75" customHeight="1">
      <c r="B311" s="523"/>
      <c r="C311" s="523"/>
      <c r="D311" s="523"/>
    </row>
    <row r="312" ht="12.75" customHeight="1">
      <c r="B312" s="523"/>
      <c r="C312" s="523"/>
      <c r="D312" s="523"/>
    </row>
    <row r="313" ht="12.75" customHeight="1">
      <c r="B313" s="523"/>
      <c r="C313" s="523"/>
      <c r="D313" s="523"/>
    </row>
    <row r="314" ht="12.75" customHeight="1">
      <c r="B314" s="523"/>
      <c r="C314" s="523"/>
      <c r="D314" s="523"/>
    </row>
    <row r="315" ht="12.75" customHeight="1">
      <c r="B315" s="523"/>
      <c r="C315" s="523"/>
      <c r="D315" s="523"/>
    </row>
    <row r="316" ht="12.75" customHeight="1">
      <c r="B316" s="523"/>
      <c r="C316" s="523"/>
      <c r="D316" s="523"/>
    </row>
    <row r="317" ht="12.75" customHeight="1">
      <c r="B317" s="523"/>
      <c r="C317" s="523"/>
      <c r="D317" s="523"/>
    </row>
    <row r="318" ht="12.75" customHeight="1">
      <c r="B318" s="523"/>
      <c r="C318" s="523"/>
      <c r="D318" s="523"/>
    </row>
    <row r="319" ht="12.75" customHeight="1">
      <c r="B319" s="523"/>
      <c r="C319" s="523"/>
      <c r="D319" s="523"/>
    </row>
    <row r="320" ht="12.75" customHeight="1">
      <c r="B320" s="523"/>
      <c r="C320" s="523"/>
      <c r="D320" s="523"/>
    </row>
    <row r="321" ht="12.75" customHeight="1">
      <c r="B321" s="523"/>
      <c r="C321" s="523"/>
      <c r="D321" s="523"/>
    </row>
    <row r="322" ht="12.75" customHeight="1">
      <c r="B322" s="523"/>
      <c r="C322" s="523"/>
      <c r="D322" s="523"/>
    </row>
    <row r="323" ht="12.75" customHeight="1">
      <c r="B323" s="523"/>
      <c r="C323" s="523"/>
      <c r="D323" s="523"/>
    </row>
    <row r="324" ht="12.75" customHeight="1">
      <c r="B324" s="523"/>
      <c r="C324" s="523"/>
      <c r="D324" s="523"/>
    </row>
    <row r="325" ht="12.75" customHeight="1">
      <c r="B325" s="523"/>
      <c r="C325" s="523"/>
      <c r="D325" s="523"/>
    </row>
    <row r="326" ht="12.75" customHeight="1">
      <c r="B326" s="523"/>
      <c r="C326" s="523"/>
      <c r="D326" s="523"/>
    </row>
    <row r="327" ht="12.75" customHeight="1">
      <c r="B327" s="523"/>
      <c r="C327" s="523"/>
      <c r="D327" s="523"/>
    </row>
    <row r="328" ht="12.75" customHeight="1">
      <c r="B328" s="523"/>
      <c r="C328" s="523"/>
      <c r="D328" s="523"/>
    </row>
    <row r="329" ht="12.75" customHeight="1">
      <c r="B329" s="523"/>
      <c r="C329" s="523"/>
      <c r="D329" s="523"/>
    </row>
    <row r="330" ht="12.75" customHeight="1">
      <c r="B330" s="523"/>
      <c r="C330" s="523"/>
      <c r="D330" s="523"/>
    </row>
    <row r="331" ht="12.75" customHeight="1">
      <c r="B331" s="523"/>
      <c r="C331" s="523"/>
      <c r="D331" s="523"/>
    </row>
    <row r="332" ht="12.75" customHeight="1">
      <c r="B332" s="523"/>
      <c r="C332" s="523"/>
      <c r="D332" s="523"/>
    </row>
    <row r="333" ht="12.75" customHeight="1">
      <c r="B333" s="523"/>
      <c r="C333" s="523"/>
      <c r="D333" s="523"/>
    </row>
    <row r="334" ht="12.75" customHeight="1">
      <c r="B334" s="523"/>
      <c r="C334" s="523"/>
      <c r="D334" s="523"/>
    </row>
    <row r="335" ht="12.75" customHeight="1">
      <c r="B335" s="523"/>
      <c r="C335" s="523"/>
      <c r="D335" s="523"/>
    </row>
    <row r="336" ht="12.75" customHeight="1">
      <c r="B336" s="523"/>
      <c r="C336" s="523"/>
      <c r="D336" s="523"/>
    </row>
    <row r="337" ht="12.75" customHeight="1">
      <c r="B337" s="523"/>
      <c r="C337" s="523"/>
      <c r="D337" s="523"/>
    </row>
    <row r="338" ht="12.75" customHeight="1">
      <c r="B338" s="523"/>
      <c r="C338" s="523"/>
      <c r="D338" s="523"/>
    </row>
    <row r="339" ht="12.75" customHeight="1">
      <c r="B339" s="523"/>
      <c r="C339" s="523"/>
      <c r="D339" s="523"/>
    </row>
    <row r="340" ht="12.75" customHeight="1">
      <c r="B340" s="523"/>
      <c r="C340" s="523"/>
      <c r="D340" s="523"/>
    </row>
    <row r="341" ht="12.75" customHeight="1">
      <c r="B341" s="523"/>
      <c r="C341" s="523"/>
      <c r="D341" s="523"/>
    </row>
    <row r="342" ht="12.75" customHeight="1">
      <c r="B342" s="523"/>
      <c r="C342" s="523"/>
      <c r="D342" s="523"/>
    </row>
    <row r="343" ht="12.75" customHeight="1">
      <c r="B343" s="523"/>
      <c r="C343" s="523"/>
      <c r="D343" s="523"/>
    </row>
    <row r="344" ht="12.75" customHeight="1">
      <c r="B344" s="523"/>
      <c r="C344" s="523"/>
      <c r="D344" s="523"/>
    </row>
    <row r="345" ht="12.75" customHeight="1">
      <c r="B345" s="523"/>
      <c r="C345" s="523"/>
      <c r="D345" s="523"/>
    </row>
    <row r="346" ht="12.75" customHeight="1">
      <c r="B346" s="523"/>
      <c r="C346" s="523"/>
      <c r="D346" s="523"/>
    </row>
    <row r="347" ht="12.75" customHeight="1">
      <c r="B347" s="523"/>
      <c r="C347" s="523"/>
      <c r="D347" s="523"/>
    </row>
    <row r="348" ht="12.75" customHeight="1">
      <c r="B348" s="523"/>
      <c r="C348" s="523"/>
      <c r="D348" s="523"/>
    </row>
    <row r="349" ht="12.75" customHeight="1">
      <c r="B349" s="523"/>
      <c r="C349" s="523"/>
      <c r="D349" s="523"/>
    </row>
    <row r="350" ht="12.75" customHeight="1">
      <c r="B350" s="523"/>
      <c r="C350" s="523"/>
      <c r="D350" s="523"/>
    </row>
    <row r="351" ht="12.75" customHeight="1">
      <c r="B351" s="523"/>
      <c r="C351" s="523"/>
      <c r="D351" s="523"/>
    </row>
    <row r="352" ht="12.75" customHeight="1">
      <c r="B352" s="523"/>
      <c r="C352" s="523"/>
      <c r="D352" s="523"/>
    </row>
    <row r="353" ht="12.75" customHeight="1">
      <c r="B353" s="523"/>
      <c r="C353" s="523"/>
      <c r="D353" s="523"/>
    </row>
    <row r="354" ht="12.75" customHeight="1">
      <c r="B354" s="523"/>
      <c r="C354" s="523"/>
      <c r="D354" s="523"/>
    </row>
    <row r="355" ht="12.75" customHeight="1">
      <c r="B355" s="523"/>
      <c r="C355" s="523"/>
      <c r="D355" s="523"/>
    </row>
    <row r="356" ht="12.75" customHeight="1">
      <c r="B356" s="523"/>
      <c r="C356" s="523"/>
      <c r="D356" s="523"/>
    </row>
    <row r="357" ht="12.75" customHeight="1">
      <c r="B357" s="523"/>
      <c r="C357" s="523"/>
      <c r="D357" s="523"/>
    </row>
    <row r="358" ht="12.75" customHeight="1">
      <c r="B358" s="523"/>
      <c r="C358" s="523"/>
      <c r="D358" s="523"/>
    </row>
    <row r="359" ht="12.75" customHeight="1">
      <c r="B359" s="523"/>
      <c r="C359" s="523"/>
      <c r="D359" s="523"/>
    </row>
    <row r="360" ht="12.75" customHeight="1">
      <c r="B360" s="523"/>
      <c r="C360" s="523"/>
      <c r="D360" s="523"/>
    </row>
    <row r="361" ht="12.75" customHeight="1">
      <c r="B361" s="523"/>
      <c r="C361" s="523"/>
      <c r="D361" s="523"/>
    </row>
    <row r="362" ht="12.75" customHeight="1">
      <c r="B362" s="523"/>
      <c r="C362" s="523"/>
      <c r="D362" s="523"/>
    </row>
    <row r="363" ht="12.75" customHeight="1">
      <c r="B363" s="523"/>
      <c r="C363" s="523"/>
      <c r="D363" s="523"/>
    </row>
    <row r="364" ht="12.75" customHeight="1">
      <c r="B364" s="523"/>
      <c r="C364" s="523"/>
      <c r="D364" s="523"/>
    </row>
    <row r="365" ht="12.75" customHeight="1">
      <c r="B365" s="523"/>
      <c r="C365" s="523"/>
      <c r="D365" s="523"/>
    </row>
    <row r="366" ht="12.75" customHeight="1">
      <c r="B366" s="523"/>
      <c r="C366" s="523"/>
      <c r="D366" s="523"/>
    </row>
    <row r="367" ht="12.75" customHeight="1">
      <c r="B367" s="523"/>
      <c r="C367" s="523"/>
      <c r="D367" s="523"/>
    </row>
    <row r="368" ht="12.75" customHeight="1">
      <c r="B368" s="523"/>
      <c r="C368" s="523"/>
      <c r="D368" s="523"/>
    </row>
    <row r="369" ht="12.75" customHeight="1">
      <c r="B369" s="523"/>
      <c r="C369" s="523"/>
      <c r="D369" s="523"/>
    </row>
    <row r="370" ht="12.75" customHeight="1">
      <c r="B370" s="523"/>
      <c r="C370" s="523"/>
      <c r="D370" s="523"/>
    </row>
    <row r="371" ht="12.75" customHeight="1">
      <c r="B371" s="523"/>
      <c r="C371" s="523"/>
      <c r="D371" s="523"/>
    </row>
    <row r="372" ht="12.75" customHeight="1">
      <c r="B372" s="523"/>
      <c r="C372" s="523"/>
      <c r="D372" s="523"/>
    </row>
    <row r="373" ht="12.75" customHeight="1">
      <c r="B373" s="523"/>
      <c r="C373" s="523"/>
      <c r="D373" s="523"/>
    </row>
    <row r="374" ht="12.75" customHeight="1">
      <c r="B374" s="523"/>
      <c r="C374" s="523"/>
      <c r="D374" s="523"/>
    </row>
    <row r="375" ht="12.75" customHeight="1">
      <c r="B375" s="523"/>
      <c r="C375" s="523"/>
      <c r="D375" s="523"/>
    </row>
    <row r="376" ht="12.75" customHeight="1">
      <c r="B376" s="523"/>
      <c r="C376" s="523"/>
      <c r="D376" s="523"/>
    </row>
    <row r="377" ht="12.75" customHeight="1">
      <c r="B377" s="523"/>
      <c r="C377" s="523"/>
      <c r="D377" s="523"/>
    </row>
    <row r="378" ht="12.75" customHeight="1">
      <c r="B378" s="523"/>
      <c r="C378" s="523"/>
      <c r="D378" s="523"/>
    </row>
    <row r="379" ht="12.75" customHeight="1">
      <c r="B379" s="523"/>
      <c r="C379" s="523"/>
      <c r="D379" s="523"/>
    </row>
    <row r="380" ht="12.75" customHeight="1">
      <c r="B380" s="523"/>
      <c r="C380" s="523"/>
      <c r="D380" s="523"/>
    </row>
    <row r="381" ht="12.75" customHeight="1">
      <c r="B381" s="523"/>
      <c r="C381" s="523"/>
      <c r="D381" s="523"/>
    </row>
    <row r="382" ht="12.75" customHeight="1">
      <c r="B382" s="523"/>
      <c r="C382" s="523"/>
      <c r="D382" s="523"/>
    </row>
    <row r="383" ht="12.75" customHeight="1">
      <c r="B383" s="523"/>
      <c r="C383" s="523"/>
      <c r="D383" s="523"/>
    </row>
    <row r="384" ht="12.75" customHeight="1">
      <c r="B384" s="523"/>
      <c r="C384" s="523"/>
      <c r="D384" s="523"/>
    </row>
    <row r="385" ht="12.75" customHeight="1">
      <c r="B385" s="523"/>
      <c r="C385" s="523"/>
      <c r="D385" s="523"/>
    </row>
    <row r="386" ht="12.75" customHeight="1">
      <c r="B386" s="523"/>
      <c r="C386" s="523"/>
      <c r="D386" s="523"/>
    </row>
    <row r="387" ht="12.75" customHeight="1">
      <c r="B387" s="523"/>
      <c r="C387" s="523"/>
      <c r="D387" s="523"/>
    </row>
    <row r="388" ht="12.75" customHeight="1">
      <c r="B388" s="523"/>
      <c r="C388" s="523"/>
      <c r="D388" s="523"/>
    </row>
    <row r="389" ht="12.75" customHeight="1">
      <c r="B389" s="523"/>
      <c r="C389" s="523"/>
      <c r="D389" s="523"/>
    </row>
    <row r="390" ht="12.75" customHeight="1">
      <c r="B390" s="523"/>
      <c r="C390" s="523"/>
      <c r="D390" s="523"/>
    </row>
    <row r="391" ht="12.75" customHeight="1">
      <c r="B391" s="523"/>
      <c r="C391" s="523"/>
      <c r="D391" s="523"/>
    </row>
    <row r="392" ht="12.75" customHeight="1">
      <c r="B392" s="523"/>
      <c r="C392" s="523"/>
      <c r="D392" s="523"/>
    </row>
    <row r="393" ht="12.75" customHeight="1">
      <c r="B393" s="523"/>
      <c r="C393" s="523"/>
      <c r="D393" s="523"/>
    </row>
    <row r="394" ht="12.75" customHeight="1">
      <c r="B394" s="523"/>
      <c r="C394" s="523"/>
      <c r="D394" s="523"/>
    </row>
    <row r="395" ht="12.75" customHeight="1">
      <c r="B395" s="523"/>
      <c r="C395" s="523"/>
      <c r="D395" s="523"/>
    </row>
    <row r="396" ht="12.75" customHeight="1">
      <c r="B396" s="523"/>
      <c r="C396" s="523"/>
      <c r="D396" s="523"/>
    </row>
    <row r="397" ht="12.75" customHeight="1">
      <c r="B397" s="523"/>
      <c r="C397" s="523"/>
      <c r="D397" s="523"/>
    </row>
    <row r="398" ht="12.75" customHeight="1">
      <c r="B398" s="523"/>
      <c r="C398" s="523"/>
      <c r="D398" s="523"/>
    </row>
    <row r="399" ht="12.75" customHeight="1">
      <c r="B399" s="523"/>
      <c r="C399" s="523"/>
      <c r="D399" s="523"/>
    </row>
    <row r="400" ht="12.75" customHeight="1">
      <c r="B400" s="523"/>
      <c r="C400" s="523"/>
      <c r="D400" s="523"/>
    </row>
    <row r="401" ht="12.75" customHeight="1">
      <c r="B401" s="523"/>
      <c r="C401" s="523"/>
      <c r="D401" s="523"/>
    </row>
    <row r="402" ht="12.75" customHeight="1">
      <c r="B402" s="523"/>
      <c r="C402" s="523"/>
      <c r="D402" s="523"/>
    </row>
    <row r="403" ht="12.75" customHeight="1">
      <c r="B403" s="523"/>
      <c r="C403" s="523"/>
      <c r="D403" s="523"/>
    </row>
    <row r="404" ht="12.75" customHeight="1">
      <c r="B404" s="523"/>
      <c r="C404" s="523"/>
      <c r="D404" s="523"/>
    </row>
    <row r="405" ht="12.75" customHeight="1">
      <c r="B405" s="523"/>
      <c r="C405" s="523"/>
      <c r="D405" s="523"/>
    </row>
    <row r="406" ht="12.75" customHeight="1">
      <c r="B406" s="523"/>
      <c r="C406" s="523"/>
      <c r="D406" s="523"/>
    </row>
    <row r="407" ht="12.75" customHeight="1">
      <c r="B407" s="523"/>
      <c r="C407" s="523"/>
      <c r="D407" s="523"/>
    </row>
    <row r="408" ht="12.75" customHeight="1">
      <c r="B408" s="523"/>
      <c r="C408" s="523"/>
      <c r="D408" s="523"/>
    </row>
    <row r="409" ht="12.75" customHeight="1">
      <c r="B409" s="523"/>
      <c r="C409" s="523"/>
      <c r="D409" s="523"/>
    </row>
    <row r="410" ht="12.75" customHeight="1">
      <c r="B410" s="523"/>
      <c r="C410" s="523"/>
      <c r="D410" s="523"/>
    </row>
    <row r="411" ht="12.75" customHeight="1">
      <c r="B411" s="523"/>
      <c r="C411" s="523"/>
      <c r="D411" s="523"/>
    </row>
    <row r="412" ht="12.75" customHeight="1">
      <c r="B412" s="523"/>
      <c r="C412" s="523"/>
      <c r="D412" s="523"/>
    </row>
    <row r="413" ht="12.75" customHeight="1">
      <c r="B413" s="523"/>
      <c r="C413" s="523"/>
      <c r="D413" s="523"/>
    </row>
    <row r="414" ht="12.75" customHeight="1">
      <c r="B414" s="523"/>
      <c r="C414" s="523"/>
      <c r="D414" s="523"/>
    </row>
    <row r="415" ht="12.75" customHeight="1">
      <c r="B415" s="523"/>
      <c r="C415" s="523"/>
      <c r="D415" s="523"/>
    </row>
    <row r="416" ht="12.75" customHeight="1">
      <c r="B416" s="523"/>
      <c r="C416" s="523"/>
      <c r="D416" s="523"/>
    </row>
    <row r="417" ht="12.75" customHeight="1">
      <c r="B417" s="523"/>
      <c r="C417" s="523"/>
      <c r="D417" s="523"/>
    </row>
    <row r="418" ht="12.75" customHeight="1">
      <c r="B418" s="523"/>
      <c r="C418" s="523"/>
      <c r="D418" s="523"/>
    </row>
    <row r="419" ht="12.75" customHeight="1">
      <c r="B419" s="523"/>
      <c r="C419" s="523"/>
      <c r="D419" s="523"/>
    </row>
    <row r="420" ht="12.75" customHeight="1">
      <c r="B420" s="523"/>
      <c r="C420" s="523"/>
      <c r="D420" s="523"/>
    </row>
    <row r="421" ht="12.75" customHeight="1">
      <c r="B421" s="523"/>
      <c r="C421" s="523"/>
      <c r="D421" s="523"/>
    </row>
    <row r="422" ht="12.75" customHeight="1">
      <c r="B422" s="523"/>
      <c r="C422" s="523"/>
      <c r="D422" s="523"/>
    </row>
    <row r="423" ht="12.75" customHeight="1">
      <c r="B423" s="523"/>
      <c r="C423" s="523"/>
      <c r="D423" s="523"/>
    </row>
    <row r="424" ht="12.75" customHeight="1">
      <c r="B424" s="523"/>
      <c r="C424" s="523"/>
      <c r="D424" s="523"/>
    </row>
    <row r="425" ht="12.75" customHeight="1">
      <c r="B425" s="523"/>
      <c r="C425" s="523"/>
      <c r="D425" s="523"/>
    </row>
    <row r="426" ht="12.75" customHeight="1">
      <c r="B426" s="523"/>
      <c r="C426" s="523"/>
      <c r="D426" s="523"/>
    </row>
    <row r="427" ht="12.75" customHeight="1">
      <c r="B427" s="523"/>
      <c r="C427" s="523"/>
      <c r="D427" s="523"/>
    </row>
    <row r="428" ht="12.75" customHeight="1">
      <c r="B428" s="523"/>
      <c r="C428" s="523"/>
      <c r="D428" s="523"/>
    </row>
    <row r="429" ht="12.75" customHeight="1">
      <c r="B429" s="523"/>
      <c r="C429" s="523"/>
      <c r="D429" s="523"/>
    </row>
    <row r="430" ht="12.75" customHeight="1">
      <c r="B430" s="523"/>
      <c r="C430" s="523"/>
      <c r="D430" s="523"/>
    </row>
    <row r="431" ht="12.75" customHeight="1">
      <c r="B431" s="523"/>
      <c r="C431" s="523"/>
      <c r="D431" s="523"/>
    </row>
    <row r="432" ht="12.75" customHeight="1">
      <c r="B432" s="523"/>
      <c r="C432" s="523"/>
      <c r="D432" s="523"/>
    </row>
    <row r="433" ht="12.75" customHeight="1">
      <c r="B433" s="523"/>
      <c r="C433" s="523"/>
      <c r="D433" s="523"/>
    </row>
    <row r="434" ht="12.75" customHeight="1">
      <c r="B434" s="523"/>
      <c r="C434" s="523"/>
      <c r="D434" s="523"/>
    </row>
    <row r="435" ht="12.75" customHeight="1">
      <c r="B435" s="523"/>
      <c r="C435" s="523"/>
      <c r="D435" s="523"/>
    </row>
    <row r="436" ht="12.75" customHeight="1">
      <c r="B436" s="523"/>
      <c r="C436" s="523"/>
      <c r="D436" s="523"/>
    </row>
    <row r="437" ht="12.75" customHeight="1">
      <c r="B437" s="523"/>
      <c r="C437" s="523"/>
      <c r="D437" s="523"/>
    </row>
    <row r="438" ht="12.75" customHeight="1">
      <c r="B438" s="523"/>
      <c r="C438" s="523"/>
      <c r="D438" s="523"/>
    </row>
    <row r="439" ht="12.75" customHeight="1">
      <c r="B439" s="523"/>
      <c r="C439" s="523"/>
      <c r="D439" s="523"/>
    </row>
    <row r="440" ht="12.75" customHeight="1">
      <c r="B440" s="523"/>
      <c r="C440" s="523"/>
      <c r="D440" s="523"/>
    </row>
    <row r="441" ht="12.75" customHeight="1">
      <c r="B441" s="523"/>
      <c r="C441" s="523"/>
      <c r="D441" s="523"/>
    </row>
    <row r="442" ht="12.75" customHeight="1">
      <c r="B442" s="523"/>
      <c r="C442" s="523"/>
      <c r="D442" s="523"/>
    </row>
    <row r="443" ht="12.75" customHeight="1">
      <c r="B443" s="523"/>
      <c r="C443" s="523"/>
      <c r="D443" s="523"/>
    </row>
    <row r="444" ht="12.75" customHeight="1">
      <c r="B444" s="523"/>
      <c r="C444" s="523"/>
      <c r="D444" s="523"/>
    </row>
    <row r="445" ht="12.75" customHeight="1">
      <c r="B445" s="523"/>
      <c r="C445" s="523"/>
      <c r="D445" s="523"/>
    </row>
    <row r="446" ht="12.75" customHeight="1">
      <c r="B446" s="523"/>
      <c r="C446" s="523"/>
      <c r="D446" s="523"/>
    </row>
    <row r="447" ht="12.75" customHeight="1">
      <c r="B447" s="523"/>
      <c r="C447" s="523"/>
      <c r="D447" s="523"/>
    </row>
    <row r="448" ht="12.75" customHeight="1">
      <c r="B448" s="523"/>
      <c r="C448" s="523"/>
      <c r="D448" s="523"/>
    </row>
    <row r="449" ht="12.75" customHeight="1">
      <c r="B449" s="523"/>
      <c r="C449" s="523"/>
      <c r="D449" s="523"/>
    </row>
    <row r="450" ht="12.75" customHeight="1">
      <c r="B450" s="523"/>
      <c r="C450" s="523"/>
      <c r="D450" s="523"/>
    </row>
    <row r="451" ht="12.75" customHeight="1">
      <c r="B451" s="523"/>
      <c r="C451" s="523"/>
      <c r="D451" s="523"/>
    </row>
    <row r="452" ht="12.75" customHeight="1">
      <c r="B452" s="523"/>
      <c r="C452" s="523"/>
      <c r="D452" s="523"/>
    </row>
    <row r="453" ht="12.75" customHeight="1">
      <c r="B453" s="523"/>
      <c r="C453" s="523"/>
      <c r="D453" s="523"/>
    </row>
    <row r="454" ht="12.75" customHeight="1">
      <c r="B454" s="523"/>
      <c r="C454" s="523"/>
      <c r="D454" s="523"/>
    </row>
    <row r="455" ht="12.75" customHeight="1">
      <c r="B455" s="523"/>
      <c r="C455" s="523"/>
      <c r="D455" s="523"/>
    </row>
    <row r="456" ht="12.75" customHeight="1">
      <c r="B456" s="523"/>
      <c r="C456" s="523"/>
      <c r="D456" s="523"/>
    </row>
    <row r="457" ht="12.75" customHeight="1">
      <c r="B457" s="523"/>
      <c r="C457" s="523"/>
      <c r="D457" s="523"/>
    </row>
    <row r="458" ht="12.75" customHeight="1">
      <c r="B458" s="523"/>
      <c r="C458" s="523"/>
      <c r="D458" s="523"/>
    </row>
    <row r="459" ht="12.75" customHeight="1">
      <c r="B459" s="523"/>
      <c r="C459" s="523"/>
      <c r="D459" s="523"/>
    </row>
    <row r="460" ht="12.75" customHeight="1">
      <c r="B460" s="523"/>
      <c r="C460" s="523"/>
      <c r="D460" s="523"/>
    </row>
    <row r="461" ht="12.75" customHeight="1">
      <c r="B461" s="523"/>
      <c r="C461" s="523"/>
      <c r="D461" s="523"/>
    </row>
    <row r="462" ht="12.75" customHeight="1">
      <c r="B462" s="523"/>
      <c r="C462" s="523"/>
      <c r="D462" s="523"/>
    </row>
    <row r="463" ht="12.75" customHeight="1">
      <c r="B463" s="523"/>
      <c r="C463" s="523"/>
      <c r="D463" s="523"/>
    </row>
    <row r="464" ht="12.75" customHeight="1">
      <c r="B464" s="523"/>
      <c r="C464" s="523"/>
      <c r="D464" s="523"/>
    </row>
    <row r="465" ht="12.75" customHeight="1">
      <c r="B465" s="523"/>
      <c r="C465" s="523"/>
      <c r="D465" s="523"/>
    </row>
    <row r="466" ht="12.75" customHeight="1">
      <c r="B466" s="523"/>
      <c r="C466" s="523"/>
      <c r="D466" s="523"/>
    </row>
    <row r="467" ht="12.75" customHeight="1">
      <c r="B467" s="523"/>
      <c r="C467" s="523"/>
      <c r="D467" s="523"/>
    </row>
    <row r="468" ht="12.75" customHeight="1">
      <c r="B468" s="523"/>
      <c r="C468" s="523"/>
      <c r="D468" s="523"/>
    </row>
    <row r="469" ht="12.75" customHeight="1">
      <c r="B469" s="523"/>
      <c r="C469" s="523"/>
      <c r="D469" s="523"/>
    </row>
    <row r="470" ht="12.75" customHeight="1">
      <c r="B470" s="523"/>
      <c r="C470" s="523"/>
      <c r="D470" s="523"/>
    </row>
    <row r="471" ht="12.75" customHeight="1">
      <c r="B471" s="523"/>
      <c r="C471" s="523"/>
      <c r="D471" s="523"/>
    </row>
    <row r="472" ht="12.75" customHeight="1">
      <c r="B472" s="523"/>
      <c r="C472" s="523"/>
      <c r="D472" s="523"/>
    </row>
    <row r="473" ht="12.75" customHeight="1">
      <c r="B473" s="523"/>
      <c r="C473" s="523"/>
      <c r="D473" s="523"/>
    </row>
    <row r="474" ht="12.75" customHeight="1">
      <c r="B474" s="523"/>
      <c r="C474" s="523"/>
      <c r="D474" s="523"/>
    </row>
    <row r="475" ht="12.75" customHeight="1">
      <c r="B475" s="523"/>
      <c r="C475" s="523"/>
      <c r="D475" s="523"/>
    </row>
    <row r="476" ht="12.75" customHeight="1">
      <c r="B476" s="523"/>
      <c r="C476" s="523"/>
      <c r="D476" s="523"/>
    </row>
    <row r="477" ht="12.75" customHeight="1">
      <c r="B477" s="523"/>
      <c r="C477" s="523"/>
      <c r="D477" s="523"/>
    </row>
    <row r="478" ht="12.75" customHeight="1">
      <c r="B478" s="523"/>
      <c r="C478" s="523"/>
      <c r="D478" s="523"/>
    </row>
    <row r="479" ht="12.75" customHeight="1">
      <c r="B479" s="523"/>
      <c r="C479" s="523"/>
      <c r="D479" s="523"/>
    </row>
    <row r="480" ht="12.75" customHeight="1">
      <c r="B480" s="523"/>
      <c r="C480" s="523"/>
      <c r="D480" s="523"/>
    </row>
    <row r="481" ht="12.75" customHeight="1">
      <c r="B481" s="523"/>
      <c r="C481" s="523"/>
      <c r="D481" s="523"/>
    </row>
    <row r="482" ht="12.75" customHeight="1">
      <c r="B482" s="523"/>
      <c r="C482" s="523"/>
      <c r="D482" s="523"/>
    </row>
    <row r="483" ht="12.75" customHeight="1">
      <c r="B483" s="523"/>
      <c r="C483" s="523"/>
      <c r="D483" s="523"/>
    </row>
    <row r="484" ht="12.75" customHeight="1">
      <c r="B484" s="523"/>
      <c r="C484" s="523"/>
      <c r="D484" s="523"/>
    </row>
    <row r="485" ht="12.75" customHeight="1">
      <c r="B485" s="523"/>
      <c r="C485" s="523"/>
      <c r="D485" s="523"/>
    </row>
    <row r="486" ht="12.75" customHeight="1">
      <c r="B486" s="523"/>
      <c r="C486" s="523"/>
      <c r="D486" s="523"/>
    </row>
    <row r="487" ht="12.75" customHeight="1">
      <c r="B487" s="523"/>
      <c r="C487" s="523"/>
      <c r="D487" s="523"/>
    </row>
    <row r="488" ht="12.75" customHeight="1">
      <c r="B488" s="523"/>
      <c r="C488" s="523"/>
      <c r="D488" s="523"/>
    </row>
    <row r="489" ht="12.75" customHeight="1">
      <c r="B489" s="523"/>
      <c r="C489" s="523"/>
      <c r="D489" s="523"/>
    </row>
    <row r="490" ht="12.75" customHeight="1">
      <c r="B490" s="523"/>
      <c r="C490" s="523"/>
      <c r="D490" s="523"/>
    </row>
    <row r="491" ht="12.75" customHeight="1">
      <c r="B491" s="523"/>
      <c r="C491" s="523"/>
      <c r="D491" s="523"/>
    </row>
    <row r="492" ht="12.75" customHeight="1">
      <c r="B492" s="523"/>
      <c r="C492" s="523"/>
      <c r="D492" s="523"/>
    </row>
    <row r="493" ht="12.75" customHeight="1">
      <c r="B493" s="523"/>
      <c r="C493" s="523"/>
      <c r="D493" s="523"/>
    </row>
    <row r="494" ht="12.75" customHeight="1">
      <c r="B494" s="523"/>
      <c r="C494" s="523"/>
      <c r="D494" s="523"/>
    </row>
    <row r="495" ht="12.75" customHeight="1">
      <c r="B495" s="523"/>
      <c r="C495" s="523"/>
      <c r="D495" s="523"/>
    </row>
    <row r="496" ht="12.75" customHeight="1">
      <c r="B496" s="523"/>
      <c r="C496" s="523"/>
      <c r="D496" s="523"/>
    </row>
    <row r="497" ht="12.75" customHeight="1">
      <c r="B497" s="523"/>
      <c r="C497" s="523"/>
      <c r="D497" s="523"/>
    </row>
    <row r="498" ht="12.75" customHeight="1">
      <c r="B498" s="523"/>
      <c r="C498" s="523"/>
      <c r="D498" s="523"/>
    </row>
    <row r="499" ht="12.75" customHeight="1">
      <c r="B499" s="523"/>
      <c r="C499" s="523"/>
      <c r="D499" s="523"/>
    </row>
    <row r="500" ht="12.75" customHeight="1">
      <c r="B500" s="523"/>
      <c r="C500" s="523"/>
      <c r="D500" s="523"/>
    </row>
    <row r="501" ht="12.75" customHeight="1">
      <c r="B501" s="523"/>
      <c r="C501" s="523"/>
      <c r="D501" s="523"/>
    </row>
    <row r="502" ht="12.75" customHeight="1">
      <c r="B502" s="523"/>
      <c r="C502" s="523"/>
      <c r="D502" s="523"/>
    </row>
    <row r="503" ht="12.75" customHeight="1">
      <c r="B503" s="523"/>
      <c r="C503" s="523"/>
      <c r="D503" s="523"/>
    </row>
    <row r="504" ht="12.75" customHeight="1">
      <c r="B504" s="523"/>
      <c r="C504" s="523"/>
      <c r="D504" s="523"/>
    </row>
    <row r="505" ht="12.75" customHeight="1">
      <c r="B505" s="523"/>
      <c r="C505" s="523"/>
      <c r="D505" s="523"/>
    </row>
    <row r="506" ht="12.75" customHeight="1">
      <c r="B506" s="523"/>
      <c r="C506" s="523"/>
      <c r="D506" s="523"/>
    </row>
    <row r="507" ht="12.75" customHeight="1">
      <c r="B507" s="523"/>
      <c r="C507" s="523"/>
      <c r="D507" s="523"/>
    </row>
    <row r="508" ht="12.75" customHeight="1">
      <c r="B508" s="523"/>
      <c r="C508" s="523"/>
      <c r="D508" s="523"/>
    </row>
    <row r="509" ht="12.75" customHeight="1">
      <c r="B509" s="523"/>
      <c r="C509" s="523"/>
      <c r="D509" s="523"/>
    </row>
    <row r="510" ht="12.75" customHeight="1">
      <c r="B510" s="523"/>
      <c r="C510" s="523"/>
      <c r="D510" s="523"/>
    </row>
    <row r="511" ht="12.75" customHeight="1">
      <c r="B511" s="523"/>
      <c r="C511" s="523"/>
      <c r="D511" s="523"/>
    </row>
    <row r="512" ht="12.75" customHeight="1">
      <c r="B512" s="523"/>
      <c r="C512" s="523"/>
      <c r="D512" s="523"/>
    </row>
    <row r="513" ht="12.75" customHeight="1">
      <c r="B513" s="523"/>
      <c r="C513" s="523"/>
      <c r="D513" s="523"/>
    </row>
    <row r="514" ht="12.75" customHeight="1">
      <c r="B514" s="523"/>
      <c r="C514" s="523"/>
      <c r="D514" s="523"/>
    </row>
    <row r="515" ht="12.75" customHeight="1">
      <c r="B515" s="523"/>
      <c r="C515" s="523"/>
      <c r="D515" s="523"/>
    </row>
    <row r="516" ht="12.75" customHeight="1">
      <c r="B516" s="523"/>
      <c r="C516" s="523"/>
      <c r="D516" s="523"/>
    </row>
    <row r="517" ht="12.75" customHeight="1">
      <c r="B517" s="523"/>
      <c r="C517" s="523"/>
      <c r="D517" s="523"/>
    </row>
    <row r="518" ht="12.75" customHeight="1">
      <c r="B518" s="523"/>
      <c r="C518" s="523"/>
      <c r="D518" s="523"/>
    </row>
    <row r="519" ht="12.75" customHeight="1">
      <c r="B519" s="523"/>
      <c r="C519" s="523"/>
      <c r="D519" s="523"/>
    </row>
    <row r="520" ht="12.75" customHeight="1">
      <c r="B520" s="523"/>
      <c r="C520" s="523"/>
      <c r="D520" s="523"/>
    </row>
    <row r="521" ht="12.75" customHeight="1">
      <c r="B521" s="523"/>
      <c r="C521" s="523"/>
      <c r="D521" s="523"/>
    </row>
    <row r="522" ht="12.75" customHeight="1">
      <c r="B522" s="523"/>
      <c r="C522" s="523"/>
      <c r="D522" s="523"/>
    </row>
    <row r="523" ht="12.75" customHeight="1">
      <c r="B523" s="523"/>
      <c r="C523" s="523"/>
      <c r="D523" s="523"/>
    </row>
    <row r="524" ht="12.75" customHeight="1">
      <c r="B524" s="523"/>
      <c r="C524" s="523"/>
      <c r="D524" s="523"/>
    </row>
    <row r="525" ht="12.75" customHeight="1">
      <c r="B525" s="523"/>
      <c r="C525" s="523"/>
      <c r="D525" s="523"/>
    </row>
    <row r="526" ht="12.75" customHeight="1">
      <c r="B526" s="523"/>
      <c r="C526" s="523"/>
      <c r="D526" s="523"/>
    </row>
    <row r="527" ht="12.75" customHeight="1">
      <c r="B527" s="523"/>
      <c r="C527" s="523"/>
      <c r="D527" s="523"/>
    </row>
    <row r="528" ht="12.75" customHeight="1">
      <c r="B528" s="523"/>
      <c r="C528" s="523"/>
      <c r="D528" s="523"/>
    </row>
    <row r="529" ht="12.75" customHeight="1">
      <c r="B529" s="523"/>
      <c r="C529" s="523"/>
      <c r="D529" s="523"/>
    </row>
    <row r="530" ht="12.75" customHeight="1">
      <c r="B530" s="523"/>
      <c r="C530" s="523"/>
      <c r="D530" s="523"/>
    </row>
    <row r="531" ht="12.75" customHeight="1">
      <c r="B531" s="523"/>
      <c r="C531" s="523"/>
      <c r="D531" s="523"/>
    </row>
    <row r="532" ht="12.75" customHeight="1">
      <c r="B532" s="523"/>
      <c r="C532" s="523"/>
      <c r="D532" s="523"/>
    </row>
    <row r="533" ht="12.75" customHeight="1">
      <c r="B533" s="523"/>
      <c r="C533" s="523"/>
      <c r="D533" s="523"/>
    </row>
    <row r="534" ht="12.75" customHeight="1">
      <c r="B534" s="523"/>
      <c r="C534" s="523"/>
      <c r="D534" s="523"/>
    </row>
    <row r="535" ht="12.75" customHeight="1">
      <c r="B535" s="523"/>
      <c r="C535" s="523"/>
      <c r="D535" s="523"/>
    </row>
    <row r="536" ht="12.75" customHeight="1">
      <c r="B536" s="523"/>
      <c r="C536" s="523"/>
      <c r="D536" s="523"/>
    </row>
    <row r="537" ht="12.75" customHeight="1">
      <c r="B537" s="523"/>
      <c r="C537" s="523"/>
      <c r="D537" s="523"/>
    </row>
    <row r="538" ht="12.75" customHeight="1">
      <c r="B538" s="523"/>
      <c r="C538" s="523"/>
      <c r="D538" s="523"/>
    </row>
    <row r="539" ht="12.75" customHeight="1">
      <c r="B539" s="523"/>
      <c r="C539" s="523"/>
      <c r="D539" s="523"/>
    </row>
    <row r="540" ht="12.75" customHeight="1">
      <c r="B540" s="523"/>
      <c r="C540" s="523"/>
      <c r="D540" s="523"/>
    </row>
    <row r="541" ht="12.75" customHeight="1">
      <c r="B541" s="523"/>
      <c r="C541" s="523"/>
      <c r="D541" s="523"/>
    </row>
    <row r="542" ht="12.75" customHeight="1">
      <c r="B542" s="523"/>
      <c r="C542" s="523"/>
      <c r="D542" s="523"/>
    </row>
    <row r="543" ht="12.75" customHeight="1">
      <c r="B543" s="523"/>
      <c r="C543" s="523"/>
      <c r="D543" s="523"/>
    </row>
    <row r="544" ht="12.75" customHeight="1">
      <c r="B544" s="523"/>
      <c r="C544" s="523"/>
      <c r="D544" s="523"/>
    </row>
    <row r="545" ht="12.75" customHeight="1">
      <c r="B545" s="523"/>
      <c r="C545" s="523"/>
      <c r="D545" s="523"/>
    </row>
    <row r="546" ht="12.75" customHeight="1">
      <c r="B546" s="523"/>
      <c r="C546" s="523"/>
      <c r="D546" s="523"/>
    </row>
    <row r="547" ht="12.75" customHeight="1">
      <c r="B547" s="523"/>
      <c r="C547" s="523"/>
      <c r="D547" s="523"/>
    </row>
    <row r="548" ht="12.75" customHeight="1">
      <c r="B548" s="523"/>
      <c r="C548" s="523"/>
      <c r="D548" s="523"/>
    </row>
    <row r="549" ht="12.75" customHeight="1">
      <c r="B549" s="523"/>
      <c r="C549" s="523"/>
      <c r="D549" s="523"/>
    </row>
    <row r="550" ht="12.75" customHeight="1">
      <c r="B550" s="523"/>
      <c r="C550" s="523"/>
      <c r="D550" s="523"/>
    </row>
    <row r="551" ht="12.75" customHeight="1">
      <c r="B551" s="523"/>
      <c r="C551" s="523"/>
      <c r="D551" s="523"/>
    </row>
    <row r="552" ht="12.75" customHeight="1">
      <c r="B552" s="523"/>
      <c r="C552" s="523"/>
      <c r="D552" s="523"/>
    </row>
    <row r="553" ht="12.75" customHeight="1">
      <c r="B553" s="523"/>
      <c r="C553" s="523"/>
      <c r="D553" s="523"/>
    </row>
    <row r="554" ht="12.75" customHeight="1">
      <c r="B554" s="523"/>
      <c r="C554" s="523"/>
      <c r="D554" s="523"/>
    </row>
    <row r="555" ht="12.75" customHeight="1">
      <c r="B555" s="523"/>
      <c r="C555" s="523"/>
      <c r="D555" s="523"/>
    </row>
    <row r="556" ht="12.75" customHeight="1">
      <c r="B556" s="523"/>
      <c r="C556" s="523"/>
      <c r="D556" s="523"/>
    </row>
    <row r="557" ht="12.75" customHeight="1">
      <c r="B557" s="523"/>
      <c r="C557" s="523"/>
      <c r="D557" s="523"/>
    </row>
    <row r="558" ht="12.75" customHeight="1">
      <c r="B558" s="523"/>
      <c r="C558" s="523"/>
      <c r="D558" s="523"/>
    </row>
    <row r="559" ht="12.75" customHeight="1">
      <c r="B559" s="523"/>
      <c r="C559" s="523"/>
      <c r="D559" s="523"/>
    </row>
    <row r="560" ht="12.75" customHeight="1">
      <c r="B560" s="523"/>
      <c r="C560" s="523"/>
      <c r="D560" s="523"/>
    </row>
    <row r="561" ht="12.75" customHeight="1">
      <c r="B561" s="523"/>
      <c r="C561" s="523"/>
      <c r="D561" s="523"/>
    </row>
    <row r="562" ht="12.75" customHeight="1">
      <c r="B562" s="523"/>
      <c r="C562" s="523"/>
      <c r="D562" s="523"/>
    </row>
    <row r="563" ht="12.75" customHeight="1">
      <c r="B563" s="523"/>
      <c r="C563" s="523"/>
      <c r="D563" s="523"/>
    </row>
    <row r="564" ht="12.75" customHeight="1">
      <c r="B564" s="523"/>
      <c r="C564" s="523"/>
      <c r="D564" s="523"/>
    </row>
    <row r="565" ht="12.75" customHeight="1">
      <c r="B565" s="523"/>
      <c r="C565" s="523"/>
      <c r="D565" s="523"/>
    </row>
    <row r="566" ht="12.75" customHeight="1">
      <c r="B566" s="523"/>
      <c r="C566" s="523"/>
      <c r="D566" s="523"/>
    </row>
    <row r="567" ht="12.75" customHeight="1">
      <c r="B567" s="523"/>
      <c r="C567" s="523"/>
      <c r="D567" s="523"/>
    </row>
    <row r="568" ht="12.75" customHeight="1">
      <c r="B568" s="523"/>
      <c r="C568" s="523"/>
      <c r="D568" s="523"/>
    </row>
    <row r="569" ht="12.75" customHeight="1">
      <c r="B569" s="523"/>
      <c r="C569" s="523"/>
      <c r="D569" s="523"/>
    </row>
    <row r="570" ht="12.75" customHeight="1">
      <c r="B570" s="523"/>
      <c r="C570" s="523"/>
      <c r="D570" s="523"/>
    </row>
    <row r="571" ht="12.75" customHeight="1">
      <c r="B571" s="523"/>
      <c r="C571" s="523"/>
      <c r="D571" s="523"/>
    </row>
    <row r="572" ht="12.75" customHeight="1">
      <c r="B572" s="523"/>
      <c r="C572" s="523"/>
      <c r="D572" s="523"/>
    </row>
    <row r="573" ht="12.75" customHeight="1">
      <c r="B573" s="523"/>
      <c r="C573" s="523"/>
      <c r="D573" s="523"/>
    </row>
    <row r="574" ht="12.75" customHeight="1">
      <c r="B574" s="523"/>
      <c r="C574" s="523"/>
      <c r="D574" s="523"/>
    </row>
    <row r="575" ht="12.75" customHeight="1">
      <c r="B575" s="523"/>
      <c r="C575" s="523"/>
      <c r="D575" s="523"/>
    </row>
    <row r="576" ht="12.75" customHeight="1">
      <c r="B576" s="523"/>
      <c r="C576" s="523"/>
      <c r="D576" s="523"/>
    </row>
    <row r="577" ht="12.75" customHeight="1">
      <c r="B577" s="523"/>
      <c r="C577" s="523"/>
      <c r="D577" s="523"/>
    </row>
    <row r="578" ht="12.75" customHeight="1">
      <c r="B578" s="523"/>
      <c r="C578" s="523"/>
      <c r="D578" s="523"/>
    </row>
    <row r="579" ht="12.75" customHeight="1">
      <c r="B579" s="523"/>
      <c r="C579" s="523"/>
      <c r="D579" s="523"/>
    </row>
    <row r="580" ht="12.75" customHeight="1">
      <c r="B580" s="523"/>
      <c r="C580" s="523"/>
      <c r="D580" s="523"/>
    </row>
    <row r="581" ht="12.75" customHeight="1">
      <c r="B581" s="523"/>
      <c r="C581" s="523"/>
      <c r="D581" s="523"/>
    </row>
    <row r="582" ht="12.75" customHeight="1">
      <c r="B582" s="523"/>
      <c r="C582" s="523"/>
      <c r="D582" s="523"/>
    </row>
    <row r="583" ht="12.75" customHeight="1">
      <c r="B583" s="523"/>
      <c r="C583" s="523"/>
      <c r="D583" s="523"/>
    </row>
    <row r="584" ht="12.75" customHeight="1">
      <c r="B584" s="523"/>
      <c r="C584" s="523"/>
      <c r="D584" s="523"/>
    </row>
    <row r="585" ht="12.75" customHeight="1">
      <c r="B585" s="523"/>
      <c r="C585" s="523"/>
      <c r="D585" s="523"/>
    </row>
    <row r="586" ht="12.75" customHeight="1">
      <c r="B586" s="523"/>
      <c r="C586" s="523"/>
      <c r="D586" s="523"/>
    </row>
    <row r="587" ht="12.75" customHeight="1">
      <c r="B587" s="523"/>
      <c r="C587" s="523"/>
      <c r="D587" s="523"/>
    </row>
    <row r="588" ht="12.75" customHeight="1">
      <c r="B588" s="523"/>
      <c r="C588" s="523"/>
      <c r="D588" s="523"/>
    </row>
    <row r="589" ht="12.75" customHeight="1">
      <c r="B589" s="523"/>
      <c r="C589" s="523"/>
      <c r="D589" s="523"/>
    </row>
    <row r="590" ht="12.75" customHeight="1">
      <c r="B590" s="523"/>
      <c r="C590" s="523"/>
      <c r="D590" s="523"/>
    </row>
    <row r="591" ht="12.75" customHeight="1">
      <c r="B591" s="523"/>
      <c r="C591" s="523"/>
      <c r="D591" s="523"/>
    </row>
    <row r="592" ht="12.75" customHeight="1">
      <c r="B592" s="523"/>
      <c r="C592" s="523"/>
      <c r="D592" s="523"/>
    </row>
    <row r="593" ht="12.75" customHeight="1">
      <c r="B593" s="523"/>
      <c r="C593" s="523"/>
      <c r="D593" s="523"/>
    </row>
    <row r="594" ht="12.75" customHeight="1">
      <c r="B594" s="523"/>
      <c r="C594" s="523"/>
      <c r="D594" s="523"/>
    </row>
    <row r="595" ht="12.75" customHeight="1">
      <c r="B595" s="523"/>
      <c r="C595" s="523"/>
      <c r="D595" s="523"/>
    </row>
    <row r="596" ht="12.75" customHeight="1">
      <c r="B596" s="523"/>
      <c r="C596" s="523"/>
      <c r="D596" s="523"/>
    </row>
    <row r="597" ht="12.75" customHeight="1">
      <c r="B597" s="523"/>
      <c r="C597" s="523"/>
      <c r="D597" s="523"/>
    </row>
    <row r="598" ht="12.75" customHeight="1">
      <c r="B598" s="523"/>
      <c r="C598" s="523"/>
      <c r="D598" s="523"/>
    </row>
    <row r="599" ht="12.75" customHeight="1">
      <c r="B599" s="523"/>
      <c r="C599" s="523"/>
      <c r="D599" s="523"/>
    </row>
    <row r="600" ht="12.75" customHeight="1">
      <c r="B600" s="523"/>
      <c r="C600" s="523"/>
      <c r="D600" s="523"/>
    </row>
    <row r="601" ht="12.75" customHeight="1">
      <c r="B601" s="523"/>
      <c r="C601" s="523"/>
      <c r="D601" s="523"/>
    </row>
    <row r="602" ht="12.75" customHeight="1">
      <c r="B602" s="523"/>
      <c r="C602" s="523"/>
      <c r="D602" s="523"/>
    </row>
    <row r="603" ht="12.75" customHeight="1">
      <c r="B603" s="523"/>
      <c r="C603" s="523"/>
      <c r="D603" s="523"/>
    </row>
    <row r="604" ht="12.75" customHeight="1">
      <c r="B604" s="523"/>
      <c r="C604" s="523"/>
      <c r="D604" s="523"/>
    </row>
    <row r="605" ht="12.75" customHeight="1">
      <c r="B605" s="523"/>
      <c r="C605" s="523"/>
      <c r="D605" s="523"/>
    </row>
    <row r="606" ht="12.75" customHeight="1">
      <c r="B606" s="523"/>
      <c r="C606" s="523"/>
      <c r="D606" s="523"/>
    </row>
    <row r="607" ht="12.75" customHeight="1">
      <c r="B607" s="523"/>
      <c r="C607" s="523"/>
      <c r="D607" s="523"/>
    </row>
    <row r="608" ht="12.75" customHeight="1">
      <c r="B608" s="523"/>
      <c r="C608" s="523"/>
      <c r="D608" s="523"/>
    </row>
    <row r="609" ht="12.75" customHeight="1">
      <c r="B609" s="523"/>
      <c r="C609" s="523"/>
      <c r="D609" s="523"/>
    </row>
    <row r="610" ht="12.75" customHeight="1">
      <c r="B610" s="523"/>
      <c r="C610" s="523"/>
      <c r="D610" s="523"/>
    </row>
    <row r="611" ht="12.75" customHeight="1">
      <c r="B611" s="523"/>
      <c r="C611" s="523"/>
      <c r="D611" s="523"/>
    </row>
    <row r="612" ht="12.75" customHeight="1">
      <c r="B612" s="523"/>
      <c r="C612" s="523"/>
      <c r="D612" s="523"/>
    </row>
    <row r="613" ht="12.75" customHeight="1">
      <c r="B613" s="523"/>
      <c r="C613" s="523"/>
      <c r="D613" s="523"/>
    </row>
    <row r="614" ht="12.75" customHeight="1">
      <c r="B614" s="523"/>
      <c r="C614" s="523"/>
      <c r="D614" s="523"/>
    </row>
    <row r="615" ht="12.75" customHeight="1">
      <c r="B615" s="523"/>
      <c r="C615" s="523"/>
      <c r="D615" s="523"/>
    </row>
    <row r="616" ht="12.75" customHeight="1">
      <c r="B616" s="523"/>
      <c r="C616" s="523"/>
      <c r="D616" s="523"/>
    </row>
    <row r="617" ht="12.75" customHeight="1">
      <c r="B617" s="523"/>
      <c r="C617" s="523"/>
      <c r="D617" s="523"/>
    </row>
    <row r="618" ht="12.75" customHeight="1">
      <c r="B618" s="523"/>
      <c r="C618" s="523"/>
      <c r="D618" s="523"/>
    </row>
    <row r="619" ht="12.75" customHeight="1">
      <c r="B619" s="523"/>
      <c r="C619" s="523"/>
      <c r="D619" s="523"/>
    </row>
    <row r="620" ht="12.75" customHeight="1">
      <c r="B620" s="523"/>
      <c r="C620" s="523"/>
      <c r="D620" s="523"/>
    </row>
    <row r="621" ht="12.75" customHeight="1">
      <c r="B621" s="523"/>
      <c r="C621" s="523"/>
      <c r="D621" s="523"/>
    </row>
    <row r="622" ht="12.75" customHeight="1">
      <c r="B622" s="523"/>
      <c r="C622" s="523"/>
      <c r="D622" s="523"/>
    </row>
    <row r="623" ht="12.75" customHeight="1">
      <c r="B623" s="523"/>
      <c r="C623" s="523"/>
      <c r="D623" s="523"/>
    </row>
    <row r="624" ht="12.75" customHeight="1">
      <c r="B624" s="523"/>
      <c r="C624" s="523"/>
      <c r="D624" s="523"/>
    </row>
    <row r="625" ht="12.75" customHeight="1">
      <c r="B625" s="523"/>
      <c r="C625" s="523"/>
      <c r="D625" s="523"/>
    </row>
    <row r="626" ht="12.75" customHeight="1">
      <c r="B626" s="523"/>
      <c r="C626" s="523"/>
      <c r="D626" s="523"/>
    </row>
    <row r="627" ht="12.75" customHeight="1">
      <c r="B627" s="523"/>
      <c r="C627" s="523"/>
      <c r="D627" s="523"/>
    </row>
    <row r="628" ht="12.75" customHeight="1">
      <c r="B628" s="523"/>
      <c r="C628" s="523"/>
      <c r="D628" s="523"/>
    </row>
    <row r="629" ht="12.75" customHeight="1">
      <c r="B629" s="523"/>
      <c r="C629" s="523"/>
      <c r="D629" s="523"/>
    </row>
    <row r="630" ht="12.75" customHeight="1">
      <c r="B630" s="523"/>
      <c r="C630" s="523"/>
      <c r="D630" s="523"/>
    </row>
    <row r="631" ht="12.75" customHeight="1">
      <c r="B631" s="523"/>
      <c r="C631" s="523"/>
      <c r="D631" s="523"/>
    </row>
    <row r="632" ht="12.75" customHeight="1">
      <c r="B632" s="523"/>
      <c r="C632" s="523"/>
      <c r="D632" s="523"/>
    </row>
    <row r="633" ht="12.75" customHeight="1">
      <c r="B633" s="523"/>
      <c r="C633" s="523"/>
      <c r="D633" s="523"/>
    </row>
    <row r="634" ht="12.75" customHeight="1">
      <c r="B634" s="523"/>
      <c r="C634" s="523"/>
      <c r="D634" s="523"/>
    </row>
    <row r="635" ht="12.75" customHeight="1">
      <c r="B635" s="523"/>
      <c r="C635" s="523"/>
      <c r="D635" s="523"/>
    </row>
    <row r="636" ht="12.75" customHeight="1">
      <c r="B636" s="523"/>
      <c r="C636" s="523"/>
      <c r="D636" s="523"/>
    </row>
    <row r="637" ht="12.75" customHeight="1">
      <c r="B637" s="523"/>
      <c r="C637" s="523"/>
      <c r="D637" s="523"/>
    </row>
    <row r="638" ht="12.75" customHeight="1">
      <c r="B638" s="523"/>
      <c r="C638" s="523"/>
      <c r="D638" s="523"/>
    </row>
    <row r="639" ht="12.75" customHeight="1">
      <c r="B639" s="523"/>
      <c r="C639" s="523"/>
      <c r="D639" s="523"/>
    </row>
    <row r="640" ht="12.75" customHeight="1">
      <c r="B640" s="523"/>
      <c r="C640" s="523"/>
      <c r="D640" s="523"/>
    </row>
    <row r="641" ht="12.75" customHeight="1">
      <c r="B641" s="523"/>
      <c r="C641" s="523"/>
      <c r="D641" s="523"/>
    </row>
    <row r="642" ht="12.75" customHeight="1">
      <c r="B642" s="523"/>
      <c r="C642" s="523"/>
      <c r="D642" s="523"/>
    </row>
    <row r="643" ht="12.75" customHeight="1">
      <c r="B643" s="523"/>
      <c r="C643" s="523"/>
      <c r="D643" s="523"/>
    </row>
    <row r="644" ht="12.75" customHeight="1">
      <c r="B644" s="523"/>
      <c r="C644" s="523"/>
      <c r="D644" s="523"/>
    </row>
    <row r="645" ht="12.75" customHeight="1">
      <c r="B645" s="523"/>
      <c r="C645" s="523"/>
      <c r="D645" s="523"/>
    </row>
    <row r="646" ht="12.75" customHeight="1">
      <c r="B646" s="523"/>
      <c r="C646" s="523"/>
      <c r="D646" s="523"/>
    </row>
    <row r="647" ht="12.75" customHeight="1">
      <c r="B647" s="523"/>
      <c r="C647" s="523"/>
      <c r="D647" s="523"/>
    </row>
    <row r="648" ht="12.75" customHeight="1">
      <c r="B648" s="523"/>
      <c r="C648" s="523"/>
      <c r="D648" s="523"/>
    </row>
    <row r="649" ht="12.75" customHeight="1">
      <c r="B649" s="523"/>
      <c r="C649" s="523"/>
      <c r="D649" s="523"/>
    </row>
    <row r="650" ht="12.75" customHeight="1">
      <c r="B650" s="523"/>
      <c r="C650" s="523"/>
      <c r="D650" s="523"/>
    </row>
    <row r="651" ht="12.75" customHeight="1">
      <c r="B651" s="523"/>
      <c r="C651" s="523"/>
      <c r="D651" s="523"/>
    </row>
    <row r="652" ht="12.75" customHeight="1">
      <c r="B652" s="523"/>
      <c r="C652" s="523"/>
      <c r="D652" s="523"/>
    </row>
    <row r="653" ht="12.75" customHeight="1">
      <c r="B653" s="523"/>
      <c r="C653" s="523"/>
      <c r="D653" s="523"/>
    </row>
    <row r="654" ht="12.75" customHeight="1">
      <c r="B654" s="523"/>
      <c r="C654" s="523"/>
      <c r="D654" s="523"/>
    </row>
    <row r="655" ht="12.75" customHeight="1">
      <c r="B655" s="523"/>
      <c r="C655" s="523"/>
      <c r="D655" s="523"/>
    </row>
    <row r="656" ht="12.75" customHeight="1">
      <c r="B656" s="523"/>
      <c r="C656" s="523"/>
      <c r="D656" s="523"/>
    </row>
    <row r="657" ht="12.75" customHeight="1">
      <c r="B657" s="523"/>
      <c r="C657" s="523"/>
      <c r="D657" s="523"/>
    </row>
    <row r="658" ht="12.75" customHeight="1">
      <c r="B658" s="523"/>
      <c r="C658" s="523"/>
      <c r="D658" s="523"/>
    </row>
    <row r="659" ht="12.75" customHeight="1">
      <c r="B659" s="523"/>
      <c r="C659" s="523"/>
      <c r="D659" s="523"/>
    </row>
    <row r="660" ht="12.75" customHeight="1">
      <c r="B660" s="523"/>
      <c r="C660" s="523"/>
      <c r="D660" s="523"/>
    </row>
    <row r="661" ht="12.75" customHeight="1">
      <c r="B661" s="523"/>
      <c r="C661" s="523"/>
      <c r="D661" s="523"/>
    </row>
    <row r="662" ht="12.75" customHeight="1">
      <c r="B662" s="523"/>
      <c r="C662" s="523"/>
      <c r="D662" s="523"/>
    </row>
    <row r="663" ht="12.75" customHeight="1">
      <c r="B663" s="523"/>
      <c r="C663" s="523"/>
      <c r="D663" s="523"/>
    </row>
    <row r="664" ht="12.75" customHeight="1">
      <c r="B664" s="523"/>
      <c r="C664" s="523"/>
      <c r="D664" s="523"/>
    </row>
    <row r="665" ht="12.75" customHeight="1">
      <c r="B665" s="523"/>
      <c r="C665" s="523"/>
      <c r="D665" s="523"/>
    </row>
    <row r="666" ht="12.75" customHeight="1">
      <c r="B666" s="523"/>
      <c r="C666" s="523"/>
      <c r="D666" s="523"/>
    </row>
    <row r="667" ht="12.75" customHeight="1">
      <c r="B667" s="523"/>
      <c r="C667" s="523"/>
      <c r="D667" s="523"/>
    </row>
    <row r="668" ht="12.75" customHeight="1">
      <c r="B668" s="523"/>
      <c r="C668" s="523"/>
      <c r="D668" s="523"/>
    </row>
    <row r="669" ht="12.75" customHeight="1">
      <c r="B669" s="523"/>
      <c r="C669" s="523"/>
      <c r="D669" s="523"/>
    </row>
    <row r="670" ht="12.75" customHeight="1">
      <c r="B670" s="523"/>
      <c r="C670" s="523"/>
      <c r="D670" s="523"/>
    </row>
    <row r="671" ht="12.75" customHeight="1">
      <c r="B671" s="523"/>
      <c r="C671" s="523"/>
      <c r="D671" s="523"/>
    </row>
    <row r="672" ht="12.75" customHeight="1">
      <c r="B672" s="523"/>
      <c r="C672" s="523"/>
      <c r="D672" s="523"/>
    </row>
    <row r="673" ht="12.75" customHeight="1">
      <c r="B673" s="523"/>
      <c r="C673" s="523"/>
      <c r="D673" s="523"/>
    </row>
    <row r="674" ht="12.75" customHeight="1">
      <c r="B674" s="523"/>
      <c r="C674" s="523"/>
      <c r="D674" s="523"/>
    </row>
    <row r="675" ht="12.75" customHeight="1">
      <c r="B675" s="523"/>
      <c r="C675" s="523"/>
      <c r="D675" s="523"/>
    </row>
    <row r="676" ht="12.75" customHeight="1">
      <c r="B676" s="523"/>
      <c r="C676" s="523"/>
      <c r="D676" s="523"/>
    </row>
    <row r="677" ht="12.75" customHeight="1">
      <c r="B677" s="523"/>
      <c r="C677" s="523"/>
      <c r="D677" s="523"/>
    </row>
    <row r="678" ht="12.75" customHeight="1">
      <c r="B678" s="523"/>
      <c r="C678" s="523"/>
      <c r="D678" s="523"/>
    </row>
    <row r="679" ht="12.75" customHeight="1">
      <c r="B679" s="523"/>
      <c r="C679" s="523"/>
      <c r="D679" s="523"/>
    </row>
    <row r="680" ht="12.75" customHeight="1">
      <c r="B680" s="523"/>
      <c r="C680" s="523"/>
      <c r="D680" s="523"/>
    </row>
    <row r="681" ht="12.75" customHeight="1">
      <c r="B681" s="523"/>
      <c r="C681" s="523"/>
      <c r="D681" s="523"/>
    </row>
    <row r="682" ht="12.75" customHeight="1">
      <c r="B682" s="523"/>
      <c r="C682" s="523"/>
      <c r="D682" s="523"/>
    </row>
    <row r="683" ht="12.75" customHeight="1">
      <c r="B683" s="523"/>
      <c r="C683" s="523"/>
      <c r="D683" s="523"/>
    </row>
    <row r="684" ht="12.75" customHeight="1">
      <c r="B684" s="523"/>
      <c r="C684" s="523"/>
      <c r="D684" s="523"/>
    </row>
    <row r="685" ht="12.75" customHeight="1">
      <c r="B685" s="523"/>
      <c r="C685" s="523"/>
      <c r="D685" s="523"/>
    </row>
    <row r="686" ht="12.75" customHeight="1">
      <c r="B686" s="523"/>
      <c r="C686" s="523"/>
      <c r="D686" s="523"/>
    </row>
    <row r="687" ht="12.75" customHeight="1">
      <c r="B687" s="523"/>
      <c r="C687" s="523"/>
      <c r="D687" s="523"/>
    </row>
    <row r="688" ht="12.75" customHeight="1">
      <c r="B688" s="523"/>
      <c r="C688" s="523"/>
      <c r="D688" s="523"/>
    </row>
    <row r="689" ht="12.75" customHeight="1">
      <c r="B689" s="523"/>
      <c r="C689" s="523"/>
      <c r="D689" s="523"/>
    </row>
    <row r="690" ht="12.75" customHeight="1">
      <c r="B690" s="523"/>
      <c r="C690" s="523"/>
      <c r="D690" s="523"/>
    </row>
    <row r="691" ht="12.75" customHeight="1">
      <c r="B691" s="523"/>
      <c r="C691" s="523"/>
      <c r="D691" s="523"/>
    </row>
    <row r="692" ht="12.75" customHeight="1">
      <c r="B692" s="523"/>
      <c r="C692" s="523"/>
      <c r="D692" s="523"/>
    </row>
    <row r="693" ht="12.75" customHeight="1">
      <c r="B693" s="523"/>
      <c r="C693" s="523"/>
      <c r="D693" s="523"/>
    </row>
    <row r="694" ht="12.75" customHeight="1">
      <c r="B694" s="523"/>
      <c r="C694" s="523"/>
      <c r="D694" s="523"/>
    </row>
    <row r="695" ht="12.75" customHeight="1">
      <c r="B695" s="523"/>
      <c r="C695" s="523"/>
      <c r="D695" s="523"/>
    </row>
    <row r="696" ht="12.75" customHeight="1">
      <c r="B696" s="523"/>
      <c r="C696" s="523"/>
      <c r="D696" s="523"/>
    </row>
    <row r="697" ht="12.75" customHeight="1">
      <c r="B697" s="523"/>
      <c r="C697" s="523"/>
      <c r="D697" s="523"/>
    </row>
    <row r="698" ht="12.75" customHeight="1">
      <c r="B698" s="523"/>
      <c r="C698" s="523"/>
      <c r="D698" s="523"/>
    </row>
    <row r="699" ht="12.75" customHeight="1">
      <c r="B699" s="523"/>
      <c r="C699" s="523"/>
      <c r="D699" s="523"/>
    </row>
    <row r="700" ht="12.75" customHeight="1">
      <c r="B700" s="523"/>
      <c r="C700" s="523"/>
      <c r="D700" s="523"/>
    </row>
    <row r="701" ht="12.75" customHeight="1">
      <c r="B701" s="523"/>
      <c r="C701" s="523"/>
      <c r="D701" s="523"/>
    </row>
    <row r="702" ht="12.75" customHeight="1">
      <c r="B702" s="523"/>
      <c r="C702" s="523"/>
      <c r="D702" s="523"/>
    </row>
    <row r="703" ht="12.75" customHeight="1">
      <c r="B703" s="523"/>
      <c r="C703" s="523"/>
      <c r="D703" s="523"/>
    </row>
    <row r="704" ht="12.75" customHeight="1">
      <c r="B704" s="523"/>
      <c r="C704" s="523"/>
      <c r="D704" s="523"/>
    </row>
    <row r="705" ht="12.75" customHeight="1">
      <c r="B705" s="523"/>
      <c r="C705" s="523"/>
      <c r="D705" s="523"/>
    </row>
    <row r="706" ht="12.75" customHeight="1">
      <c r="B706" s="523"/>
      <c r="C706" s="523"/>
      <c r="D706" s="523"/>
    </row>
    <row r="707" ht="12.75" customHeight="1">
      <c r="B707" s="523"/>
      <c r="C707" s="523"/>
      <c r="D707" s="523"/>
    </row>
    <row r="708" ht="12.75" customHeight="1">
      <c r="B708" s="523"/>
      <c r="C708" s="523"/>
      <c r="D708" s="523"/>
    </row>
    <row r="709" ht="12.75" customHeight="1">
      <c r="B709" s="523"/>
      <c r="C709" s="523"/>
      <c r="D709" s="523"/>
    </row>
    <row r="710" ht="12.75" customHeight="1">
      <c r="B710" s="523"/>
      <c r="C710" s="523"/>
      <c r="D710" s="523"/>
    </row>
    <row r="711" ht="12.75" customHeight="1">
      <c r="B711" s="523"/>
      <c r="C711" s="523"/>
      <c r="D711" s="523"/>
    </row>
    <row r="712" ht="12.75" customHeight="1">
      <c r="B712" s="523"/>
      <c r="C712" s="523"/>
      <c r="D712" s="523"/>
    </row>
    <row r="713" ht="12.75" customHeight="1">
      <c r="B713" s="523"/>
      <c r="C713" s="523"/>
      <c r="D713" s="523"/>
    </row>
    <row r="714" ht="12.75" customHeight="1">
      <c r="B714" s="523"/>
      <c r="C714" s="523"/>
      <c r="D714" s="523"/>
    </row>
    <row r="715" ht="12.75" customHeight="1">
      <c r="B715" s="523"/>
      <c r="C715" s="523"/>
      <c r="D715" s="523"/>
    </row>
    <row r="716" ht="12.75" customHeight="1">
      <c r="B716" s="523"/>
      <c r="C716" s="523"/>
      <c r="D716" s="523"/>
    </row>
    <row r="717" ht="12.75" customHeight="1">
      <c r="B717" s="523"/>
      <c r="C717" s="523"/>
      <c r="D717" s="523"/>
    </row>
    <row r="718" ht="12.75" customHeight="1">
      <c r="B718" s="523"/>
      <c r="C718" s="523"/>
      <c r="D718" s="523"/>
    </row>
    <row r="719" ht="12.75" customHeight="1">
      <c r="B719" s="523"/>
      <c r="C719" s="523"/>
      <c r="D719" s="523"/>
    </row>
    <row r="720" ht="12.75" customHeight="1">
      <c r="B720" s="523"/>
      <c r="C720" s="523"/>
      <c r="D720" s="523"/>
    </row>
    <row r="721" ht="12.75" customHeight="1">
      <c r="B721" s="523"/>
      <c r="C721" s="523"/>
      <c r="D721" s="523"/>
    </row>
    <row r="722" ht="12.75" customHeight="1">
      <c r="B722" s="523"/>
      <c r="C722" s="523"/>
      <c r="D722" s="523"/>
    </row>
    <row r="723" ht="12.75" customHeight="1">
      <c r="B723" s="523"/>
      <c r="C723" s="523"/>
      <c r="D723" s="523"/>
    </row>
    <row r="724" ht="12.75" customHeight="1">
      <c r="B724" s="523"/>
      <c r="C724" s="523"/>
      <c r="D724" s="523"/>
    </row>
    <row r="725" ht="12.75" customHeight="1">
      <c r="B725" s="523"/>
      <c r="C725" s="523"/>
      <c r="D725" s="523"/>
    </row>
    <row r="726" ht="12.75" customHeight="1">
      <c r="B726" s="523"/>
      <c r="C726" s="523"/>
      <c r="D726" s="523"/>
    </row>
    <row r="727" ht="12.75" customHeight="1">
      <c r="B727" s="523"/>
      <c r="C727" s="523"/>
      <c r="D727" s="523"/>
    </row>
    <row r="728" ht="12.75" customHeight="1">
      <c r="B728" s="523"/>
      <c r="C728" s="523"/>
      <c r="D728" s="523"/>
    </row>
    <row r="729" ht="12.75" customHeight="1">
      <c r="B729" s="523"/>
      <c r="C729" s="523"/>
      <c r="D729" s="523"/>
    </row>
    <row r="730" ht="12.75" customHeight="1">
      <c r="B730" s="523"/>
      <c r="C730" s="523"/>
      <c r="D730" s="523"/>
    </row>
    <row r="731" ht="12.75" customHeight="1">
      <c r="B731" s="523"/>
      <c r="C731" s="523"/>
      <c r="D731" s="523"/>
    </row>
    <row r="732" ht="12.75" customHeight="1">
      <c r="B732" s="523"/>
      <c r="C732" s="523"/>
      <c r="D732" s="523"/>
    </row>
    <row r="733" ht="12.75" customHeight="1">
      <c r="B733" s="523"/>
      <c r="C733" s="523"/>
      <c r="D733" s="523"/>
    </row>
    <row r="734" ht="12.75" customHeight="1">
      <c r="B734" s="523"/>
      <c r="C734" s="523"/>
      <c r="D734" s="523"/>
    </row>
    <row r="735" ht="12.75" customHeight="1">
      <c r="B735" s="523"/>
      <c r="C735" s="523"/>
      <c r="D735" s="523"/>
    </row>
    <row r="736" ht="12.75" customHeight="1">
      <c r="B736" s="523"/>
      <c r="C736" s="523"/>
      <c r="D736" s="523"/>
    </row>
    <row r="737" ht="12.75" customHeight="1">
      <c r="B737" s="523"/>
      <c r="C737" s="523"/>
      <c r="D737" s="523"/>
    </row>
    <row r="738" ht="12.75" customHeight="1">
      <c r="B738" s="523"/>
      <c r="C738" s="523"/>
      <c r="D738" s="523"/>
    </row>
    <row r="739" ht="12.75" customHeight="1">
      <c r="B739" s="523"/>
      <c r="C739" s="523"/>
      <c r="D739" s="523"/>
    </row>
    <row r="740" ht="12.75" customHeight="1">
      <c r="B740" s="523"/>
      <c r="C740" s="523"/>
      <c r="D740" s="523"/>
    </row>
    <row r="741" ht="12.75" customHeight="1">
      <c r="B741" s="523"/>
      <c r="C741" s="523"/>
      <c r="D741" s="523"/>
    </row>
    <row r="742" ht="12.75" customHeight="1">
      <c r="B742" s="523"/>
      <c r="C742" s="523"/>
      <c r="D742" s="523"/>
    </row>
    <row r="743" ht="12.75" customHeight="1">
      <c r="B743" s="523"/>
      <c r="C743" s="523"/>
      <c r="D743" s="523"/>
    </row>
    <row r="744" ht="12.75" customHeight="1">
      <c r="B744" s="523"/>
      <c r="C744" s="523"/>
      <c r="D744" s="523"/>
    </row>
    <row r="745" ht="12.75" customHeight="1">
      <c r="B745" s="523"/>
      <c r="C745" s="523"/>
      <c r="D745" s="523"/>
    </row>
    <row r="746" ht="12.75" customHeight="1">
      <c r="B746" s="523"/>
      <c r="C746" s="523"/>
      <c r="D746" s="523"/>
    </row>
    <row r="747" ht="12.75" customHeight="1">
      <c r="B747" s="523"/>
      <c r="C747" s="523"/>
      <c r="D747" s="523"/>
    </row>
    <row r="748" ht="12.75" customHeight="1">
      <c r="B748" s="523"/>
      <c r="C748" s="523"/>
      <c r="D748" s="523"/>
    </row>
    <row r="749" ht="12.75" customHeight="1">
      <c r="B749" s="523"/>
      <c r="C749" s="523"/>
      <c r="D749" s="523"/>
    </row>
    <row r="750" ht="12.75" customHeight="1">
      <c r="B750" s="523"/>
      <c r="C750" s="523"/>
      <c r="D750" s="523"/>
    </row>
    <row r="751" ht="12.75" customHeight="1">
      <c r="B751" s="523"/>
      <c r="C751" s="523"/>
      <c r="D751" s="523"/>
    </row>
    <row r="752" ht="12.75" customHeight="1">
      <c r="B752" s="523"/>
      <c r="C752" s="523"/>
      <c r="D752" s="523"/>
    </row>
    <row r="753" ht="12.75" customHeight="1">
      <c r="B753" s="523"/>
      <c r="C753" s="523"/>
      <c r="D753" s="523"/>
    </row>
    <row r="754" ht="12.75" customHeight="1">
      <c r="B754" s="523"/>
      <c r="C754" s="523"/>
      <c r="D754" s="523"/>
    </row>
    <row r="755" ht="12.75" customHeight="1">
      <c r="B755" s="523"/>
      <c r="C755" s="523"/>
      <c r="D755" s="523"/>
    </row>
    <row r="756" ht="12.75" customHeight="1">
      <c r="B756" s="523"/>
      <c r="C756" s="523"/>
      <c r="D756" s="523"/>
    </row>
    <row r="757" ht="12.75" customHeight="1">
      <c r="B757" s="523"/>
      <c r="C757" s="523"/>
      <c r="D757" s="523"/>
    </row>
    <row r="758" ht="12.75" customHeight="1">
      <c r="B758" s="523"/>
      <c r="C758" s="523"/>
      <c r="D758" s="523"/>
    </row>
    <row r="759" ht="12.75" customHeight="1">
      <c r="B759" s="523"/>
      <c r="C759" s="523"/>
      <c r="D759" s="523"/>
    </row>
    <row r="760" ht="12.75" customHeight="1">
      <c r="B760" s="523"/>
      <c r="C760" s="523"/>
      <c r="D760" s="523"/>
    </row>
    <row r="761" ht="12.75" customHeight="1">
      <c r="B761" s="523"/>
      <c r="C761" s="523"/>
      <c r="D761" s="523"/>
    </row>
    <row r="762" ht="12.75" customHeight="1">
      <c r="B762" s="523"/>
      <c r="C762" s="523"/>
      <c r="D762" s="523"/>
    </row>
    <row r="763" ht="12.75" customHeight="1">
      <c r="B763" s="523"/>
      <c r="C763" s="523"/>
      <c r="D763" s="523"/>
    </row>
    <row r="764" ht="12.75" customHeight="1">
      <c r="B764" s="523"/>
      <c r="C764" s="523"/>
      <c r="D764" s="523"/>
    </row>
    <row r="765" ht="12.75" customHeight="1">
      <c r="B765" s="523"/>
      <c r="C765" s="523"/>
      <c r="D765" s="523"/>
    </row>
    <row r="766" ht="12.75" customHeight="1">
      <c r="B766" s="523"/>
      <c r="C766" s="523"/>
      <c r="D766" s="523"/>
    </row>
    <row r="767" ht="12.75" customHeight="1">
      <c r="B767" s="523"/>
      <c r="C767" s="523"/>
      <c r="D767" s="523"/>
    </row>
    <row r="768" ht="12.75" customHeight="1">
      <c r="B768" s="523"/>
      <c r="C768" s="523"/>
      <c r="D768" s="523"/>
    </row>
    <row r="769" ht="12.75" customHeight="1">
      <c r="B769" s="523"/>
      <c r="C769" s="523"/>
      <c r="D769" s="523"/>
    </row>
    <row r="770" ht="12.75" customHeight="1">
      <c r="B770" s="523"/>
      <c r="C770" s="523"/>
      <c r="D770" s="523"/>
    </row>
    <row r="771" ht="12.75" customHeight="1">
      <c r="B771" s="523"/>
      <c r="C771" s="523"/>
      <c r="D771" s="523"/>
    </row>
    <row r="772" ht="12.75" customHeight="1">
      <c r="B772" s="523"/>
      <c r="C772" s="523"/>
      <c r="D772" s="523"/>
    </row>
    <row r="773" ht="12.75" customHeight="1">
      <c r="B773" s="523"/>
      <c r="C773" s="523"/>
      <c r="D773" s="523"/>
    </row>
    <row r="774" ht="12.75" customHeight="1">
      <c r="B774" s="523"/>
      <c r="C774" s="523"/>
      <c r="D774" s="523"/>
    </row>
    <row r="775" ht="12.75" customHeight="1">
      <c r="B775" s="523"/>
      <c r="C775" s="523"/>
      <c r="D775" s="523"/>
    </row>
    <row r="776" ht="12.75" customHeight="1">
      <c r="B776" s="523"/>
      <c r="C776" s="523"/>
      <c r="D776" s="523"/>
    </row>
    <row r="777" ht="12.75" customHeight="1">
      <c r="B777" s="523"/>
      <c r="C777" s="523"/>
      <c r="D777" s="523"/>
    </row>
    <row r="778" ht="12.75" customHeight="1">
      <c r="B778" s="523"/>
      <c r="C778" s="523"/>
      <c r="D778" s="523"/>
    </row>
    <row r="779" ht="12.75" customHeight="1">
      <c r="B779" s="523"/>
      <c r="C779" s="523"/>
      <c r="D779" s="523"/>
    </row>
    <row r="780" ht="12.75" customHeight="1">
      <c r="B780" s="523"/>
      <c r="C780" s="523"/>
      <c r="D780" s="523"/>
    </row>
    <row r="781" ht="12.75" customHeight="1">
      <c r="B781" s="523"/>
      <c r="C781" s="523"/>
      <c r="D781" s="523"/>
    </row>
    <row r="782" ht="12.75" customHeight="1">
      <c r="B782" s="523"/>
      <c r="C782" s="523"/>
      <c r="D782" s="523"/>
    </row>
    <row r="783" ht="12.75" customHeight="1">
      <c r="B783" s="523"/>
      <c r="C783" s="523"/>
      <c r="D783" s="523"/>
    </row>
    <row r="784" ht="12.75" customHeight="1">
      <c r="B784" s="523"/>
      <c r="C784" s="523"/>
      <c r="D784" s="523"/>
    </row>
    <row r="785" ht="12.75" customHeight="1">
      <c r="B785" s="523"/>
      <c r="C785" s="523"/>
      <c r="D785" s="523"/>
    </row>
    <row r="786" ht="12.75" customHeight="1">
      <c r="B786" s="523"/>
      <c r="C786" s="523"/>
      <c r="D786" s="523"/>
    </row>
    <row r="787" ht="12.75" customHeight="1">
      <c r="B787" s="523"/>
      <c r="C787" s="523"/>
      <c r="D787" s="523"/>
    </row>
    <row r="788" ht="12.75" customHeight="1">
      <c r="B788" s="523"/>
      <c r="C788" s="523"/>
      <c r="D788" s="523"/>
    </row>
    <row r="789" ht="12.75" customHeight="1">
      <c r="B789" s="523"/>
      <c r="C789" s="523"/>
      <c r="D789" s="523"/>
    </row>
    <row r="790" ht="12.75" customHeight="1">
      <c r="B790" s="523"/>
      <c r="C790" s="523"/>
      <c r="D790" s="523"/>
    </row>
    <row r="791" ht="12.75" customHeight="1">
      <c r="B791" s="523"/>
      <c r="C791" s="523"/>
      <c r="D791" s="523"/>
    </row>
    <row r="792" ht="12.75" customHeight="1">
      <c r="B792" s="523"/>
      <c r="C792" s="523"/>
      <c r="D792" s="523"/>
    </row>
    <row r="793" ht="12.75" customHeight="1">
      <c r="B793" s="523"/>
      <c r="C793" s="523"/>
      <c r="D793" s="523"/>
    </row>
    <row r="794" ht="12.75" customHeight="1">
      <c r="B794" s="523"/>
      <c r="C794" s="523"/>
      <c r="D794" s="523"/>
    </row>
    <row r="795" ht="12.75" customHeight="1">
      <c r="B795" s="523"/>
      <c r="C795" s="523"/>
      <c r="D795" s="523"/>
    </row>
    <row r="796" ht="12.75" customHeight="1">
      <c r="B796" s="523"/>
      <c r="C796" s="523"/>
      <c r="D796" s="523"/>
    </row>
    <row r="797" ht="12.75" customHeight="1">
      <c r="B797" s="523"/>
      <c r="C797" s="523"/>
      <c r="D797" s="523"/>
    </row>
    <row r="798" ht="12.75" customHeight="1">
      <c r="B798" s="523"/>
      <c r="C798" s="523"/>
      <c r="D798" s="523"/>
    </row>
    <row r="799" ht="12.75" customHeight="1">
      <c r="B799" s="523"/>
      <c r="C799" s="523"/>
      <c r="D799" s="523"/>
    </row>
    <row r="800" ht="12.75" customHeight="1">
      <c r="B800" s="523"/>
      <c r="C800" s="523"/>
      <c r="D800" s="523"/>
    </row>
    <row r="801" ht="12.75" customHeight="1">
      <c r="B801" s="523"/>
      <c r="C801" s="523"/>
      <c r="D801" s="523"/>
    </row>
    <row r="802" ht="12.75" customHeight="1">
      <c r="B802" s="523"/>
      <c r="C802" s="523"/>
      <c r="D802" s="523"/>
    </row>
    <row r="803" ht="12.75" customHeight="1">
      <c r="B803" s="523"/>
      <c r="C803" s="523"/>
      <c r="D803" s="523"/>
    </row>
    <row r="804" ht="12.75" customHeight="1">
      <c r="B804" s="523"/>
      <c r="C804" s="523"/>
      <c r="D804" s="523"/>
    </row>
    <row r="805" ht="12.75" customHeight="1">
      <c r="B805" s="523"/>
      <c r="C805" s="523"/>
      <c r="D805" s="523"/>
    </row>
    <row r="806" ht="12.75" customHeight="1">
      <c r="B806" s="523"/>
      <c r="C806" s="523"/>
      <c r="D806" s="523"/>
    </row>
    <row r="807" ht="12.75" customHeight="1">
      <c r="B807" s="523"/>
      <c r="C807" s="523"/>
      <c r="D807" s="523"/>
    </row>
    <row r="808" ht="12.75" customHeight="1">
      <c r="B808" s="523"/>
      <c r="C808" s="523"/>
      <c r="D808" s="523"/>
    </row>
    <row r="809" ht="12.75" customHeight="1">
      <c r="B809" s="523"/>
      <c r="C809" s="523"/>
      <c r="D809" s="523"/>
    </row>
    <row r="810" ht="12.75" customHeight="1">
      <c r="B810" s="523"/>
      <c r="C810" s="523"/>
      <c r="D810" s="523"/>
    </row>
    <row r="811" ht="12.75" customHeight="1">
      <c r="B811" s="523"/>
      <c r="C811" s="523"/>
      <c r="D811" s="523"/>
    </row>
    <row r="812" ht="12.75" customHeight="1">
      <c r="B812" s="523"/>
      <c r="C812" s="523"/>
      <c r="D812" s="523"/>
    </row>
    <row r="813" ht="12.75" customHeight="1">
      <c r="B813" s="523"/>
      <c r="C813" s="523"/>
      <c r="D813" s="523"/>
    </row>
    <row r="814" ht="12.75" customHeight="1">
      <c r="B814" s="523"/>
      <c r="C814" s="523"/>
      <c r="D814" s="523"/>
    </row>
    <row r="815" ht="12.75" customHeight="1">
      <c r="B815" s="523"/>
      <c r="C815" s="523"/>
      <c r="D815" s="523"/>
    </row>
    <row r="816" ht="12.75" customHeight="1">
      <c r="B816" s="523"/>
      <c r="C816" s="523"/>
      <c r="D816" s="523"/>
    </row>
    <row r="817" ht="12.75" customHeight="1">
      <c r="B817" s="523"/>
      <c r="C817" s="523"/>
      <c r="D817" s="523"/>
    </row>
    <row r="818" ht="12.75" customHeight="1">
      <c r="B818" s="523"/>
      <c r="C818" s="523"/>
      <c r="D818" s="523"/>
    </row>
    <row r="819" ht="12.75" customHeight="1">
      <c r="B819" s="523"/>
      <c r="C819" s="523"/>
      <c r="D819" s="523"/>
    </row>
    <row r="820" ht="12.75" customHeight="1">
      <c r="B820" s="523"/>
      <c r="C820" s="523"/>
      <c r="D820" s="523"/>
    </row>
    <row r="821" ht="12.75" customHeight="1">
      <c r="B821" s="523"/>
      <c r="C821" s="523"/>
      <c r="D821" s="523"/>
    </row>
    <row r="822" ht="12.75" customHeight="1">
      <c r="B822" s="523"/>
      <c r="C822" s="523"/>
      <c r="D822" s="523"/>
    </row>
    <row r="823" ht="12.75" customHeight="1">
      <c r="B823" s="523"/>
      <c r="C823" s="523"/>
      <c r="D823" s="523"/>
    </row>
    <row r="824" ht="12.75" customHeight="1">
      <c r="B824" s="523"/>
      <c r="C824" s="523"/>
      <c r="D824" s="523"/>
    </row>
    <row r="825" ht="12.75" customHeight="1">
      <c r="B825" s="523"/>
      <c r="C825" s="523"/>
      <c r="D825" s="523"/>
    </row>
    <row r="826" ht="12.75" customHeight="1">
      <c r="B826" s="523"/>
      <c r="C826" s="523"/>
      <c r="D826" s="523"/>
    </row>
    <row r="827" ht="12.75" customHeight="1">
      <c r="B827" s="523"/>
      <c r="C827" s="523"/>
      <c r="D827" s="523"/>
    </row>
    <row r="828" ht="12.75" customHeight="1">
      <c r="B828" s="523"/>
      <c r="C828" s="523"/>
      <c r="D828" s="523"/>
    </row>
    <row r="829" ht="12.75" customHeight="1">
      <c r="B829" s="523"/>
      <c r="C829" s="523"/>
      <c r="D829" s="523"/>
    </row>
    <row r="830" ht="12.75" customHeight="1">
      <c r="B830" s="523"/>
      <c r="C830" s="523"/>
      <c r="D830" s="523"/>
    </row>
    <row r="831" ht="12.75" customHeight="1">
      <c r="B831" s="523"/>
      <c r="C831" s="523"/>
      <c r="D831" s="523"/>
    </row>
    <row r="832" ht="12.75" customHeight="1">
      <c r="B832" s="523"/>
      <c r="C832" s="523"/>
      <c r="D832" s="523"/>
    </row>
    <row r="833" ht="12.75" customHeight="1">
      <c r="B833" s="523"/>
      <c r="C833" s="523"/>
      <c r="D833" s="523"/>
    </row>
    <row r="834" ht="12.75" customHeight="1">
      <c r="B834" s="523"/>
      <c r="C834" s="523"/>
      <c r="D834" s="523"/>
    </row>
    <row r="835" ht="12.75" customHeight="1">
      <c r="B835" s="523"/>
      <c r="C835" s="523"/>
      <c r="D835" s="523"/>
    </row>
    <row r="836" ht="12.75" customHeight="1">
      <c r="B836" s="523"/>
      <c r="C836" s="523"/>
      <c r="D836" s="523"/>
    </row>
    <row r="837" ht="12.75" customHeight="1">
      <c r="B837" s="523"/>
      <c r="C837" s="523"/>
      <c r="D837" s="523"/>
    </row>
    <row r="838" ht="12.75" customHeight="1">
      <c r="B838" s="523"/>
      <c r="C838" s="523"/>
      <c r="D838" s="523"/>
    </row>
    <row r="839" ht="12.75" customHeight="1">
      <c r="B839" s="523"/>
      <c r="C839" s="523"/>
      <c r="D839" s="523"/>
    </row>
    <row r="840" ht="12.75" customHeight="1">
      <c r="B840" s="523"/>
      <c r="C840" s="523"/>
      <c r="D840" s="523"/>
    </row>
    <row r="841" ht="12.75" customHeight="1">
      <c r="B841" s="523"/>
      <c r="C841" s="523"/>
      <c r="D841" s="523"/>
    </row>
    <row r="842" ht="12.75" customHeight="1">
      <c r="B842" s="523"/>
      <c r="C842" s="523"/>
      <c r="D842" s="523"/>
    </row>
    <row r="843" ht="12.75" customHeight="1">
      <c r="B843" s="523"/>
      <c r="C843" s="523"/>
      <c r="D843" s="523"/>
    </row>
    <row r="844" ht="12.75" customHeight="1">
      <c r="B844" s="523"/>
      <c r="C844" s="523"/>
      <c r="D844" s="523"/>
    </row>
    <row r="845" ht="12.75" customHeight="1">
      <c r="B845" s="523"/>
      <c r="C845" s="523"/>
      <c r="D845" s="523"/>
    </row>
    <row r="846" ht="12.75" customHeight="1">
      <c r="B846" s="523"/>
      <c r="C846" s="523"/>
      <c r="D846" s="523"/>
    </row>
    <row r="847" ht="12.75" customHeight="1">
      <c r="B847" s="523"/>
      <c r="C847" s="523"/>
      <c r="D847" s="523"/>
    </row>
    <row r="848" ht="12.75" customHeight="1">
      <c r="B848" s="523"/>
      <c r="C848" s="523"/>
      <c r="D848" s="523"/>
    </row>
    <row r="849" ht="12.75" customHeight="1">
      <c r="B849" s="523"/>
      <c r="C849" s="523"/>
      <c r="D849" s="523"/>
    </row>
    <row r="850" ht="12.75" customHeight="1">
      <c r="B850" s="523"/>
      <c r="C850" s="523"/>
      <c r="D850" s="523"/>
    </row>
    <row r="851" ht="12.75" customHeight="1">
      <c r="B851" s="523"/>
      <c r="C851" s="523"/>
      <c r="D851" s="523"/>
    </row>
    <row r="852" ht="12.75" customHeight="1">
      <c r="B852" s="523"/>
      <c r="C852" s="523"/>
      <c r="D852" s="523"/>
    </row>
    <row r="853" ht="12.75" customHeight="1">
      <c r="B853" s="523"/>
      <c r="C853" s="523"/>
      <c r="D853" s="523"/>
    </row>
    <row r="854" ht="12.75" customHeight="1">
      <c r="B854" s="523"/>
      <c r="C854" s="523"/>
      <c r="D854" s="523"/>
    </row>
    <row r="855" ht="12.75" customHeight="1">
      <c r="B855" s="523"/>
      <c r="C855" s="523"/>
      <c r="D855" s="523"/>
    </row>
    <row r="856" ht="12.75" customHeight="1">
      <c r="B856" s="523"/>
      <c r="C856" s="523"/>
      <c r="D856" s="523"/>
    </row>
    <row r="857" ht="12.75" customHeight="1">
      <c r="B857" s="523"/>
      <c r="C857" s="523"/>
      <c r="D857" s="523"/>
    </row>
    <row r="858" ht="12.75" customHeight="1">
      <c r="B858" s="523"/>
      <c r="C858" s="523"/>
      <c r="D858" s="523"/>
    </row>
    <row r="859" ht="12.75" customHeight="1">
      <c r="B859" s="523"/>
      <c r="C859" s="523"/>
      <c r="D859" s="523"/>
    </row>
    <row r="860" ht="12.75" customHeight="1">
      <c r="B860" s="523"/>
      <c r="C860" s="523"/>
      <c r="D860" s="523"/>
    </row>
    <row r="861" ht="12.75" customHeight="1">
      <c r="B861" s="523"/>
      <c r="C861" s="523"/>
      <c r="D861" s="523"/>
    </row>
    <row r="862" ht="12.75" customHeight="1">
      <c r="B862" s="523"/>
      <c r="C862" s="523"/>
      <c r="D862" s="523"/>
    </row>
    <row r="863" ht="12.75" customHeight="1">
      <c r="B863" s="523"/>
      <c r="C863" s="523"/>
      <c r="D863" s="523"/>
    </row>
    <row r="864" ht="12.75" customHeight="1">
      <c r="B864" s="523"/>
      <c r="C864" s="523"/>
      <c r="D864" s="523"/>
    </row>
    <row r="865" ht="12.75" customHeight="1">
      <c r="B865" s="523"/>
      <c r="C865" s="523"/>
      <c r="D865" s="523"/>
    </row>
    <row r="866" ht="12.75" customHeight="1">
      <c r="B866" s="523"/>
      <c r="C866" s="523"/>
      <c r="D866" s="523"/>
    </row>
    <row r="867" ht="12.75" customHeight="1">
      <c r="B867" s="523"/>
      <c r="C867" s="523"/>
      <c r="D867" s="523"/>
    </row>
    <row r="868" ht="12.75" customHeight="1">
      <c r="B868" s="523"/>
      <c r="C868" s="523"/>
      <c r="D868" s="523"/>
    </row>
    <row r="869" ht="12.75" customHeight="1">
      <c r="B869" s="523"/>
      <c r="C869" s="523"/>
      <c r="D869" s="523"/>
    </row>
    <row r="870" ht="12.75" customHeight="1">
      <c r="B870" s="523"/>
      <c r="C870" s="523"/>
      <c r="D870" s="523"/>
    </row>
    <row r="871" ht="12.75" customHeight="1">
      <c r="B871" s="523"/>
      <c r="C871" s="523"/>
      <c r="D871" s="523"/>
    </row>
    <row r="872" ht="12.75" customHeight="1">
      <c r="B872" s="523"/>
      <c r="C872" s="523"/>
      <c r="D872" s="523"/>
    </row>
    <row r="873" ht="12.75" customHeight="1">
      <c r="B873" s="523"/>
      <c r="C873" s="523"/>
      <c r="D873" s="523"/>
    </row>
    <row r="874" ht="12.75" customHeight="1">
      <c r="B874" s="523"/>
      <c r="C874" s="523"/>
      <c r="D874" s="523"/>
    </row>
    <row r="875" ht="12.75" customHeight="1">
      <c r="B875" s="523"/>
      <c r="C875" s="523"/>
      <c r="D875" s="523"/>
    </row>
    <row r="876" ht="12.75" customHeight="1">
      <c r="B876" s="523"/>
      <c r="C876" s="523"/>
      <c r="D876" s="523"/>
    </row>
    <row r="877" ht="12.75" customHeight="1">
      <c r="B877" s="523"/>
      <c r="C877" s="523"/>
      <c r="D877" s="523"/>
    </row>
    <row r="878" ht="12.75" customHeight="1">
      <c r="B878" s="523"/>
      <c r="C878" s="523"/>
      <c r="D878" s="523"/>
    </row>
    <row r="879" ht="12.75" customHeight="1">
      <c r="B879" s="523"/>
      <c r="C879" s="523"/>
      <c r="D879" s="523"/>
    </row>
    <row r="880" ht="12.75" customHeight="1">
      <c r="B880" s="523"/>
      <c r="C880" s="523"/>
      <c r="D880" s="523"/>
    </row>
    <row r="881" ht="12.75" customHeight="1">
      <c r="B881" s="523"/>
      <c r="C881" s="523"/>
      <c r="D881" s="523"/>
    </row>
    <row r="882" ht="12.75" customHeight="1">
      <c r="B882" s="523"/>
      <c r="C882" s="523"/>
      <c r="D882" s="523"/>
    </row>
    <row r="883" ht="12.75" customHeight="1">
      <c r="B883" s="523"/>
      <c r="C883" s="523"/>
      <c r="D883" s="523"/>
    </row>
    <row r="884" ht="12.75" customHeight="1">
      <c r="B884" s="523"/>
      <c r="C884" s="523"/>
      <c r="D884" s="523"/>
    </row>
    <row r="885" ht="12.75" customHeight="1">
      <c r="B885" s="523"/>
      <c r="C885" s="523"/>
      <c r="D885" s="523"/>
    </row>
    <row r="886" ht="12.75" customHeight="1">
      <c r="B886" s="523"/>
      <c r="C886" s="523"/>
      <c r="D886" s="523"/>
    </row>
    <row r="887" ht="12.75" customHeight="1">
      <c r="B887" s="523"/>
      <c r="C887" s="523"/>
      <c r="D887" s="523"/>
    </row>
    <row r="888" ht="12.75" customHeight="1">
      <c r="B888" s="523"/>
      <c r="C888" s="523"/>
      <c r="D888" s="523"/>
    </row>
    <row r="889" ht="12.75" customHeight="1">
      <c r="B889" s="523"/>
      <c r="C889" s="523"/>
      <c r="D889" s="523"/>
    </row>
    <row r="890" ht="12.75" customHeight="1">
      <c r="B890" s="523"/>
      <c r="C890" s="523"/>
      <c r="D890" s="523"/>
    </row>
    <row r="891" ht="12.75" customHeight="1">
      <c r="B891" s="523"/>
      <c r="C891" s="523"/>
      <c r="D891" s="523"/>
    </row>
    <row r="892" ht="12.75" customHeight="1">
      <c r="B892" s="523"/>
      <c r="C892" s="523"/>
      <c r="D892" s="523"/>
    </row>
    <row r="893" ht="12.75" customHeight="1">
      <c r="B893" s="523"/>
      <c r="C893" s="523"/>
      <c r="D893" s="523"/>
    </row>
    <row r="894" ht="12.75" customHeight="1">
      <c r="B894" s="523"/>
      <c r="C894" s="523"/>
      <c r="D894" s="523"/>
    </row>
    <row r="895" ht="12.75" customHeight="1">
      <c r="B895" s="523"/>
      <c r="C895" s="523"/>
      <c r="D895" s="523"/>
    </row>
    <row r="896" ht="12.75" customHeight="1">
      <c r="B896" s="523"/>
      <c r="C896" s="523"/>
      <c r="D896" s="523"/>
    </row>
    <row r="897" ht="12.75" customHeight="1">
      <c r="B897" s="523"/>
      <c r="C897" s="523"/>
      <c r="D897" s="523"/>
    </row>
    <row r="898" ht="12.75" customHeight="1">
      <c r="B898" s="523"/>
      <c r="C898" s="523"/>
      <c r="D898" s="523"/>
    </row>
    <row r="899" ht="12.75" customHeight="1">
      <c r="B899" s="523"/>
      <c r="C899" s="523"/>
      <c r="D899" s="523"/>
    </row>
    <row r="900" ht="12.75" customHeight="1">
      <c r="B900" s="523"/>
      <c r="C900" s="523"/>
      <c r="D900" s="523"/>
    </row>
    <row r="901" ht="12.75" customHeight="1">
      <c r="B901" s="523"/>
      <c r="C901" s="523"/>
      <c r="D901" s="523"/>
    </row>
    <row r="902" ht="12.75" customHeight="1">
      <c r="B902" s="523"/>
      <c r="C902" s="523"/>
      <c r="D902" s="523"/>
    </row>
    <row r="903" ht="12.75" customHeight="1">
      <c r="B903" s="523"/>
      <c r="C903" s="523"/>
      <c r="D903" s="523"/>
    </row>
    <row r="904" ht="12.75" customHeight="1">
      <c r="B904" s="523"/>
      <c r="C904" s="523"/>
      <c r="D904" s="523"/>
    </row>
    <row r="905" ht="12.75" customHeight="1">
      <c r="B905" s="523"/>
      <c r="C905" s="523"/>
      <c r="D905" s="523"/>
    </row>
    <row r="906" ht="12.75" customHeight="1">
      <c r="B906" s="523"/>
      <c r="C906" s="523"/>
      <c r="D906" s="523"/>
    </row>
    <row r="907" ht="12.75" customHeight="1">
      <c r="B907" s="523"/>
      <c r="C907" s="523"/>
      <c r="D907" s="523"/>
    </row>
    <row r="908" ht="12.75" customHeight="1">
      <c r="B908" s="523"/>
      <c r="C908" s="523"/>
      <c r="D908" s="523"/>
    </row>
    <row r="909" ht="12.75" customHeight="1">
      <c r="B909" s="523"/>
      <c r="C909" s="523"/>
      <c r="D909" s="523"/>
    </row>
    <row r="910" ht="12.75" customHeight="1">
      <c r="B910" s="523"/>
      <c r="C910" s="523"/>
      <c r="D910" s="523"/>
    </row>
    <row r="911" ht="12.75" customHeight="1">
      <c r="B911" s="523"/>
      <c r="C911" s="523"/>
      <c r="D911" s="523"/>
    </row>
    <row r="912" ht="12.75" customHeight="1">
      <c r="B912" s="523"/>
      <c r="C912" s="523"/>
      <c r="D912" s="523"/>
    </row>
    <row r="913" ht="12.75" customHeight="1">
      <c r="B913" s="523"/>
      <c r="C913" s="523"/>
      <c r="D913" s="523"/>
    </row>
    <row r="914" ht="12.75" customHeight="1">
      <c r="B914" s="523"/>
      <c r="C914" s="523"/>
      <c r="D914" s="523"/>
    </row>
    <row r="915" ht="12.75" customHeight="1">
      <c r="B915" s="523"/>
      <c r="C915" s="523"/>
      <c r="D915" s="523"/>
    </row>
    <row r="916" ht="12.75" customHeight="1">
      <c r="B916" s="523"/>
      <c r="C916" s="523"/>
      <c r="D916" s="523"/>
    </row>
    <row r="917" ht="12.75" customHeight="1">
      <c r="B917" s="523"/>
      <c r="C917" s="523"/>
      <c r="D917" s="523"/>
    </row>
    <row r="918" ht="12.75" customHeight="1">
      <c r="B918" s="523"/>
      <c r="C918" s="523"/>
      <c r="D918" s="523"/>
    </row>
    <row r="919" ht="12.75" customHeight="1">
      <c r="B919" s="523"/>
      <c r="C919" s="523"/>
      <c r="D919" s="523"/>
    </row>
    <row r="920" ht="12.75" customHeight="1">
      <c r="B920" s="523"/>
      <c r="C920" s="523"/>
      <c r="D920" s="523"/>
    </row>
    <row r="921" ht="12.75" customHeight="1">
      <c r="B921" s="523"/>
      <c r="C921" s="523"/>
      <c r="D921" s="523"/>
    </row>
    <row r="922" ht="12.75" customHeight="1">
      <c r="B922" s="523"/>
      <c r="C922" s="523"/>
      <c r="D922" s="523"/>
    </row>
    <row r="923" ht="12.75" customHeight="1">
      <c r="B923" s="523"/>
      <c r="C923" s="523"/>
      <c r="D923" s="523"/>
    </row>
    <row r="924" ht="12.75" customHeight="1">
      <c r="B924" s="523"/>
      <c r="C924" s="523"/>
      <c r="D924" s="523"/>
    </row>
    <row r="925" ht="12.75" customHeight="1">
      <c r="B925" s="523"/>
      <c r="C925" s="523"/>
      <c r="D925" s="523"/>
    </row>
    <row r="926" ht="12.75" customHeight="1">
      <c r="B926" s="523"/>
      <c r="C926" s="523"/>
      <c r="D926" s="523"/>
    </row>
    <row r="927" ht="12.75" customHeight="1">
      <c r="B927" s="523"/>
      <c r="C927" s="523"/>
      <c r="D927" s="523"/>
    </row>
    <row r="928" ht="12.75" customHeight="1">
      <c r="B928" s="523"/>
      <c r="C928" s="523"/>
      <c r="D928" s="523"/>
    </row>
    <row r="929" ht="12.75" customHeight="1">
      <c r="B929" s="523"/>
      <c r="C929" s="523"/>
      <c r="D929" s="523"/>
    </row>
    <row r="930" ht="12.75" customHeight="1">
      <c r="B930" s="523"/>
      <c r="C930" s="523"/>
      <c r="D930" s="523"/>
    </row>
    <row r="931" ht="12.75" customHeight="1">
      <c r="B931" s="523"/>
      <c r="C931" s="523"/>
      <c r="D931" s="523"/>
    </row>
    <row r="932" ht="12.75" customHeight="1">
      <c r="B932" s="523"/>
      <c r="C932" s="523"/>
      <c r="D932" s="523"/>
    </row>
    <row r="933" ht="12.75" customHeight="1">
      <c r="B933" s="523"/>
      <c r="C933" s="523"/>
      <c r="D933" s="523"/>
    </row>
    <row r="934" ht="12.75" customHeight="1">
      <c r="B934" s="523"/>
      <c r="C934" s="523"/>
      <c r="D934" s="523"/>
    </row>
    <row r="935" ht="12.75" customHeight="1">
      <c r="B935" s="523"/>
      <c r="C935" s="523"/>
      <c r="D935" s="523"/>
    </row>
    <row r="936" ht="12.75" customHeight="1">
      <c r="B936" s="523"/>
      <c r="C936" s="523"/>
      <c r="D936" s="523"/>
    </row>
    <row r="937" ht="12.75" customHeight="1">
      <c r="B937" s="523"/>
      <c r="C937" s="523"/>
      <c r="D937" s="523"/>
    </row>
    <row r="938" ht="12.75" customHeight="1">
      <c r="B938" s="523"/>
      <c r="C938" s="523"/>
      <c r="D938" s="523"/>
    </row>
    <row r="939" ht="12.75" customHeight="1">
      <c r="B939" s="523"/>
      <c r="C939" s="523"/>
      <c r="D939" s="523"/>
    </row>
    <row r="940" ht="12.75" customHeight="1">
      <c r="B940" s="523"/>
      <c r="C940" s="523"/>
      <c r="D940" s="523"/>
    </row>
    <row r="941" ht="12.75" customHeight="1">
      <c r="B941" s="523"/>
      <c r="C941" s="523"/>
      <c r="D941" s="523"/>
    </row>
    <row r="942" ht="12.75" customHeight="1">
      <c r="B942" s="523"/>
      <c r="C942" s="523"/>
      <c r="D942" s="523"/>
    </row>
    <row r="943" ht="12.75" customHeight="1">
      <c r="B943" s="523"/>
      <c r="C943" s="523"/>
      <c r="D943" s="523"/>
    </row>
    <row r="944" ht="12.75" customHeight="1">
      <c r="B944" s="523"/>
      <c r="C944" s="523"/>
      <c r="D944" s="523"/>
    </row>
    <row r="945" ht="12.75" customHeight="1">
      <c r="B945" s="523"/>
      <c r="C945" s="523"/>
      <c r="D945" s="523"/>
    </row>
    <row r="946" ht="12.75" customHeight="1">
      <c r="B946" s="523"/>
      <c r="C946" s="523"/>
      <c r="D946" s="523"/>
    </row>
    <row r="947" ht="12.75" customHeight="1">
      <c r="B947" s="523"/>
      <c r="C947" s="523"/>
      <c r="D947" s="523"/>
    </row>
    <row r="948" ht="12.75" customHeight="1">
      <c r="B948" s="523"/>
      <c r="C948" s="523"/>
      <c r="D948" s="523"/>
    </row>
    <row r="949" ht="12.75" customHeight="1">
      <c r="B949" s="523"/>
      <c r="C949" s="523"/>
      <c r="D949" s="523"/>
    </row>
    <row r="950" ht="12.75" customHeight="1">
      <c r="B950" s="523"/>
      <c r="C950" s="523"/>
      <c r="D950" s="523"/>
    </row>
    <row r="951" ht="12.75" customHeight="1">
      <c r="B951" s="523"/>
      <c r="C951" s="523"/>
      <c r="D951" s="523"/>
    </row>
    <row r="952" ht="12.75" customHeight="1">
      <c r="B952" s="523"/>
      <c r="C952" s="523"/>
      <c r="D952" s="523"/>
    </row>
    <row r="953" ht="12.75" customHeight="1">
      <c r="B953" s="523"/>
      <c r="C953" s="523"/>
      <c r="D953" s="523"/>
    </row>
    <row r="954" ht="12.75" customHeight="1">
      <c r="B954" s="523"/>
      <c r="C954" s="523"/>
      <c r="D954" s="523"/>
    </row>
    <row r="955" ht="12.75" customHeight="1">
      <c r="B955" s="523"/>
      <c r="C955" s="523"/>
      <c r="D955" s="523"/>
    </row>
    <row r="956" ht="12.75" customHeight="1">
      <c r="B956" s="523"/>
      <c r="C956" s="523"/>
      <c r="D956" s="523"/>
    </row>
    <row r="957" ht="12.75" customHeight="1">
      <c r="B957" s="523"/>
      <c r="C957" s="523"/>
      <c r="D957" s="523"/>
    </row>
    <row r="958" ht="12.75" customHeight="1">
      <c r="B958" s="523"/>
      <c r="C958" s="523"/>
      <c r="D958" s="523"/>
    </row>
    <row r="959" ht="12.75" customHeight="1">
      <c r="B959" s="523"/>
      <c r="C959" s="523"/>
      <c r="D959" s="523"/>
    </row>
    <row r="960" ht="12.75" customHeight="1">
      <c r="B960" s="523"/>
      <c r="C960" s="523"/>
      <c r="D960" s="523"/>
    </row>
    <row r="961" ht="12.75" customHeight="1">
      <c r="B961" s="523"/>
      <c r="C961" s="523"/>
      <c r="D961" s="523"/>
    </row>
    <row r="962" ht="12.75" customHeight="1">
      <c r="B962" s="523"/>
      <c r="C962" s="523"/>
      <c r="D962" s="523"/>
    </row>
    <row r="963" ht="12.75" customHeight="1">
      <c r="B963" s="523"/>
      <c r="C963" s="523"/>
      <c r="D963" s="523"/>
    </row>
    <row r="964" ht="12.75" customHeight="1">
      <c r="B964" s="523"/>
      <c r="C964" s="523"/>
      <c r="D964" s="523"/>
    </row>
    <row r="965" ht="12.75" customHeight="1">
      <c r="B965" s="523"/>
      <c r="C965" s="523"/>
      <c r="D965" s="523"/>
    </row>
    <row r="966" ht="12.75" customHeight="1">
      <c r="B966" s="523"/>
      <c r="C966" s="523"/>
      <c r="D966" s="523"/>
    </row>
    <row r="967" ht="12.75" customHeight="1">
      <c r="B967" s="523"/>
      <c r="C967" s="523"/>
      <c r="D967" s="523"/>
    </row>
    <row r="968" ht="12.75" customHeight="1">
      <c r="B968" s="523"/>
      <c r="C968" s="523"/>
      <c r="D968" s="523"/>
    </row>
    <row r="969" ht="12.75" customHeight="1">
      <c r="B969" s="523"/>
      <c r="C969" s="523"/>
      <c r="D969" s="523"/>
    </row>
    <row r="970" ht="12.75" customHeight="1">
      <c r="B970" s="523"/>
      <c r="C970" s="523"/>
      <c r="D970" s="523"/>
    </row>
    <row r="971" ht="12.75" customHeight="1">
      <c r="B971" s="523"/>
      <c r="C971" s="523"/>
      <c r="D971" s="523"/>
    </row>
    <row r="972" ht="12.75" customHeight="1">
      <c r="B972" s="523"/>
      <c r="C972" s="523"/>
      <c r="D972" s="523"/>
    </row>
    <row r="973" ht="12.75" customHeight="1">
      <c r="B973" s="523"/>
      <c r="C973" s="523"/>
      <c r="D973" s="523"/>
    </row>
    <row r="974" ht="12.75" customHeight="1">
      <c r="B974" s="523"/>
      <c r="C974" s="523"/>
      <c r="D974" s="523"/>
    </row>
    <row r="975" ht="12.75" customHeight="1">
      <c r="B975" s="523"/>
      <c r="C975" s="523"/>
      <c r="D975" s="523"/>
    </row>
    <row r="976" ht="12.75" customHeight="1">
      <c r="B976" s="523"/>
      <c r="C976" s="523"/>
      <c r="D976" s="523"/>
    </row>
    <row r="977" ht="12.75" customHeight="1">
      <c r="B977" s="523"/>
      <c r="C977" s="523"/>
      <c r="D977" s="523"/>
    </row>
    <row r="978" ht="12.75" customHeight="1">
      <c r="B978" s="523"/>
      <c r="C978" s="523"/>
      <c r="D978" s="523"/>
    </row>
    <row r="979" ht="12.75" customHeight="1">
      <c r="B979" s="523"/>
      <c r="C979" s="523"/>
      <c r="D979" s="523"/>
    </row>
    <row r="980" ht="12.75" customHeight="1">
      <c r="B980" s="523"/>
      <c r="C980" s="523"/>
      <c r="D980" s="523"/>
    </row>
    <row r="981" ht="12.75" customHeight="1">
      <c r="B981" s="523"/>
      <c r="C981" s="523"/>
      <c r="D981" s="523"/>
    </row>
    <row r="982" ht="12.75" customHeight="1">
      <c r="B982" s="523"/>
      <c r="C982" s="523"/>
      <c r="D982" s="523"/>
    </row>
    <row r="983" ht="12.75" customHeight="1">
      <c r="B983" s="523"/>
      <c r="C983" s="523"/>
      <c r="D983" s="523"/>
    </row>
    <row r="984" ht="12.75" customHeight="1">
      <c r="B984" s="523"/>
      <c r="C984" s="523"/>
      <c r="D984" s="523"/>
    </row>
    <row r="985" ht="12.75" customHeight="1">
      <c r="B985" s="523"/>
      <c r="C985" s="523"/>
      <c r="D985" s="523"/>
    </row>
    <row r="986" ht="12.75" customHeight="1">
      <c r="B986" s="523"/>
      <c r="C986" s="523"/>
      <c r="D986" s="523"/>
    </row>
    <row r="987" ht="12.75" customHeight="1">
      <c r="B987" s="523"/>
      <c r="C987" s="523"/>
      <c r="D987" s="523"/>
    </row>
    <row r="988" ht="12.75" customHeight="1">
      <c r="B988" s="523"/>
      <c r="C988" s="523"/>
      <c r="D988" s="523"/>
    </row>
    <row r="989" ht="12.75" customHeight="1">
      <c r="B989" s="523"/>
      <c r="C989" s="523"/>
      <c r="D989" s="523"/>
    </row>
    <row r="990" ht="12.75" customHeight="1">
      <c r="B990" s="523"/>
      <c r="C990" s="523"/>
      <c r="D990" s="523"/>
    </row>
    <row r="991" ht="12.75" customHeight="1">
      <c r="B991" s="523"/>
      <c r="C991" s="523"/>
      <c r="D991" s="523"/>
    </row>
    <row r="992" ht="12.75" customHeight="1">
      <c r="B992" s="523"/>
      <c r="C992" s="523"/>
      <c r="D992" s="523"/>
    </row>
    <row r="993" ht="12.75" customHeight="1">
      <c r="B993" s="523"/>
      <c r="C993" s="523"/>
      <c r="D993" s="523"/>
    </row>
    <row r="994" ht="12.75" customHeight="1">
      <c r="B994" s="523"/>
      <c r="C994" s="523"/>
      <c r="D994" s="523"/>
    </row>
    <row r="995" ht="12.75" customHeight="1">
      <c r="B995" s="523"/>
      <c r="C995" s="523"/>
      <c r="D995" s="523"/>
    </row>
    <row r="996" ht="12.75" customHeight="1">
      <c r="B996" s="523"/>
      <c r="C996" s="523"/>
      <c r="D996" s="523"/>
    </row>
    <row r="997" ht="12.75" customHeight="1">
      <c r="B997" s="523"/>
      <c r="C997" s="523"/>
      <c r="D997" s="523"/>
    </row>
    <row r="998" ht="12.75" customHeight="1">
      <c r="B998" s="523"/>
      <c r="C998" s="523"/>
      <c r="D998" s="523"/>
    </row>
    <row r="999" ht="12.75" customHeight="1">
      <c r="B999" s="523"/>
      <c r="C999" s="523"/>
      <c r="D999" s="523"/>
    </row>
    <row r="1000" ht="12.75" customHeight="1">
      <c r="B1000" s="523"/>
      <c r="C1000" s="523"/>
      <c r="D1000" s="523"/>
    </row>
  </sheetData>
  <mergeCells count="2">
    <mergeCell ref="A1:F4"/>
    <mergeCell ref="C23:C28"/>
  </mergeCells>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9"/>
    <col customWidth="1" min="2" max="2" width="16.43"/>
    <col customWidth="1" min="3" max="3" width="18.29"/>
    <col customWidth="1" min="4" max="5" width="12.29"/>
    <col customWidth="1" min="6" max="6" width="17.71"/>
    <col customWidth="1" min="7" max="8" width="10.71"/>
    <col customWidth="1" min="9" max="9" width="20.29"/>
    <col customWidth="1" min="10" max="10" width="18.86"/>
    <col customWidth="1" min="11" max="26" width="10.71"/>
  </cols>
  <sheetData>
    <row r="1" ht="12.75" customHeight="1">
      <c r="A1" s="586" t="s">
        <v>1014</v>
      </c>
      <c r="B1" s="586" t="s">
        <v>1015</v>
      </c>
      <c r="C1" s="586" t="s">
        <v>1016</v>
      </c>
      <c r="D1" s="586" t="s">
        <v>1017</v>
      </c>
      <c r="E1" s="586" t="s">
        <v>1018</v>
      </c>
      <c r="F1" s="586" t="s">
        <v>981</v>
      </c>
      <c r="G1" s="529" t="s">
        <v>596</v>
      </c>
      <c r="H1" s="586" t="s">
        <v>221</v>
      </c>
      <c r="I1" s="586" t="s">
        <v>1019</v>
      </c>
      <c r="J1" s="586" t="s">
        <v>1020</v>
      </c>
      <c r="K1" s="586"/>
      <c r="L1" s="586"/>
      <c r="M1" s="586"/>
      <c r="N1" s="586"/>
      <c r="O1" s="586"/>
      <c r="P1" s="586"/>
      <c r="Q1" s="586"/>
      <c r="R1" s="586"/>
      <c r="S1" s="586"/>
      <c r="T1" s="586"/>
      <c r="U1" s="586"/>
      <c r="V1" s="586"/>
      <c r="W1" s="586"/>
      <c r="X1" s="586"/>
      <c r="Y1" s="586"/>
      <c r="Z1" s="586"/>
    </row>
    <row r="2" ht="12.75" customHeight="1">
      <c r="A2" s="529" t="s">
        <v>1021</v>
      </c>
      <c r="B2" s="529" t="s">
        <v>608</v>
      </c>
      <c r="C2" s="529" t="s">
        <v>1022</v>
      </c>
      <c r="D2" s="529" t="s">
        <v>1023</v>
      </c>
      <c r="E2" s="529">
        <v>1.0</v>
      </c>
      <c r="F2" s="529" t="s">
        <v>1023</v>
      </c>
      <c r="G2" s="529" t="s">
        <v>618</v>
      </c>
      <c r="H2" s="546" t="s">
        <v>264</v>
      </c>
      <c r="I2" s="529" t="s">
        <v>1024</v>
      </c>
      <c r="J2" s="572">
        <v>0.0</v>
      </c>
    </row>
    <row r="3" ht="12.75" customHeight="1">
      <c r="A3" s="529" t="s">
        <v>112</v>
      </c>
      <c r="B3" s="529" t="s">
        <v>159</v>
      </c>
      <c r="C3" s="529" t="s">
        <v>90</v>
      </c>
      <c r="D3" s="529" t="s">
        <v>1018</v>
      </c>
      <c r="E3" s="529">
        <v>2.0</v>
      </c>
      <c r="F3" s="529" t="s">
        <v>1025</v>
      </c>
      <c r="G3" s="529" t="s">
        <v>617</v>
      </c>
      <c r="H3" s="587" t="s">
        <v>265</v>
      </c>
      <c r="I3" s="529" t="s">
        <v>187</v>
      </c>
      <c r="J3" s="572">
        <v>1.0</v>
      </c>
    </row>
    <row r="4" ht="12.75" customHeight="1">
      <c r="C4" s="529" t="s">
        <v>210</v>
      </c>
      <c r="D4" s="529" t="s">
        <v>201</v>
      </c>
      <c r="F4" s="529" t="s">
        <v>199</v>
      </c>
      <c r="G4" s="529" t="s">
        <v>206</v>
      </c>
      <c r="H4" s="587" t="s">
        <v>61</v>
      </c>
      <c r="I4" s="529" t="s">
        <v>483</v>
      </c>
      <c r="J4" s="572">
        <v>2.0</v>
      </c>
    </row>
    <row r="5" ht="12.75" customHeight="1">
      <c r="C5" s="529" t="s">
        <v>1026</v>
      </c>
      <c r="F5" s="529" t="s">
        <v>1027</v>
      </c>
      <c r="G5" s="529" t="s">
        <v>616</v>
      </c>
      <c r="H5" s="587" t="s">
        <v>266</v>
      </c>
      <c r="I5" s="529" t="s">
        <v>1028</v>
      </c>
      <c r="J5" s="572">
        <v>3.0</v>
      </c>
    </row>
    <row r="6" ht="12.75" customHeight="1">
      <c r="F6" s="529" t="s">
        <v>1029</v>
      </c>
      <c r="G6" s="529" t="s">
        <v>615</v>
      </c>
      <c r="H6" s="587" t="s">
        <v>267</v>
      </c>
    </row>
    <row r="7" ht="12.75" customHeight="1">
      <c r="G7" s="529" t="s">
        <v>614</v>
      </c>
    </row>
    <row r="8" ht="12.75" customHeight="1">
      <c r="G8" s="529" t="s">
        <v>613</v>
      </c>
    </row>
    <row r="9" ht="12.75" customHeight="1">
      <c r="G9" s="529" t="s">
        <v>612</v>
      </c>
    </row>
    <row r="10" ht="12.75" customHeight="1">
      <c r="G10" s="529" t="s">
        <v>611</v>
      </c>
    </row>
    <row r="11" ht="12.75" customHeight="1">
      <c r="G11" s="529" t="s">
        <v>609</v>
      </c>
    </row>
    <row r="12" ht="12.75" customHeight="1">
      <c r="G12" s="529" t="s">
        <v>607</v>
      </c>
    </row>
    <row r="13" ht="12.75" customHeight="1">
      <c r="G13" s="529" t="s">
        <v>601</v>
      </c>
    </row>
    <row r="14" ht="12.75" customHeight="1">
      <c r="G14" s="529" t="s">
        <v>603</v>
      </c>
    </row>
    <row r="15" ht="12.75" customHeight="1">
      <c r="G15" s="529" t="s">
        <v>605</v>
      </c>
    </row>
    <row r="16" ht="12.75" customHeight="1">
      <c r="G16" s="529" t="s">
        <v>599</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5.71"/>
    <col customWidth="1" min="2" max="2" width="39.57"/>
    <col customWidth="1" min="3" max="3" width="131.86"/>
  </cols>
  <sheetData>
    <row r="1">
      <c r="A1" s="588"/>
      <c r="B1" s="588"/>
      <c r="C1" s="588"/>
      <c r="D1" s="588"/>
      <c r="E1" s="588"/>
      <c r="F1" s="588"/>
      <c r="G1" s="588"/>
      <c r="H1" s="588"/>
      <c r="I1" s="588"/>
      <c r="J1" s="588"/>
      <c r="K1" s="588"/>
      <c r="L1" s="588"/>
      <c r="M1" s="588"/>
      <c r="N1" s="588"/>
      <c r="O1" s="588"/>
      <c r="P1" s="588"/>
      <c r="Q1" s="588"/>
      <c r="R1" s="588"/>
      <c r="S1" s="588"/>
      <c r="T1" s="588"/>
      <c r="U1" s="588"/>
      <c r="V1" s="588"/>
      <c r="W1" s="588"/>
      <c r="X1" s="588"/>
      <c r="Y1" s="588"/>
      <c r="Z1" s="588"/>
    </row>
    <row r="2">
      <c r="A2" s="588"/>
      <c r="B2" s="588"/>
      <c r="C2" s="588"/>
      <c r="D2" s="588"/>
      <c r="E2" s="588"/>
      <c r="F2" s="588"/>
      <c r="G2" s="588"/>
      <c r="H2" s="588"/>
      <c r="I2" s="588"/>
      <c r="J2" s="588"/>
      <c r="K2" s="588"/>
      <c r="L2" s="588"/>
      <c r="M2" s="588"/>
      <c r="N2" s="588"/>
      <c r="O2" s="588"/>
      <c r="P2" s="588"/>
      <c r="Q2" s="588"/>
      <c r="R2" s="588"/>
      <c r="S2" s="588"/>
      <c r="T2" s="588"/>
      <c r="U2" s="588"/>
      <c r="V2" s="588"/>
      <c r="W2" s="588"/>
      <c r="X2" s="588"/>
      <c r="Y2" s="588"/>
      <c r="Z2" s="588"/>
    </row>
    <row r="3">
      <c r="A3" s="588"/>
      <c r="B3" s="588"/>
      <c r="C3" s="588"/>
      <c r="D3" s="588"/>
      <c r="E3" s="588"/>
      <c r="F3" s="588"/>
      <c r="G3" s="588"/>
      <c r="H3" s="588"/>
      <c r="I3" s="588"/>
      <c r="J3" s="588"/>
      <c r="K3" s="588"/>
      <c r="L3" s="588"/>
      <c r="M3" s="588"/>
      <c r="N3" s="588"/>
      <c r="O3" s="588"/>
      <c r="P3" s="588"/>
      <c r="Q3" s="588"/>
      <c r="R3" s="588"/>
      <c r="S3" s="588"/>
      <c r="T3" s="588"/>
      <c r="U3" s="588"/>
      <c r="V3" s="588"/>
      <c r="W3" s="588"/>
      <c r="X3" s="588"/>
      <c r="Y3" s="588"/>
      <c r="Z3" s="588"/>
    </row>
    <row r="4">
      <c r="A4" s="588"/>
      <c r="B4" s="588"/>
      <c r="C4" s="588"/>
      <c r="D4" s="588"/>
      <c r="E4" s="588"/>
      <c r="F4" s="588"/>
      <c r="G4" s="588"/>
      <c r="H4" s="588"/>
      <c r="I4" s="588"/>
      <c r="J4" s="588"/>
      <c r="K4" s="588"/>
      <c r="L4" s="588"/>
      <c r="M4" s="588"/>
      <c r="N4" s="588"/>
      <c r="O4" s="588"/>
      <c r="P4" s="588"/>
      <c r="Q4" s="588"/>
      <c r="R4" s="588"/>
      <c r="S4" s="588"/>
      <c r="T4" s="588"/>
      <c r="U4" s="588"/>
      <c r="V4" s="588"/>
      <c r="W4" s="588"/>
      <c r="X4" s="588"/>
      <c r="Y4" s="588"/>
      <c r="Z4" s="588"/>
    </row>
    <row r="5">
      <c r="A5" s="588"/>
      <c r="B5" s="589" t="s">
        <v>1030</v>
      </c>
      <c r="C5" s="589" t="s">
        <v>1031</v>
      </c>
      <c r="D5" s="588"/>
      <c r="E5" s="588"/>
      <c r="F5" s="588"/>
      <c r="G5" s="588"/>
      <c r="H5" s="588"/>
      <c r="I5" s="588"/>
      <c r="J5" s="588"/>
      <c r="K5" s="588"/>
      <c r="L5" s="588"/>
      <c r="M5" s="588"/>
      <c r="N5" s="588"/>
      <c r="O5" s="588"/>
      <c r="P5" s="588"/>
      <c r="Q5" s="588"/>
      <c r="R5" s="588"/>
      <c r="S5" s="588"/>
      <c r="T5" s="588"/>
      <c r="U5" s="588"/>
      <c r="V5" s="588"/>
      <c r="W5" s="588"/>
      <c r="X5" s="588"/>
      <c r="Y5" s="588"/>
      <c r="Z5" s="588"/>
    </row>
    <row r="6">
      <c r="A6" s="588">
        <v>1.0</v>
      </c>
      <c r="B6" s="588" t="s">
        <v>1032</v>
      </c>
      <c r="C6" s="588"/>
      <c r="D6" s="588"/>
      <c r="E6" s="588"/>
      <c r="F6" s="588"/>
      <c r="G6" s="588"/>
      <c r="H6" s="588"/>
      <c r="I6" s="588"/>
      <c r="J6" s="588"/>
      <c r="K6" s="588"/>
      <c r="L6" s="588"/>
      <c r="M6" s="588"/>
      <c r="N6" s="588"/>
      <c r="O6" s="588"/>
      <c r="P6" s="588"/>
      <c r="Q6" s="588"/>
      <c r="R6" s="588"/>
      <c r="S6" s="588"/>
      <c r="T6" s="588"/>
      <c r="U6" s="588"/>
      <c r="V6" s="588"/>
      <c r="W6" s="588"/>
      <c r="X6" s="588"/>
      <c r="Y6" s="588"/>
      <c r="Z6" s="588"/>
    </row>
    <row r="7">
      <c r="A7" s="588">
        <v>2.0</v>
      </c>
      <c r="B7" s="588" t="s">
        <v>1033</v>
      </c>
      <c r="C7" s="588"/>
      <c r="D7" s="588"/>
      <c r="E7" s="588"/>
      <c r="F7" s="588"/>
      <c r="G7" s="588"/>
      <c r="H7" s="588"/>
      <c r="I7" s="588"/>
      <c r="J7" s="588"/>
      <c r="K7" s="588"/>
      <c r="L7" s="588"/>
      <c r="M7" s="588"/>
      <c r="N7" s="588"/>
      <c r="O7" s="588"/>
      <c r="P7" s="588"/>
      <c r="Q7" s="588"/>
      <c r="R7" s="588"/>
      <c r="S7" s="588"/>
      <c r="T7" s="588"/>
      <c r="U7" s="588"/>
      <c r="V7" s="588"/>
      <c r="W7" s="588"/>
      <c r="X7" s="588"/>
      <c r="Y7" s="588"/>
      <c r="Z7" s="588"/>
    </row>
    <row r="8">
      <c r="A8" s="588">
        <v>3.0</v>
      </c>
      <c r="B8" s="588" t="s">
        <v>1034</v>
      </c>
      <c r="C8" s="588"/>
      <c r="D8" s="588"/>
      <c r="E8" s="588"/>
      <c r="F8" s="588"/>
      <c r="G8" s="588"/>
      <c r="H8" s="588"/>
      <c r="I8" s="588"/>
      <c r="J8" s="588"/>
      <c r="K8" s="588"/>
      <c r="L8" s="588"/>
      <c r="M8" s="588"/>
      <c r="N8" s="588"/>
      <c r="O8" s="588"/>
      <c r="P8" s="588"/>
      <c r="Q8" s="588"/>
      <c r="R8" s="588"/>
      <c r="S8" s="588"/>
      <c r="T8" s="588"/>
      <c r="U8" s="588"/>
      <c r="V8" s="588"/>
      <c r="W8" s="588"/>
      <c r="X8" s="588"/>
      <c r="Y8" s="588"/>
      <c r="Z8" s="588"/>
    </row>
    <row r="9">
      <c r="A9" s="588">
        <v>4.0</v>
      </c>
      <c r="B9" s="588" t="s">
        <v>1035</v>
      </c>
      <c r="C9" s="588"/>
      <c r="D9" s="588"/>
      <c r="E9" s="588"/>
      <c r="F9" s="588"/>
      <c r="G9" s="588"/>
      <c r="H9" s="588"/>
      <c r="I9" s="588"/>
      <c r="J9" s="588"/>
      <c r="K9" s="588"/>
      <c r="L9" s="588"/>
      <c r="M9" s="588"/>
      <c r="N9" s="588"/>
      <c r="O9" s="588"/>
      <c r="P9" s="588"/>
      <c r="Q9" s="588"/>
      <c r="R9" s="588"/>
      <c r="S9" s="588"/>
      <c r="T9" s="588"/>
      <c r="U9" s="588"/>
      <c r="V9" s="588"/>
      <c r="W9" s="588"/>
      <c r="X9" s="588"/>
      <c r="Y9" s="588"/>
      <c r="Z9" s="588"/>
    </row>
    <row r="10">
      <c r="A10" s="588">
        <v>5.0</v>
      </c>
      <c r="B10" s="588" t="s">
        <v>1036</v>
      </c>
      <c r="C10" s="588"/>
      <c r="D10" s="588"/>
      <c r="E10" s="588"/>
      <c r="F10" s="588"/>
      <c r="G10" s="588"/>
      <c r="H10" s="588"/>
      <c r="I10" s="588"/>
      <c r="J10" s="588"/>
      <c r="K10" s="588"/>
      <c r="L10" s="588"/>
      <c r="M10" s="588"/>
      <c r="N10" s="588"/>
      <c r="O10" s="588"/>
      <c r="P10" s="588"/>
      <c r="Q10" s="588"/>
      <c r="R10" s="588"/>
      <c r="S10" s="588"/>
      <c r="T10" s="588"/>
      <c r="U10" s="588"/>
      <c r="V10" s="588"/>
      <c r="W10" s="588"/>
      <c r="X10" s="588"/>
      <c r="Y10" s="588"/>
      <c r="Z10" s="588"/>
    </row>
    <row r="11">
      <c r="A11" s="588">
        <v>6.0</v>
      </c>
      <c r="B11" s="588" t="s">
        <v>1037</v>
      </c>
      <c r="C11" s="588"/>
      <c r="D11" s="588"/>
      <c r="E11" s="588"/>
      <c r="F11" s="588"/>
      <c r="G11" s="588"/>
      <c r="H11" s="588"/>
      <c r="I11" s="588"/>
      <c r="J11" s="588"/>
      <c r="K11" s="588"/>
      <c r="L11" s="588"/>
      <c r="M11" s="588"/>
      <c r="N11" s="588"/>
      <c r="O11" s="588"/>
      <c r="P11" s="588"/>
      <c r="Q11" s="588"/>
      <c r="R11" s="588"/>
      <c r="S11" s="588"/>
      <c r="T11" s="588"/>
      <c r="U11" s="588"/>
      <c r="V11" s="588"/>
      <c r="W11" s="588"/>
      <c r="X11" s="588"/>
      <c r="Y11" s="588"/>
      <c r="Z11" s="588"/>
    </row>
    <row r="12">
      <c r="A12" s="588">
        <v>7.0</v>
      </c>
      <c r="B12" s="588" t="s">
        <v>1038</v>
      </c>
      <c r="C12" s="588"/>
      <c r="D12" s="588"/>
      <c r="E12" s="588"/>
      <c r="F12" s="588"/>
      <c r="G12" s="588"/>
      <c r="H12" s="588"/>
      <c r="I12" s="588"/>
      <c r="J12" s="588"/>
      <c r="K12" s="588"/>
      <c r="L12" s="588"/>
      <c r="M12" s="588"/>
      <c r="N12" s="588"/>
      <c r="O12" s="588"/>
      <c r="P12" s="588"/>
      <c r="Q12" s="588"/>
      <c r="R12" s="588"/>
      <c r="S12" s="588"/>
      <c r="T12" s="588"/>
      <c r="U12" s="588"/>
      <c r="V12" s="588"/>
      <c r="W12" s="588"/>
      <c r="X12" s="588"/>
      <c r="Y12" s="588"/>
      <c r="Z12" s="588"/>
    </row>
    <row r="13">
      <c r="A13" s="588">
        <v>8.0</v>
      </c>
      <c r="B13" s="588"/>
      <c r="C13" s="588"/>
      <c r="D13" s="588"/>
      <c r="E13" s="588"/>
      <c r="F13" s="588"/>
      <c r="G13" s="588"/>
      <c r="H13" s="588"/>
      <c r="I13" s="588"/>
      <c r="J13" s="588"/>
      <c r="K13" s="588"/>
      <c r="L13" s="588"/>
      <c r="M13" s="588"/>
      <c r="N13" s="588"/>
      <c r="O13" s="588"/>
      <c r="P13" s="588"/>
      <c r="Q13" s="588"/>
      <c r="R13" s="588"/>
      <c r="S13" s="588"/>
      <c r="T13" s="588"/>
      <c r="U13" s="588"/>
      <c r="V13" s="588"/>
      <c r="W13" s="588"/>
      <c r="X13" s="588"/>
      <c r="Y13" s="588"/>
      <c r="Z13" s="588"/>
    </row>
    <row r="14">
      <c r="A14" s="588">
        <v>9.0</v>
      </c>
      <c r="B14" s="588"/>
      <c r="C14" s="588"/>
      <c r="D14" s="588"/>
      <c r="E14" s="588"/>
      <c r="F14" s="588"/>
      <c r="G14" s="588"/>
      <c r="H14" s="588"/>
      <c r="I14" s="588"/>
      <c r="J14" s="588"/>
      <c r="K14" s="588"/>
      <c r="L14" s="588"/>
      <c r="M14" s="588"/>
      <c r="N14" s="588"/>
      <c r="O14" s="588"/>
      <c r="P14" s="588"/>
      <c r="Q14" s="588"/>
      <c r="R14" s="588"/>
      <c r="S14" s="588"/>
      <c r="T14" s="588"/>
      <c r="U14" s="588"/>
      <c r="V14" s="588"/>
      <c r="W14" s="588"/>
      <c r="X14" s="588"/>
      <c r="Y14" s="588"/>
      <c r="Z14" s="588"/>
    </row>
    <row r="15">
      <c r="A15" s="588">
        <v>10.0</v>
      </c>
      <c r="B15" s="588"/>
      <c r="C15" s="588"/>
      <c r="D15" s="588"/>
      <c r="E15" s="588"/>
      <c r="F15" s="588"/>
      <c r="G15" s="588"/>
      <c r="H15" s="588"/>
      <c r="I15" s="588"/>
      <c r="J15" s="588"/>
      <c r="K15" s="588"/>
      <c r="L15" s="588"/>
      <c r="M15" s="588"/>
      <c r="N15" s="588"/>
      <c r="O15" s="588"/>
      <c r="P15" s="588"/>
      <c r="Q15" s="588"/>
      <c r="R15" s="588"/>
      <c r="S15" s="588"/>
      <c r="T15" s="588"/>
      <c r="U15" s="588"/>
      <c r="V15" s="588"/>
      <c r="W15" s="588"/>
      <c r="X15" s="588"/>
      <c r="Y15" s="588"/>
      <c r="Z15" s="588"/>
    </row>
    <row r="16">
      <c r="A16" s="588">
        <v>11.0</v>
      </c>
      <c r="B16" s="588"/>
      <c r="C16" s="588"/>
      <c r="D16" s="588"/>
      <c r="E16" s="588"/>
      <c r="F16" s="588"/>
      <c r="G16" s="588"/>
      <c r="H16" s="588"/>
      <c r="I16" s="588"/>
      <c r="J16" s="588"/>
      <c r="K16" s="588"/>
      <c r="L16" s="588"/>
      <c r="M16" s="588"/>
      <c r="N16" s="588"/>
      <c r="O16" s="588"/>
      <c r="P16" s="588"/>
      <c r="Q16" s="588"/>
      <c r="R16" s="588"/>
      <c r="S16" s="588"/>
      <c r="T16" s="588"/>
      <c r="U16" s="588"/>
      <c r="V16" s="588"/>
      <c r="W16" s="588"/>
      <c r="X16" s="588"/>
      <c r="Y16" s="588"/>
      <c r="Z16" s="588"/>
    </row>
    <row r="17">
      <c r="A17" s="588">
        <v>12.0</v>
      </c>
      <c r="B17" s="588"/>
      <c r="C17" s="588"/>
      <c r="D17" s="588"/>
      <c r="E17" s="588"/>
      <c r="F17" s="588"/>
      <c r="G17" s="588"/>
      <c r="H17" s="588"/>
      <c r="I17" s="588"/>
      <c r="J17" s="588"/>
      <c r="K17" s="588"/>
      <c r="L17" s="588"/>
      <c r="M17" s="588"/>
      <c r="N17" s="588"/>
      <c r="O17" s="588"/>
      <c r="P17" s="588"/>
      <c r="Q17" s="588"/>
      <c r="R17" s="588"/>
      <c r="S17" s="588"/>
      <c r="T17" s="588"/>
      <c r="U17" s="588"/>
      <c r="V17" s="588"/>
      <c r="W17" s="588"/>
      <c r="X17" s="588"/>
      <c r="Y17" s="588"/>
      <c r="Z17" s="588"/>
    </row>
    <row r="18">
      <c r="A18" s="588">
        <v>13.0</v>
      </c>
      <c r="B18" s="588"/>
      <c r="C18" s="588"/>
      <c r="D18" s="588"/>
      <c r="E18" s="588"/>
      <c r="F18" s="588"/>
      <c r="G18" s="588"/>
      <c r="H18" s="588"/>
      <c r="I18" s="588"/>
      <c r="J18" s="588"/>
      <c r="K18" s="588"/>
      <c r="L18" s="588"/>
      <c r="M18" s="588"/>
      <c r="N18" s="588"/>
      <c r="O18" s="588"/>
      <c r="P18" s="588"/>
      <c r="Q18" s="588"/>
      <c r="R18" s="588"/>
      <c r="S18" s="588"/>
      <c r="T18" s="588"/>
      <c r="U18" s="588"/>
      <c r="V18" s="588"/>
      <c r="W18" s="588"/>
      <c r="X18" s="588"/>
      <c r="Y18" s="588"/>
      <c r="Z18" s="588"/>
    </row>
    <row r="19">
      <c r="A19" s="588"/>
      <c r="B19" s="588"/>
      <c r="C19" s="588"/>
      <c r="D19" s="588"/>
      <c r="E19" s="588"/>
      <c r="F19" s="588"/>
      <c r="G19" s="588"/>
      <c r="H19" s="588"/>
      <c r="I19" s="588"/>
      <c r="J19" s="588"/>
      <c r="K19" s="588"/>
      <c r="L19" s="588"/>
      <c r="M19" s="588"/>
      <c r="N19" s="588"/>
      <c r="O19" s="588"/>
      <c r="P19" s="588"/>
      <c r="Q19" s="588"/>
      <c r="R19" s="588"/>
      <c r="S19" s="588"/>
      <c r="T19" s="588"/>
      <c r="U19" s="588"/>
      <c r="V19" s="588"/>
      <c r="W19" s="588"/>
      <c r="X19" s="588"/>
      <c r="Y19" s="588"/>
      <c r="Z19" s="588"/>
    </row>
    <row r="20">
      <c r="A20" s="588"/>
      <c r="B20" s="588"/>
      <c r="C20" s="588"/>
      <c r="D20" s="588"/>
      <c r="E20" s="588"/>
      <c r="F20" s="588"/>
      <c r="G20" s="588"/>
      <c r="H20" s="588"/>
      <c r="I20" s="588"/>
      <c r="J20" s="588"/>
      <c r="K20" s="588"/>
      <c r="L20" s="588"/>
      <c r="M20" s="588"/>
      <c r="N20" s="588"/>
      <c r="O20" s="588"/>
      <c r="P20" s="588"/>
      <c r="Q20" s="588"/>
      <c r="R20" s="588"/>
      <c r="S20" s="588"/>
      <c r="T20" s="588"/>
      <c r="U20" s="588"/>
      <c r="V20" s="588"/>
      <c r="W20" s="588"/>
      <c r="X20" s="588"/>
      <c r="Y20" s="588"/>
      <c r="Z20" s="588"/>
    </row>
    <row r="21">
      <c r="A21" s="588"/>
      <c r="B21" s="588"/>
      <c r="C21" s="588"/>
      <c r="D21" s="588"/>
      <c r="E21" s="588"/>
      <c r="F21" s="588"/>
      <c r="G21" s="588"/>
      <c r="H21" s="588"/>
      <c r="I21" s="588"/>
      <c r="J21" s="588"/>
      <c r="K21" s="588"/>
      <c r="L21" s="588"/>
      <c r="M21" s="588"/>
      <c r="N21" s="588"/>
      <c r="O21" s="588"/>
      <c r="P21" s="588"/>
      <c r="Q21" s="588"/>
      <c r="R21" s="588"/>
      <c r="S21" s="588"/>
      <c r="T21" s="588"/>
      <c r="U21" s="588"/>
      <c r="V21" s="588"/>
      <c r="W21" s="588"/>
      <c r="X21" s="588"/>
      <c r="Y21" s="588"/>
      <c r="Z21" s="588"/>
    </row>
    <row r="22">
      <c r="A22" s="588"/>
      <c r="B22" s="590" t="s">
        <v>1039</v>
      </c>
      <c r="C22" s="591"/>
      <c r="D22" s="588"/>
      <c r="E22" s="588"/>
      <c r="F22" s="588"/>
      <c r="G22" s="588"/>
      <c r="H22" s="588"/>
      <c r="I22" s="588"/>
      <c r="J22" s="588"/>
      <c r="K22" s="588"/>
      <c r="L22" s="588"/>
      <c r="M22" s="588"/>
      <c r="N22" s="588"/>
      <c r="O22" s="588"/>
      <c r="P22" s="588"/>
      <c r="Q22" s="588"/>
      <c r="R22" s="588"/>
      <c r="S22" s="588"/>
      <c r="T22" s="588"/>
      <c r="U22" s="588"/>
      <c r="V22" s="588"/>
      <c r="W22" s="588"/>
      <c r="X22" s="588"/>
      <c r="Y22" s="588"/>
      <c r="Z22" s="588"/>
    </row>
    <row r="23">
      <c r="A23" s="588">
        <v>1.0</v>
      </c>
      <c r="B23" s="588" t="s">
        <v>1040</v>
      </c>
      <c r="C23" s="588" t="s">
        <v>1041</v>
      </c>
      <c r="D23" s="588"/>
      <c r="E23" s="588"/>
      <c r="F23" s="588"/>
      <c r="G23" s="588"/>
      <c r="H23" s="588"/>
      <c r="I23" s="588"/>
      <c r="J23" s="588"/>
      <c r="K23" s="588"/>
      <c r="L23" s="588"/>
      <c r="M23" s="588"/>
      <c r="N23" s="588"/>
      <c r="O23" s="588"/>
      <c r="P23" s="588"/>
      <c r="Q23" s="588"/>
      <c r="R23" s="588"/>
      <c r="S23" s="588"/>
      <c r="T23" s="588"/>
      <c r="U23" s="588"/>
      <c r="V23" s="588"/>
      <c r="W23" s="588"/>
      <c r="X23" s="588"/>
      <c r="Y23" s="588"/>
      <c r="Z23" s="588"/>
    </row>
    <row r="24">
      <c r="A24" s="588">
        <v>2.0</v>
      </c>
      <c r="B24" s="588" t="s">
        <v>1042</v>
      </c>
      <c r="C24" s="588" t="s">
        <v>1043</v>
      </c>
      <c r="D24" s="588"/>
      <c r="E24" s="588"/>
      <c r="F24" s="588"/>
      <c r="G24" s="588"/>
      <c r="H24" s="588"/>
      <c r="I24" s="588"/>
      <c r="J24" s="588"/>
      <c r="K24" s="588"/>
      <c r="L24" s="588"/>
      <c r="M24" s="588"/>
      <c r="N24" s="588"/>
      <c r="O24" s="588"/>
      <c r="P24" s="588"/>
      <c r="Q24" s="588"/>
      <c r="R24" s="588"/>
      <c r="S24" s="588"/>
      <c r="T24" s="588"/>
      <c r="U24" s="588"/>
      <c r="V24" s="588"/>
      <c r="W24" s="588"/>
      <c r="X24" s="588"/>
      <c r="Y24" s="588"/>
      <c r="Z24" s="588"/>
    </row>
    <row r="25">
      <c r="A25" s="588">
        <v>3.0</v>
      </c>
      <c r="B25" s="588" t="s">
        <v>1044</v>
      </c>
      <c r="C25" s="588" t="s">
        <v>1045</v>
      </c>
      <c r="D25" s="588"/>
      <c r="E25" s="588"/>
      <c r="F25" s="588"/>
      <c r="G25" s="588"/>
      <c r="H25" s="588"/>
      <c r="I25" s="588"/>
      <c r="J25" s="588"/>
      <c r="K25" s="588"/>
      <c r="L25" s="588"/>
      <c r="M25" s="588"/>
      <c r="N25" s="588"/>
      <c r="O25" s="588"/>
      <c r="P25" s="588"/>
      <c r="Q25" s="588"/>
      <c r="R25" s="588"/>
      <c r="S25" s="588"/>
      <c r="T25" s="588"/>
      <c r="U25" s="588"/>
      <c r="V25" s="588"/>
      <c r="W25" s="588"/>
      <c r="X25" s="588"/>
      <c r="Y25" s="588"/>
      <c r="Z25" s="588"/>
    </row>
    <row r="26">
      <c r="A26" s="588">
        <v>4.0</v>
      </c>
      <c r="B26" s="588" t="s">
        <v>1046</v>
      </c>
      <c r="C26" s="588" t="s">
        <v>1047</v>
      </c>
      <c r="D26" s="588"/>
      <c r="E26" s="588"/>
      <c r="F26" s="588"/>
      <c r="G26" s="588"/>
      <c r="H26" s="588"/>
      <c r="I26" s="588"/>
      <c r="J26" s="588"/>
      <c r="K26" s="588"/>
      <c r="L26" s="588"/>
      <c r="M26" s="588"/>
      <c r="N26" s="588"/>
      <c r="O26" s="588"/>
      <c r="P26" s="588"/>
      <c r="Q26" s="588"/>
      <c r="R26" s="588"/>
      <c r="S26" s="588"/>
      <c r="T26" s="588"/>
      <c r="U26" s="588"/>
      <c r="V26" s="588"/>
      <c r="W26" s="588"/>
      <c r="X26" s="588"/>
      <c r="Y26" s="588"/>
      <c r="Z26" s="588"/>
    </row>
    <row r="27">
      <c r="A27" s="588">
        <v>5.0</v>
      </c>
      <c r="B27" s="588" t="s">
        <v>1048</v>
      </c>
      <c r="C27" s="588" t="s">
        <v>1049</v>
      </c>
      <c r="D27" s="588"/>
      <c r="E27" s="588"/>
      <c r="F27" s="588"/>
      <c r="G27" s="588"/>
      <c r="H27" s="588"/>
      <c r="I27" s="588"/>
      <c r="J27" s="588"/>
      <c r="K27" s="588"/>
      <c r="L27" s="588"/>
      <c r="M27" s="588"/>
      <c r="N27" s="588"/>
      <c r="O27" s="588"/>
      <c r="P27" s="588"/>
      <c r="Q27" s="588"/>
      <c r="R27" s="588"/>
      <c r="S27" s="588"/>
      <c r="T27" s="588"/>
      <c r="U27" s="588"/>
      <c r="V27" s="588"/>
      <c r="W27" s="588"/>
      <c r="X27" s="588"/>
      <c r="Y27" s="588"/>
      <c r="Z27" s="588"/>
    </row>
    <row r="28">
      <c r="A28" s="588">
        <v>6.0</v>
      </c>
      <c r="B28" s="588" t="s">
        <v>1050</v>
      </c>
      <c r="C28" s="588" t="s">
        <v>1051</v>
      </c>
      <c r="D28" s="588"/>
      <c r="E28" s="588"/>
      <c r="F28" s="588"/>
      <c r="G28" s="588"/>
      <c r="H28" s="588"/>
      <c r="I28" s="588"/>
      <c r="J28" s="588"/>
      <c r="K28" s="588"/>
      <c r="L28" s="588"/>
      <c r="M28" s="588"/>
      <c r="N28" s="588"/>
      <c r="O28" s="588"/>
      <c r="P28" s="588"/>
      <c r="Q28" s="588"/>
      <c r="R28" s="588"/>
      <c r="S28" s="588"/>
      <c r="T28" s="588"/>
      <c r="U28" s="588"/>
      <c r="V28" s="588"/>
      <c r="W28" s="588"/>
      <c r="X28" s="588"/>
      <c r="Y28" s="588"/>
      <c r="Z28" s="588"/>
    </row>
    <row r="29">
      <c r="A29" s="588">
        <v>7.0</v>
      </c>
      <c r="B29" s="588" t="s">
        <v>1052</v>
      </c>
      <c r="C29" s="588" t="s">
        <v>1053</v>
      </c>
      <c r="D29" s="588"/>
      <c r="E29" s="588"/>
      <c r="F29" s="588"/>
      <c r="G29" s="588"/>
      <c r="H29" s="588"/>
      <c r="I29" s="588"/>
      <c r="J29" s="588"/>
      <c r="K29" s="588"/>
      <c r="L29" s="588"/>
      <c r="M29" s="588"/>
      <c r="N29" s="588"/>
      <c r="O29" s="588"/>
      <c r="P29" s="588"/>
      <c r="Q29" s="588"/>
      <c r="R29" s="588"/>
      <c r="S29" s="588"/>
      <c r="T29" s="588"/>
      <c r="U29" s="588"/>
      <c r="V29" s="588"/>
      <c r="W29" s="588"/>
      <c r="X29" s="588"/>
      <c r="Y29" s="588"/>
      <c r="Z29" s="588"/>
    </row>
    <row r="30">
      <c r="A30" s="588">
        <v>8.0</v>
      </c>
      <c r="B30" s="588" t="s">
        <v>1054</v>
      </c>
      <c r="C30" s="588" t="s">
        <v>1055</v>
      </c>
      <c r="D30" s="588"/>
      <c r="E30" s="588"/>
      <c r="F30" s="588"/>
      <c r="G30" s="588"/>
      <c r="H30" s="588"/>
      <c r="I30" s="588"/>
      <c r="J30" s="588"/>
      <c r="K30" s="588"/>
      <c r="L30" s="588"/>
      <c r="M30" s="588"/>
      <c r="N30" s="588"/>
      <c r="O30" s="588"/>
      <c r="P30" s="588"/>
      <c r="Q30" s="588"/>
      <c r="R30" s="588"/>
      <c r="S30" s="588"/>
      <c r="T30" s="588"/>
      <c r="U30" s="588"/>
      <c r="V30" s="588"/>
      <c r="W30" s="588"/>
      <c r="X30" s="588"/>
      <c r="Y30" s="588"/>
      <c r="Z30" s="588"/>
    </row>
    <row r="31">
      <c r="A31" s="588">
        <v>9.0</v>
      </c>
      <c r="B31" s="588" t="s">
        <v>1056</v>
      </c>
      <c r="C31" s="588" t="s">
        <v>1057</v>
      </c>
      <c r="D31" s="588"/>
      <c r="E31" s="588"/>
      <c r="F31" s="588"/>
      <c r="G31" s="588"/>
      <c r="H31" s="588"/>
      <c r="I31" s="588"/>
      <c r="J31" s="588"/>
      <c r="K31" s="588"/>
      <c r="L31" s="588"/>
      <c r="M31" s="588"/>
      <c r="N31" s="588"/>
      <c r="O31" s="588"/>
      <c r="P31" s="588"/>
      <c r="Q31" s="588"/>
      <c r="R31" s="588"/>
      <c r="S31" s="588"/>
      <c r="T31" s="588"/>
      <c r="U31" s="588"/>
      <c r="V31" s="588"/>
      <c r="W31" s="588"/>
      <c r="X31" s="588"/>
      <c r="Y31" s="588"/>
      <c r="Z31" s="588"/>
    </row>
    <row r="32">
      <c r="A32" s="588"/>
      <c r="B32" s="588"/>
      <c r="C32" s="588"/>
      <c r="D32" s="588"/>
      <c r="E32" s="588"/>
      <c r="F32" s="588"/>
      <c r="G32" s="588"/>
      <c r="H32" s="588"/>
      <c r="I32" s="588"/>
      <c r="J32" s="588"/>
      <c r="K32" s="588"/>
      <c r="L32" s="588"/>
      <c r="M32" s="588"/>
      <c r="N32" s="588"/>
      <c r="O32" s="588"/>
      <c r="P32" s="588"/>
      <c r="Q32" s="588"/>
      <c r="R32" s="588"/>
      <c r="S32" s="588"/>
      <c r="T32" s="588"/>
      <c r="U32" s="588"/>
      <c r="V32" s="588"/>
      <c r="W32" s="588"/>
      <c r="X32" s="588"/>
      <c r="Y32" s="588"/>
      <c r="Z32" s="588"/>
    </row>
    <row r="33">
      <c r="A33" s="588"/>
      <c r="B33" s="588"/>
      <c r="C33" s="588"/>
      <c r="D33" s="588"/>
      <c r="E33" s="588"/>
      <c r="F33" s="588"/>
      <c r="G33" s="588"/>
      <c r="H33" s="588"/>
      <c r="I33" s="588"/>
      <c r="J33" s="588"/>
      <c r="K33" s="588"/>
      <c r="L33" s="588"/>
      <c r="M33" s="588"/>
      <c r="N33" s="588"/>
      <c r="O33" s="588"/>
      <c r="P33" s="588"/>
      <c r="Q33" s="588"/>
      <c r="R33" s="588"/>
      <c r="S33" s="588"/>
      <c r="T33" s="588"/>
      <c r="U33" s="588"/>
      <c r="V33" s="588"/>
      <c r="W33" s="588"/>
      <c r="X33" s="588"/>
      <c r="Y33" s="588"/>
      <c r="Z33" s="588"/>
    </row>
    <row r="34">
      <c r="A34" s="588"/>
      <c r="B34" s="588"/>
      <c r="C34" s="588"/>
      <c r="D34" s="588"/>
      <c r="E34" s="588"/>
      <c r="F34" s="588"/>
      <c r="G34" s="588"/>
      <c r="H34" s="588"/>
      <c r="I34" s="588"/>
      <c r="J34" s="588"/>
      <c r="K34" s="588"/>
      <c r="L34" s="588"/>
      <c r="M34" s="588"/>
      <c r="N34" s="588"/>
      <c r="O34" s="588"/>
      <c r="P34" s="588"/>
      <c r="Q34" s="588"/>
      <c r="R34" s="588"/>
      <c r="S34" s="588"/>
      <c r="T34" s="588"/>
      <c r="U34" s="588"/>
      <c r="V34" s="588"/>
      <c r="W34" s="588"/>
      <c r="X34" s="588"/>
      <c r="Y34" s="588"/>
      <c r="Z34" s="588"/>
    </row>
    <row r="35">
      <c r="A35" s="588"/>
      <c r="B35" s="588"/>
      <c r="C35" s="588"/>
      <c r="D35" s="588"/>
      <c r="E35" s="588"/>
      <c r="F35" s="588"/>
      <c r="G35" s="588"/>
      <c r="H35" s="588"/>
      <c r="I35" s="588"/>
      <c r="J35" s="588"/>
      <c r="K35" s="588"/>
      <c r="L35" s="588"/>
      <c r="M35" s="588"/>
      <c r="N35" s="588"/>
      <c r="O35" s="588"/>
      <c r="P35" s="588"/>
      <c r="Q35" s="588"/>
      <c r="R35" s="588"/>
      <c r="S35" s="588"/>
      <c r="T35" s="588"/>
      <c r="U35" s="588"/>
      <c r="V35" s="588"/>
      <c r="W35" s="588"/>
      <c r="X35" s="588"/>
      <c r="Y35" s="588"/>
      <c r="Z35" s="588"/>
    </row>
    <row r="36">
      <c r="A36" s="588"/>
      <c r="B36" s="588"/>
      <c r="C36" s="588"/>
      <c r="D36" s="588"/>
      <c r="E36" s="588"/>
      <c r="F36" s="588"/>
      <c r="G36" s="588"/>
      <c r="H36" s="588"/>
      <c r="I36" s="588"/>
      <c r="J36" s="588"/>
      <c r="K36" s="588"/>
      <c r="L36" s="588"/>
      <c r="M36" s="588"/>
      <c r="N36" s="588"/>
      <c r="O36" s="588"/>
      <c r="P36" s="588"/>
      <c r="Q36" s="588"/>
      <c r="R36" s="588"/>
      <c r="S36" s="588"/>
      <c r="T36" s="588"/>
      <c r="U36" s="588"/>
      <c r="V36" s="588"/>
      <c r="W36" s="588"/>
      <c r="X36" s="588"/>
      <c r="Y36" s="588"/>
      <c r="Z36" s="588"/>
    </row>
    <row r="37">
      <c r="A37" s="588"/>
      <c r="B37" s="588"/>
      <c r="C37" s="588"/>
      <c r="D37" s="588"/>
      <c r="E37" s="588"/>
      <c r="F37" s="588"/>
      <c r="G37" s="588"/>
      <c r="H37" s="588"/>
      <c r="I37" s="588"/>
      <c r="J37" s="588"/>
      <c r="K37" s="588"/>
      <c r="L37" s="588"/>
      <c r="M37" s="588"/>
      <c r="N37" s="588"/>
      <c r="O37" s="588"/>
      <c r="P37" s="588"/>
      <c r="Q37" s="588"/>
      <c r="R37" s="588"/>
      <c r="S37" s="588"/>
      <c r="T37" s="588"/>
      <c r="U37" s="588"/>
      <c r="V37" s="588"/>
      <c r="W37" s="588"/>
      <c r="X37" s="588"/>
      <c r="Y37" s="588"/>
      <c r="Z37" s="588"/>
    </row>
    <row r="38">
      <c r="A38" s="588"/>
      <c r="B38" s="588"/>
      <c r="C38" s="588"/>
      <c r="D38" s="588"/>
      <c r="E38" s="588"/>
      <c r="F38" s="588"/>
      <c r="G38" s="588"/>
      <c r="H38" s="588"/>
      <c r="I38" s="588"/>
      <c r="J38" s="588"/>
      <c r="K38" s="588"/>
      <c r="L38" s="588"/>
      <c r="M38" s="588"/>
      <c r="N38" s="588"/>
      <c r="O38" s="588"/>
      <c r="P38" s="588"/>
      <c r="Q38" s="588"/>
      <c r="R38" s="588"/>
      <c r="S38" s="588"/>
      <c r="T38" s="588"/>
      <c r="U38" s="588"/>
      <c r="V38" s="588"/>
      <c r="W38" s="588"/>
      <c r="X38" s="588"/>
      <c r="Y38" s="588"/>
      <c r="Z38" s="588"/>
    </row>
    <row r="39">
      <c r="A39" s="588"/>
      <c r="B39" s="588"/>
      <c r="C39" s="588"/>
      <c r="D39" s="588"/>
      <c r="E39" s="588"/>
      <c r="F39" s="588"/>
      <c r="G39" s="588"/>
      <c r="H39" s="588"/>
      <c r="I39" s="588"/>
      <c r="J39" s="588"/>
      <c r="K39" s="588"/>
      <c r="L39" s="588"/>
      <c r="M39" s="588"/>
      <c r="N39" s="588"/>
      <c r="O39" s="588"/>
      <c r="P39" s="588"/>
      <c r="Q39" s="588"/>
      <c r="R39" s="588"/>
      <c r="S39" s="588"/>
      <c r="T39" s="588"/>
      <c r="U39" s="588"/>
      <c r="V39" s="588"/>
      <c r="W39" s="588"/>
      <c r="X39" s="588"/>
      <c r="Y39" s="588"/>
      <c r="Z39" s="588"/>
    </row>
    <row r="40">
      <c r="A40" s="588"/>
      <c r="B40" s="588"/>
      <c r="C40" s="588"/>
      <c r="D40" s="588"/>
      <c r="E40" s="588"/>
      <c r="F40" s="588"/>
      <c r="G40" s="588"/>
      <c r="H40" s="588"/>
      <c r="I40" s="588"/>
      <c r="J40" s="588"/>
      <c r="K40" s="588"/>
      <c r="L40" s="588"/>
      <c r="M40" s="588"/>
      <c r="N40" s="588"/>
      <c r="O40" s="588"/>
      <c r="P40" s="588"/>
      <c r="Q40" s="588"/>
      <c r="R40" s="588"/>
      <c r="S40" s="588"/>
      <c r="T40" s="588"/>
      <c r="U40" s="588"/>
      <c r="V40" s="588"/>
      <c r="W40" s="588"/>
      <c r="X40" s="588"/>
      <c r="Y40" s="588"/>
      <c r="Z40" s="588"/>
    </row>
    <row r="41">
      <c r="A41" s="588"/>
      <c r="B41" s="588"/>
      <c r="C41" s="588"/>
      <c r="D41" s="588"/>
      <c r="E41" s="588"/>
      <c r="F41" s="588"/>
      <c r="G41" s="588"/>
      <c r="H41" s="588"/>
      <c r="I41" s="588"/>
      <c r="J41" s="588"/>
      <c r="K41" s="588"/>
      <c r="L41" s="588"/>
      <c r="M41" s="588"/>
      <c r="N41" s="588"/>
      <c r="O41" s="588"/>
      <c r="P41" s="588"/>
      <c r="Q41" s="588"/>
      <c r="R41" s="588"/>
      <c r="S41" s="588"/>
      <c r="T41" s="588"/>
      <c r="U41" s="588"/>
      <c r="V41" s="588"/>
      <c r="W41" s="588"/>
      <c r="X41" s="588"/>
      <c r="Y41" s="588"/>
      <c r="Z41" s="588"/>
    </row>
    <row r="42">
      <c r="A42" s="588"/>
      <c r="B42" s="588"/>
      <c r="C42" s="588"/>
      <c r="D42" s="588"/>
      <c r="E42" s="588"/>
      <c r="F42" s="588"/>
      <c r="G42" s="588"/>
      <c r="H42" s="588"/>
      <c r="I42" s="588"/>
      <c r="J42" s="588"/>
      <c r="K42" s="588"/>
      <c r="L42" s="588"/>
      <c r="M42" s="588"/>
      <c r="N42" s="588"/>
      <c r="O42" s="588"/>
      <c r="P42" s="588"/>
      <c r="Q42" s="588"/>
      <c r="R42" s="588"/>
      <c r="S42" s="588"/>
      <c r="T42" s="588"/>
      <c r="U42" s="588"/>
      <c r="V42" s="588"/>
      <c r="W42" s="588"/>
      <c r="X42" s="588"/>
      <c r="Y42" s="588"/>
      <c r="Z42" s="588"/>
    </row>
    <row r="43">
      <c r="A43" s="588"/>
      <c r="B43" s="588"/>
      <c r="C43" s="588"/>
      <c r="D43" s="588"/>
      <c r="E43" s="588"/>
      <c r="F43" s="588"/>
      <c r="G43" s="588"/>
      <c r="H43" s="588"/>
      <c r="I43" s="588"/>
      <c r="J43" s="588"/>
      <c r="K43" s="588"/>
      <c r="L43" s="588"/>
      <c r="M43" s="588"/>
      <c r="N43" s="588"/>
      <c r="O43" s="588"/>
      <c r="P43" s="588"/>
      <c r="Q43" s="588"/>
      <c r="R43" s="588"/>
      <c r="S43" s="588"/>
      <c r="T43" s="588"/>
      <c r="U43" s="588"/>
      <c r="V43" s="588"/>
      <c r="W43" s="588"/>
      <c r="X43" s="588"/>
      <c r="Y43" s="588"/>
      <c r="Z43" s="588"/>
    </row>
    <row r="44">
      <c r="A44" s="588"/>
      <c r="B44" s="588"/>
      <c r="C44" s="588"/>
      <c r="D44" s="588"/>
      <c r="E44" s="588"/>
      <c r="F44" s="588"/>
      <c r="G44" s="588"/>
      <c r="H44" s="588"/>
      <c r="I44" s="588"/>
      <c r="J44" s="588"/>
      <c r="K44" s="588"/>
      <c r="L44" s="588"/>
      <c r="M44" s="588"/>
      <c r="N44" s="588"/>
      <c r="O44" s="588"/>
      <c r="P44" s="588"/>
      <c r="Q44" s="588"/>
      <c r="R44" s="588"/>
      <c r="S44" s="588"/>
      <c r="T44" s="588"/>
      <c r="U44" s="588"/>
      <c r="V44" s="588"/>
      <c r="W44" s="588"/>
      <c r="X44" s="588"/>
      <c r="Y44" s="588"/>
      <c r="Z44" s="588"/>
    </row>
    <row r="45">
      <c r="A45" s="588"/>
      <c r="B45" s="588"/>
      <c r="C45" s="588"/>
      <c r="D45" s="588"/>
      <c r="E45" s="588"/>
      <c r="F45" s="588"/>
      <c r="G45" s="588"/>
      <c r="H45" s="588"/>
      <c r="I45" s="588"/>
      <c r="J45" s="588"/>
      <c r="K45" s="588"/>
      <c r="L45" s="588"/>
      <c r="M45" s="588"/>
      <c r="N45" s="588"/>
      <c r="O45" s="588"/>
      <c r="P45" s="588"/>
      <c r="Q45" s="588"/>
      <c r="R45" s="588"/>
      <c r="S45" s="588"/>
      <c r="T45" s="588"/>
      <c r="U45" s="588"/>
      <c r="V45" s="588"/>
      <c r="W45" s="588"/>
      <c r="X45" s="588"/>
      <c r="Y45" s="588"/>
      <c r="Z45" s="588"/>
    </row>
    <row r="46">
      <c r="A46" s="588"/>
      <c r="B46" s="588"/>
      <c r="C46" s="588"/>
      <c r="D46" s="588"/>
      <c r="E46" s="588"/>
      <c r="F46" s="588"/>
      <c r="G46" s="588"/>
      <c r="H46" s="588"/>
      <c r="I46" s="588"/>
      <c r="J46" s="588"/>
      <c r="K46" s="588"/>
      <c r="L46" s="588"/>
      <c r="M46" s="588"/>
      <c r="N46" s="588"/>
      <c r="O46" s="588"/>
      <c r="P46" s="588"/>
      <c r="Q46" s="588"/>
      <c r="R46" s="588"/>
      <c r="S46" s="588"/>
      <c r="T46" s="588"/>
      <c r="U46" s="588"/>
      <c r="V46" s="588"/>
      <c r="W46" s="588"/>
      <c r="X46" s="588"/>
      <c r="Y46" s="588"/>
      <c r="Z46" s="588"/>
    </row>
    <row r="47">
      <c r="A47" s="588"/>
      <c r="B47" s="588"/>
      <c r="C47" s="588"/>
      <c r="D47" s="588"/>
      <c r="E47" s="588"/>
      <c r="F47" s="588"/>
      <c r="G47" s="588"/>
      <c r="H47" s="588"/>
      <c r="I47" s="588"/>
      <c r="J47" s="588"/>
      <c r="K47" s="588"/>
      <c r="L47" s="588"/>
      <c r="M47" s="588"/>
      <c r="N47" s="588"/>
      <c r="O47" s="588"/>
      <c r="P47" s="588"/>
      <c r="Q47" s="588"/>
      <c r="R47" s="588"/>
      <c r="S47" s="588"/>
      <c r="T47" s="588"/>
      <c r="U47" s="588"/>
      <c r="V47" s="588"/>
      <c r="W47" s="588"/>
      <c r="X47" s="588"/>
      <c r="Y47" s="588"/>
      <c r="Z47" s="588"/>
    </row>
    <row r="48">
      <c r="A48" s="588"/>
      <c r="B48" s="588"/>
      <c r="C48" s="588"/>
      <c r="D48" s="588"/>
      <c r="E48" s="588"/>
      <c r="F48" s="588"/>
      <c r="G48" s="588"/>
      <c r="H48" s="588"/>
      <c r="I48" s="588"/>
      <c r="J48" s="588"/>
      <c r="K48" s="588"/>
      <c r="L48" s="588"/>
      <c r="M48" s="588"/>
      <c r="N48" s="588"/>
      <c r="O48" s="588"/>
      <c r="P48" s="588"/>
      <c r="Q48" s="588"/>
      <c r="R48" s="588"/>
      <c r="S48" s="588"/>
      <c r="T48" s="588"/>
      <c r="U48" s="588"/>
      <c r="V48" s="588"/>
      <c r="W48" s="588"/>
      <c r="X48" s="588"/>
      <c r="Y48" s="588"/>
      <c r="Z48" s="588"/>
    </row>
    <row r="49">
      <c r="A49" s="588"/>
      <c r="B49" s="588"/>
      <c r="C49" s="588"/>
      <c r="D49" s="588"/>
      <c r="E49" s="588"/>
      <c r="F49" s="588"/>
      <c r="G49" s="588"/>
      <c r="H49" s="588"/>
      <c r="I49" s="588"/>
      <c r="J49" s="588"/>
      <c r="K49" s="588"/>
      <c r="L49" s="588"/>
      <c r="M49" s="588"/>
      <c r="N49" s="588"/>
      <c r="O49" s="588"/>
      <c r="P49" s="588"/>
      <c r="Q49" s="588"/>
      <c r="R49" s="588"/>
      <c r="S49" s="588"/>
      <c r="T49" s="588"/>
      <c r="U49" s="588"/>
      <c r="V49" s="588"/>
      <c r="W49" s="588"/>
      <c r="X49" s="588"/>
      <c r="Y49" s="588"/>
      <c r="Z49" s="588"/>
    </row>
    <row r="50">
      <c r="A50" s="588"/>
      <c r="B50" s="588"/>
      <c r="C50" s="588"/>
      <c r="D50" s="588"/>
      <c r="E50" s="588"/>
      <c r="F50" s="588"/>
      <c r="G50" s="588"/>
      <c r="H50" s="588"/>
      <c r="I50" s="588"/>
      <c r="J50" s="588"/>
      <c r="K50" s="588"/>
      <c r="L50" s="588"/>
      <c r="M50" s="588"/>
      <c r="N50" s="588"/>
      <c r="O50" s="588"/>
      <c r="P50" s="588"/>
      <c r="Q50" s="588"/>
      <c r="R50" s="588"/>
      <c r="S50" s="588"/>
      <c r="T50" s="588"/>
      <c r="U50" s="588"/>
      <c r="V50" s="588"/>
      <c r="W50" s="588"/>
      <c r="X50" s="588"/>
      <c r="Y50" s="588"/>
      <c r="Z50" s="588"/>
    </row>
    <row r="51">
      <c r="A51" s="588"/>
      <c r="B51" s="588"/>
      <c r="C51" s="588"/>
      <c r="D51" s="588"/>
      <c r="E51" s="588"/>
      <c r="F51" s="588"/>
      <c r="G51" s="588"/>
      <c r="H51" s="588"/>
      <c r="I51" s="588"/>
      <c r="J51" s="588"/>
      <c r="K51" s="588"/>
      <c r="L51" s="588"/>
      <c r="M51" s="588"/>
      <c r="N51" s="588"/>
      <c r="O51" s="588"/>
      <c r="P51" s="588"/>
      <c r="Q51" s="588"/>
      <c r="R51" s="588"/>
      <c r="S51" s="588"/>
      <c r="T51" s="588"/>
      <c r="U51" s="588"/>
      <c r="V51" s="588"/>
      <c r="W51" s="588"/>
      <c r="X51" s="588"/>
      <c r="Y51" s="588"/>
      <c r="Z51" s="588"/>
    </row>
    <row r="52">
      <c r="A52" s="588"/>
      <c r="B52" s="588"/>
      <c r="C52" s="588"/>
      <c r="D52" s="588"/>
      <c r="E52" s="588"/>
      <c r="F52" s="588"/>
      <c r="G52" s="588"/>
      <c r="H52" s="588"/>
      <c r="I52" s="588"/>
      <c r="J52" s="588"/>
      <c r="K52" s="588"/>
      <c r="L52" s="588"/>
      <c r="M52" s="588"/>
      <c r="N52" s="588"/>
      <c r="O52" s="588"/>
      <c r="P52" s="588"/>
      <c r="Q52" s="588"/>
      <c r="R52" s="588"/>
      <c r="S52" s="588"/>
      <c r="T52" s="588"/>
      <c r="U52" s="588"/>
      <c r="V52" s="588"/>
      <c r="W52" s="588"/>
      <c r="X52" s="588"/>
      <c r="Y52" s="588"/>
      <c r="Z52" s="588"/>
    </row>
    <row r="53">
      <c r="A53" s="588"/>
      <c r="B53" s="588"/>
      <c r="C53" s="588"/>
      <c r="D53" s="588"/>
      <c r="E53" s="588"/>
      <c r="F53" s="588"/>
      <c r="G53" s="588"/>
      <c r="H53" s="588"/>
      <c r="I53" s="588"/>
      <c r="J53" s="588"/>
      <c r="K53" s="588"/>
      <c r="L53" s="588"/>
      <c r="M53" s="588"/>
      <c r="N53" s="588"/>
      <c r="O53" s="588"/>
      <c r="P53" s="588"/>
      <c r="Q53" s="588"/>
      <c r="R53" s="588"/>
      <c r="S53" s="588"/>
      <c r="T53" s="588"/>
      <c r="U53" s="588"/>
      <c r="V53" s="588"/>
      <c r="W53" s="588"/>
      <c r="X53" s="588"/>
      <c r="Y53" s="588"/>
      <c r="Z53" s="588"/>
    </row>
    <row r="54">
      <c r="A54" s="588"/>
      <c r="B54" s="588"/>
      <c r="C54" s="588"/>
      <c r="D54" s="588"/>
      <c r="E54" s="588"/>
      <c r="F54" s="588"/>
      <c r="G54" s="588"/>
      <c r="H54" s="588"/>
      <c r="I54" s="588"/>
      <c r="J54" s="588"/>
      <c r="K54" s="588"/>
      <c r="L54" s="588"/>
      <c r="M54" s="588"/>
      <c r="N54" s="588"/>
      <c r="O54" s="588"/>
      <c r="P54" s="588"/>
      <c r="Q54" s="588"/>
      <c r="R54" s="588"/>
      <c r="S54" s="588"/>
      <c r="T54" s="588"/>
      <c r="U54" s="588"/>
      <c r="V54" s="588"/>
      <c r="W54" s="588"/>
      <c r="X54" s="588"/>
      <c r="Y54" s="588"/>
      <c r="Z54" s="588"/>
    </row>
    <row r="55">
      <c r="A55" s="588"/>
      <c r="B55" s="588"/>
      <c r="C55" s="588"/>
      <c r="D55" s="588"/>
      <c r="E55" s="588"/>
      <c r="F55" s="588"/>
      <c r="G55" s="588"/>
      <c r="H55" s="588"/>
      <c r="I55" s="588"/>
      <c r="J55" s="588"/>
      <c r="K55" s="588"/>
      <c r="L55" s="588"/>
      <c r="M55" s="588"/>
      <c r="N55" s="588"/>
      <c r="O55" s="588"/>
      <c r="P55" s="588"/>
      <c r="Q55" s="588"/>
      <c r="R55" s="588"/>
      <c r="S55" s="588"/>
      <c r="T55" s="588"/>
      <c r="U55" s="588"/>
      <c r="V55" s="588"/>
      <c r="W55" s="588"/>
      <c r="X55" s="588"/>
      <c r="Y55" s="588"/>
      <c r="Z55" s="588"/>
    </row>
    <row r="56">
      <c r="A56" s="588"/>
      <c r="B56" s="588"/>
      <c r="C56" s="588"/>
      <c r="D56" s="588"/>
      <c r="E56" s="588"/>
      <c r="F56" s="588"/>
      <c r="G56" s="588"/>
      <c r="H56" s="588"/>
      <c r="I56" s="588"/>
      <c r="J56" s="588"/>
      <c r="K56" s="588"/>
      <c r="L56" s="588"/>
      <c r="M56" s="588"/>
      <c r="N56" s="588"/>
      <c r="O56" s="588"/>
      <c r="P56" s="588"/>
      <c r="Q56" s="588"/>
      <c r="R56" s="588"/>
      <c r="S56" s="588"/>
      <c r="T56" s="588"/>
      <c r="U56" s="588"/>
      <c r="V56" s="588"/>
      <c r="W56" s="588"/>
      <c r="X56" s="588"/>
      <c r="Y56" s="588"/>
      <c r="Z56" s="588"/>
    </row>
    <row r="57">
      <c r="A57" s="588"/>
      <c r="B57" s="588"/>
      <c r="C57" s="588"/>
      <c r="D57" s="588"/>
      <c r="E57" s="588"/>
      <c r="F57" s="588"/>
      <c r="G57" s="588"/>
      <c r="H57" s="588"/>
      <c r="I57" s="588"/>
      <c r="J57" s="588"/>
      <c r="K57" s="588"/>
      <c r="L57" s="588"/>
      <c r="M57" s="588"/>
      <c r="N57" s="588"/>
      <c r="O57" s="588"/>
      <c r="P57" s="588"/>
      <c r="Q57" s="588"/>
      <c r="R57" s="588"/>
      <c r="S57" s="588"/>
      <c r="T57" s="588"/>
      <c r="U57" s="588"/>
      <c r="V57" s="588"/>
      <c r="W57" s="588"/>
      <c r="X57" s="588"/>
      <c r="Y57" s="588"/>
      <c r="Z57" s="588"/>
    </row>
    <row r="58">
      <c r="A58" s="588"/>
      <c r="B58" s="588"/>
      <c r="C58" s="588"/>
      <c r="D58" s="588"/>
      <c r="E58" s="588"/>
      <c r="F58" s="588"/>
      <c r="G58" s="588"/>
      <c r="H58" s="588"/>
      <c r="I58" s="588"/>
      <c r="J58" s="588"/>
      <c r="K58" s="588"/>
      <c r="L58" s="588"/>
      <c r="M58" s="588"/>
      <c r="N58" s="588"/>
      <c r="O58" s="588"/>
      <c r="P58" s="588"/>
      <c r="Q58" s="588"/>
      <c r="R58" s="588"/>
      <c r="S58" s="588"/>
      <c r="T58" s="588"/>
      <c r="U58" s="588"/>
      <c r="V58" s="588"/>
      <c r="W58" s="588"/>
      <c r="X58" s="588"/>
      <c r="Y58" s="588"/>
      <c r="Z58" s="588"/>
    </row>
    <row r="59">
      <c r="A59" s="588"/>
      <c r="B59" s="588"/>
      <c r="C59" s="588"/>
      <c r="D59" s="588"/>
      <c r="E59" s="588"/>
      <c r="F59" s="588"/>
      <c r="G59" s="588"/>
      <c r="H59" s="588"/>
      <c r="I59" s="588"/>
      <c r="J59" s="588"/>
      <c r="K59" s="588"/>
      <c r="L59" s="588"/>
      <c r="M59" s="588"/>
      <c r="N59" s="588"/>
      <c r="O59" s="588"/>
      <c r="P59" s="588"/>
      <c r="Q59" s="588"/>
      <c r="R59" s="588"/>
      <c r="S59" s="588"/>
      <c r="T59" s="588"/>
      <c r="U59" s="588"/>
      <c r="V59" s="588"/>
      <c r="W59" s="588"/>
      <c r="X59" s="588"/>
      <c r="Y59" s="588"/>
      <c r="Z59" s="588"/>
    </row>
    <row r="60">
      <c r="A60" s="588"/>
      <c r="B60" s="588"/>
      <c r="C60" s="588"/>
      <c r="D60" s="588"/>
      <c r="E60" s="588"/>
      <c r="F60" s="588"/>
      <c r="G60" s="588"/>
      <c r="H60" s="588"/>
      <c r="I60" s="588"/>
      <c r="J60" s="588"/>
      <c r="K60" s="588"/>
      <c r="L60" s="588"/>
      <c r="M60" s="588"/>
      <c r="N60" s="588"/>
      <c r="O60" s="588"/>
      <c r="P60" s="588"/>
      <c r="Q60" s="588"/>
      <c r="R60" s="588"/>
      <c r="S60" s="588"/>
      <c r="T60" s="588"/>
      <c r="U60" s="588"/>
      <c r="V60" s="588"/>
      <c r="W60" s="588"/>
      <c r="X60" s="588"/>
      <c r="Y60" s="588"/>
      <c r="Z60" s="588"/>
    </row>
    <row r="61">
      <c r="A61" s="588"/>
      <c r="B61" s="588"/>
      <c r="C61" s="588"/>
      <c r="D61" s="588"/>
      <c r="E61" s="588"/>
      <c r="F61" s="588"/>
      <c r="G61" s="588"/>
      <c r="H61" s="588"/>
      <c r="I61" s="588"/>
      <c r="J61" s="588"/>
      <c r="K61" s="588"/>
      <c r="L61" s="588"/>
      <c r="M61" s="588"/>
      <c r="N61" s="588"/>
      <c r="O61" s="588"/>
      <c r="P61" s="588"/>
      <c r="Q61" s="588"/>
      <c r="R61" s="588"/>
      <c r="S61" s="588"/>
      <c r="T61" s="588"/>
      <c r="U61" s="588"/>
      <c r="V61" s="588"/>
      <c r="W61" s="588"/>
      <c r="X61" s="588"/>
      <c r="Y61" s="588"/>
      <c r="Z61" s="588"/>
    </row>
    <row r="62">
      <c r="A62" s="588"/>
      <c r="B62" s="588"/>
      <c r="C62" s="588"/>
      <c r="D62" s="588"/>
      <c r="E62" s="588"/>
      <c r="F62" s="588"/>
      <c r="G62" s="588"/>
      <c r="H62" s="588"/>
      <c r="I62" s="588"/>
      <c r="J62" s="588"/>
      <c r="K62" s="588"/>
      <c r="L62" s="588"/>
      <c r="M62" s="588"/>
      <c r="N62" s="588"/>
      <c r="O62" s="588"/>
      <c r="P62" s="588"/>
      <c r="Q62" s="588"/>
      <c r="R62" s="588"/>
      <c r="S62" s="588"/>
      <c r="T62" s="588"/>
      <c r="U62" s="588"/>
      <c r="V62" s="588"/>
      <c r="W62" s="588"/>
      <c r="X62" s="588"/>
      <c r="Y62" s="588"/>
      <c r="Z62" s="588"/>
    </row>
    <row r="63">
      <c r="A63" s="588"/>
      <c r="B63" s="588"/>
      <c r="C63" s="588"/>
      <c r="D63" s="588"/>
      <c r="E63" s="588"/>
      <c r="F63" s="588"/>
      <c r="G63" s="588"/>
      <c r="H63" s="588"/>
      <c r="I63" s="588"/>
      <c r="J63" s="588"/>
      <c r="K63" s="588"/>
      <c r="L63" s="588"/>
      <c r="M63" s="588"/>
      <c r="N63" s="588"/>
      <c r="O63" s="588"/>
      <c r="P63" s="588"/>
      <c r="Q63" s="588"/>
      <c r="R63" s="588"/>
      <c r="S63" s="588"/>
      <c r="T63" s="588"/>
      <c r="U63" s="588"/>
      <c r="V63" s="588"/>
      <c r="W63" s="588"/>
      <c r="X63" s="588"/>
      <c r="Y63" s="588"/>
      <c r="Z63" s="588"/>
    </row>
    <row r="64">
      <c r="A64" s="588"/>
      <c r="B64" s="588"/>
      <c r="C64" s="588"/>
      <c r="D64" s="588"/>
      <c r="E64" s="588"/>
      <c r="F64" s="588"/>
      <c r="G64" s="588"/>
      <c r="H64" s="588"/>
      <c r="I64" s="588"/>
      <c r="J64" s="588"/>
      <c r="K64" s="588"/>
      <c r="L64" s="588"/>
      <c r="M64" s="588"/>
      <c r="N64" s="588"/>
      <c r="O64" s="588"/>
      <c r="P64" s="588"/>
      <c r="Q64" s="588"/>
      <c r="R64" s="588"/>
      <c r="S64" s="588"/>
      <c r="T64" s="588"/>
      <c r="U64" s="588"/>
      <c r="V64" s="588"/>
      <c r="W64" s="588"/>
      <c r="X64" s="588"/>
      <c r="Y64" s="588"/>
      <c r="Z64" s="588"/>
    </row>
    <row r="65">
      <c r="A65" s="588"/>
      <c r="B65" s="588"/>
      <c r="C65" s="588"/>
      <c r="D65" s="588"/>
      <c r="E65" s="588"/>
      <c r="F65" s="588"/>
      <c r="G65" s="588"/>
      <c r="H65" s="588"/>
      <c r="I65" s="588"/>
      <c r="J65" s="588"/>
      <c r="K65" s="588"/>
      <c r="L65" s="588"/>
      <c r="M65" s="588"/>
      <c r="N65" s="588"/>
      <c r="O65" s="588"/>
      <c r="P65" s="588"/>
      <c r="Q65" s="588"/>
      <c r="R65" s="588"/>
      <c r="S65" s="588"/>
      <c r="T65" s="588"/>
      <c r="U65" s="588"/>
      <c r="V65" s="588"/>
      <c r="W65" s="588"/>
      <c r="X65" s="588"/>
      <c r="Y65" s="588"/>
      <c r="Z65" s="588"/>
    </row>
    <row r="66">
      <c r="A66" s="588"/>
      <c r="B66" s="588"/>
      <c r="C66" s="588"/>
      <c r="D66" s="588"/>
      <c r="E66" s="588"/>
      <c r="F66" s="588"/>
      <c r="G66" s="588"/>
      <c r="H66" s="588"/>
      <c r="I66" s="588"/>
      <c r="J66" s="588"/>
      <c r="K66" s="588"/>
      <c r="L66" s="588"/>
      <c r="M66" s="588"/>
      <c r="N66" s="588"/>
      <c r="O66" s="588"/>
      <c r="P66" s="588"/>
      <c r="Q66" s="588"/>
      <c r="R66" s="588"/>
      <c r="S66" s="588"/>
      <c r="T66" s="588"/>
      <c r="U66" s="588"/>
      <c r="V66" s="588"/>
      <c r="W66" s="588"/>
      <c r="X66" s="588"/>
      <c r="Y66" s="588"/>
      <c r="Z66" s="588"/>
    </row>
    <row r="67">
      <c r="A67" s="588"/>
      <c r="B67" s="588"/>
      <c r="C67" s="588"/>
      <c r="D67" s="588"/>
      <c r="E67" s="588"/>
      <c r="F67" s="588"/>
      <c r="G67" s="588"/>
      <c r="H67" s="588"/>
      <c r="I67" s="588"/>
      <c r="J67" s="588"/>
      <c r="K67" s="588"/>
      <c r="L67" s="588"/>
      <c r="M67" s="588"/>
      <c r="N67" s="588"/>
      <c r="O67" s="588"/>
      <c r="P67" s="588"/>
      <c r="Q67" s="588"/>
      <c r="R67" s="588"/>
      <c r="S67" s="588"/>
      <c r="T67" s="588"/>
      <c r="U67" s="588"/>
      <c r="V67" s="588"/>
      <c r="W67" s="588"/>
      <c r="X67" s="588"/>
      <c r="Y67" s="588"/>
      <c r="Z67" s="588"/>
    </row>
    <row r="68">
      <c r="A68" s="588"/>
      <c r="B68" s="588"/>
      <c r="C68" s="588"/>
      <c r="D68" s="588"/>
      <c r="E68" s="588"/>
      <c r="F68" s="588"/>
      <c r="G68" s="588"/>
      <c r="H68" s="588"/>
      <c r="I68" s="588"/>
      <c r="J68" s="588"/>
      <c r="K68" s="588"/>
      <c r="L68" s="588"/>
      <c r="M68" s="588"/>
      <c r="N68" s="588"/>
      <c r="O68" s="588"/>
      <c r="P68" s="588"/>
      <c r="Q68" s="588"/>
      <c r="R68" s="588"/>
      <c r="S68" s="588"/>
      <c r="T68" s="588"/>
      <c r="U68" s="588"/>
      <c r="V68" s="588"/>
      <c r="W68" s="588"/>
      <c r="X68" s="588"/>
      <c r="Y68" s="588"/>
      <c r="Z68" s="588"/>
    </row>
    <row r="69">
      <c r="A69" s="588"/>
      <c r="B69" s="588"/>
      <c r="C69" s="588"/>
      <c r="D69" s="588"/>
      <c r="E69" s="588"/>
      <c r="F69" s="588"/>
      <c r="G69" s="588"/>
      <c r="H69" s="588"/>
      <c r="I69" s="588"/>
      <c r="J69" s="588"/>
      <c r="K69" s="588"/>
      <c r="L69" s="588"/>
      <c r="M69" s="588"/>
      <c r="N69" s="588"/>
      <c r="O69" s="588"/>
      <c r="P69" s="588"/>
      <c r="Q69" s="588"/>
      <c r="R69" s="588"/>
      <c r="S69" s="588"/>
      <c r="T69" s="588"/>
      <c r="U69" s="588"/>
      <c r="V69" s="588"/>
      <c r="W69" s="588"/>
      <c r="X69" s="588"/>
      <c r="Y69" s="588"/>
      <c r="Z69" s="588"/>
    </row>
    <row r="70">
      <c r="A70" s="588"/>
      <c r="B70" s="588"/>
      <c r="C70" s="588"/>
      <c r="D70" s="588"/>
      <c r="E70" s="588"/>
      <c r="F70" s="588"/>
      <c r="G70" s="588"/>
      <c r="H70" s="588"/>
      <c r="I70" s="588"/>
      <c r="J70" s="588"/>
      <c r="K70" s="588"/>
      <c r="L70" s="588"/>
      <c r="M70" s="588"/>
      <c r="N70" s="588"/>
      <c r="O70" s="588"/>
      <c r="P70" s="588"/>
      <c r="Q70" s="588"/>
      <c r="R70" s="588"/>
      <c r="S70" s="588"/>
      <c r="T70" s="588"/>
      <c r="U70" s="588"/>
      <c r="V70" s="588"/>
      <c r="W70" s="588"/>
      <c r="X70" s="588"/>
      <c r="Y70" s="588"/>
      <c r="Z70" s="588"/>
    </row>
    <row r="71">
      <c r="A71" s="588"/>
      <c r="B71" s="588"/>
      <c r="C71" s="588"/>
      <c r="D71" s="588"/>
      <c r="E71" s="588"/>
      <c r="F71" s="588"/>
      <c r="G71" s="588"/>
      <c r="H71" s="588"/>
      <c r="I71" s="588"/>
      <c r="J71" s="588"/>
      <c r="K71" s="588"/>
      <c r="L71" s="588"/>
      <c r="M71" s="588"/>
      <c r="N71" s="588"/>
      <c r="O71" s="588"/>
      <c r="P71" s="588"/>
      <c r="Q71" s="588"/>
      <c r="R71" s="588"/>
      <c r="S71" s="588"/>
      <c r="T71" s="588"/>
      <c r="U71" s="588"/>
      <c r="V71" s="588"/>
      <c r="W71" s="588"/>
      <c r="X71" s="588"/>
      <c r="Y71" s="588"/>
      <c r="Z71" s="588"/>
    </row>
    <row r="72">
      <c r="A72" s="588"/>
      <c r="B72" s="588"/>
      <c r="C72" s="588"/>
      <c r="D72" s="588"/>
      <c r="E72" s="588"/>
      <c r="F72" s="588"/>
      <c r="G72" s="588"/>
      <c r="H72" s="588"/>
      <c r="I72" s="588"/>
      <c r="J72" s="588"/>
      <c r="K72" s="588"/>
      <c r="L72" s="588"/>
      <c r="M72" s="588"/>
      <c r="N72" s="588"/>
      <c r="O72" s="588"/>
      <c r="P72" s="588"/>
      <c r="Q72" s="588"/>
      <c r="R72" s="588"/>
      <c r="S72" s="588"/>
      <c r="T72" s="588"/>
      <c r="U72" s="588"/>
      <c r="V72" s="588"/>
      <c r="W72" s="588"/>
      <c r="X72" s="588"/>
      <c r="Y72" s="588"/>
      <c r="Z72" s="588"/>
    </row>
    <row r="73">
      <c r="A73" s="588"/>
      <c r="B73" s="588"/>
      <c r="C73" s="588"/>
      <c r="D73" s="588"/>
      <c r="E73" s="588"/>
      <c r="F73" s="588"/>
      <c r="G73" s="588"/>
      <c r="H73" s="588"/>
      <c r="I73" s="588"/>
      <c r="J73" s="588"/>
      <c r="K73" s="588"/>
      <c r="L73" s="588"/>
      <c r="M73" s="588"/>
      <c r="N73" s="588"/>
      <c r="O73" s="588"/>
      <c r="P73" s="588"/>
      <c r="Q73" s="588"/>
      <c r="R73" s="588"/>
      <c r="S73" s="588"/>
      <c r="T73" s="588"/>
      <c r="U73" s="588"/>
      <c r="V73" s="588"/>
      <c r="W73" s="588"/>
      <c r="X73" s="588"/>
      <c r="Y73" s="588"/>
      <c r="Z73" s="588"/>
    </row>
    <row r="74">
      <c r="A74" s="588"/>
      <c r="B74" s="588"/>
      <c r="C74" s="588"/>
      <c r="D74" s="588"/>
      <c r="E74" s="588"/>
      <c r="F74" s="588"/>
      <c r="G74" s="588"/>
      <c r="H74" s="588"/>
      <c r="I74" s="588"/>
      <c r="J74" s="588"/>
      <c r="K74" s="588"/>
      <c r="L74" s="588"/>
      <c r="M74" s="588"/>
      <c r="N74" s="588"/>
      <c r="O74" s="588"/>
      <c r="P74" s="588"/>
      <c r="Q74" s="588"/>
      <c r="R74" s="588"/>
      <c r="S74" s="588"/>
      <c r="T74" s="588"/>
      <c r="U74" s="588"/>
      <c r="V74" s="588"/>
      <c r="W74" s="588"/>
      <c r="X74" s="588"/>
      <c r="Y74" s="588"/>
      <c r="Z74" s="588"/>
    </row>
    <row r="75">
      <c r="A75" s="588"/>
      <c r="B75" s="588"/>
      <c r="C75" s="588"/>
      <c r="D75" s="588"/>
      <c r="E75" s="588"/>
      <c r="F75" s="588"/>
      <c r="G75" s="588"/>
      <c r="H75" s="588"/>
      <c r="I75" s="588"/>
      <c r="J75" s="588"/>
      <c r="K75" s="588"/>
      <c r="L75" s="588"/>
      <c r="M75" s="588"/>
      <c r="N75" s="588"/>
      <c r="O75" s="588"/>
      <c r="P75" s="588"/>
      <c r="Q75" s="588"/>
      <c r="R75" s="588"/>
      <c r="S75" s="588"/>
      <c r="T75" s="588"/>
      <c r="U75" s="588"/>
      <c r="V75" s="588"/>
      <c r="W75" s="588"/>
      <c r="X75" s="588"/>
      <c r="Y75" s="588"/>
      <c r="Z75" s="588"/>
    </row>
    <row r="76">
      <c r="A76" s="588"/>
      <c r="B76" s="588"/>
      <c r="C76" s="588"/>
      <c r="D76" s="588"/>
      <c r="E76" s="588"/>
      <c r="F76" s="588"/>
      <c r="G76" s="588"/>
      <c r="H76" s="588"/>
      <c r="I76" s="588"/>
      <c r="J76" s="588"/>
      <c r="K76" s="588"/>
      <c r="L76" s="588"/>
      <c r="M76" s="588"/>
      <c r="N76" s="588"/>
      <c r="O76" s="588"/>
      <c r="P76" s="588"/>
      <c r="Q76" s="588"/>
      <c r="R76" s="588"/>
      <c r="S76" s="588"/>
      <c r="T76" s="588"/>
      <c r="U76" s="588"/>
      <c r="V76" s="588"/>
      <c r="W76" s="588"/>
      <c r="X76" s="588"/>
      <c r="Y76" s="588"/>
      <c r="Z76" s="588"/>
    </row>
    <row r="77">
      <c r="A77" s="588"/>
      <c r="B77" s="588"/>
      <c r="C77" s="588"/>
      <c r="D77" s="588"/>
      <c r="E77" s="588"/>
      <c r="F77" s="588"/>
      <c r="G77" s="588"/>
      <c r="H77" s="588"/>
      <c r="I77" s="588"/>
      <c r="J77" s="588"/>
      <c r="K77" s="588"/>
      <c r="L77" s="588"/>
      <c r="M77" s="588"/>
      <c r="N77" s="588"/>
      <c r="O77" s="588"/>
      <c r="P77" s="588"/>
      <c r="Q77" s="588"/>
      <c r="R77" s="588"/>
      <c r="S77" s="588"/>
      <c r="T77" s="588"/>
      <c r="U77" s="588"/>
      <c r="V77" s="588"/>
      <c r="W77" s="588"/>
      <c r="X77" s="588"/>
      <c r="Y77" s="588"/>
      <c r="Z77" s="588"/>
    </row>
    <row r="78">
      <c r="A78" s="588"/>
      <c r="B78" s="588"/>
      <c r="C78" s="588"/>
      <c r="D78" s="588"/>
      <c r="E78" s="588"/>
      <c r="F78" s="588"/>
      <c r="G78" s="588"/>
      <c r="H78" s="588"/>
      <c r="I78" s="588"/>
      <c r="J78" s="588"/>
      <c r="K78" s="588"/>
      <c r="L78" s="588"/>
      <c r="M78" s="588"/>
      <c r="N78" s="588"/>
      <c r="O78" s="588"/>
      <c r="P78" s="588"/>
      <c r="Q78" s="588"/>
      <c r="R78" s="588"/>
      <c r="S78" s="588"/>
      <c r="T78" s="588"/>
      <c r="U78" s="588"/>
      <c r="V78" s="588"/>
      <c r="W78" s="588"/>
      <c r="X78" s="588"/>
      <c r="Y78" s="588"/>
      <c r="Z78" s="588"/>
    </row>
    <row r="79">
      <c r="A79" s="588"/>
      <c r="B79" s="588"/>
      <c r="C79" s="588"/>
      <c r="D79" s="588"/>
      <c r="E79" s="588"/>
      <c r="F79" s="588"/>
      <c r="G79" s="588"/>
      <c r="H79" s="588"/>
      <c r="I79" s="588"/>
      <c r="J79" s="588"/>
      <c r="K79" s="588"/>
      <c r="L79" s="588"/>
      <c r="M79" s="588"/>
      <c r="N79" s="588"/>
      <c r="O79" s="588"/>
      <c r="P79" s="588"/>
      <c r="Q79" s="588"/>
      <c r="R79" s="588"/>
      <c r="S79" s="588"/>
      <c r="T79" s="588"/>
      <c r="U79" s="588"/>
      <c r="V79" s="588"/>
      <c r="W79" s="588"/>
      <c r="X79" s="588"/>
      <c r="Y79" s="588"/>
      <c r="Z79" s="588"/>
    </row>
    <row r="80">
      <c r="A80" s="588"/>
      <c r="B80" s="588"/>
      <c r="C80" s="588"/>
      <c r="D80" s="588"/>
      <c r="E80" s="588"/>
      <c r="F80" s="588"/>
      <c r="G80" s="588"/>
      <c r="H80" s="588"/>
      <c r="I80" s="588"/>
      <c r="J80" s="588"/>
      <c r="K80" s="588"/>
      <c r="L80" s="588"/>
      <c r="M80" s="588"/>
      <c r="N80" s="588"/>
      <c r="O80" s="588"/>
      <c r="P80" s="588"/>
      <c r="Q80" s="588"/>
      <c r="R80" s="588"/>
      <c r="S80" s="588"/>
      <c r="T80" s="588"/>
      <c r="U80" s="588"/>
      <c r="V80" s="588"/>
      <c r="W80" s="588"/>
      <c r="X80" s="588"/>
      <c r="Y80" s="588"/>
      <c r="Z80" s="588"/>
    </row>
    <row r="81">
      <c r="A81" s="588"/>
      <c r="B81" s="588"/>
      <c r="C81" s="588"/>
      <c r="D81" s="588"/>
      <c r="E81" s="588"/>
      <c r="F81" s="588"/>
      <c r="G81" s="588"/>
      <c r="H81" s="588"/>
      <c r="I81" s="588"/>
      <c r="J81" s="588"/>
      <c r="K81" s="588"/>
      <c r="L81" s="588"/>
      <c r="M81" s="588"/>
      <c r="N81" s="588"/>
      <c r="O81" s="588"/>
      <c r="P81" s="588"/>
      <c r="Q81" s="588"/>
      <c r="R81" s="588"/>
      <c r="S81" s="588"/>
      <c r="T81" s="588"/>
      <c r="U81" s="588"/>
      <c r="V81" s="588"/>
      <c r="W81" s="588"/>
      <c r="X81" s="588"/>
      <c r="Y81" s="588"/>
      <c r="Z81" s="588"/>
    </row>
    <row r="82">
      <c r="A82" s="588"/>
      <c r="B82" s="588"/>
      <c r="C82" s="588"/>
      <c r="D82" s="588"/>
      <c r="E82" s="588"/>
      <c r="F82" s="588"/>
      <c r="G82" s="588"/>
      <c r="H82" s="588"/>
      <c r="I82" s="588"/>
      <c r="J82" s="588"/>
      <c r="K82" s="588"/>
      <c r="L82" s="588"/>
      <c r="M82" s="588"/>
      <c r="N82" s="588"/>
      <c r="O82" s="588"/>
      <c r="P82" s="588"/>
      <c r="Q82" s="588"/>
      <c r="R82" s="588"/>
      <c r="S82" s="588"/>
      <c r="T82" s="588"/>
      <c r="U82" s="588"/>
      <c r="V82" s="588"/>
      <c r="W82" s="588"/>
      <c r="X82" s="588"/>
      <c r="Y82" s="588"/>
      <c r="Z82" s="588"/>
    </row>
    <row r="83">
      <c r="A83" s="588"/>
      <c r="B83" s="588"/>
      <c r="C83" s="588"/>
      <c r="D83" s="588"/>
      <c r="E83" s="588"/>
      <c r="F83" s="588"/>
      <c r="G83" s="588"/>
      <c r="H83" s="588"/>
      <c r="I83" s="588"/>
      <c r="J83" s="588"/>
      <c r="K83" s="588"/>
      <c r="L83" s="588"/>
      <c r="M83" s="588"/>
      <c r="N83" s="588"/>
      <c r="O83" s="588"/>
      <c r="P83" s="588"/>
      <c r="Q83" s="588"/>
      <c r="R83" s="588"/>
      <c r="S83" s="588"/>
      <c r="T83" s="588"/>
      <c r="U83" s="588"/>
      <c r="V83" s="588"/>
      <c r="W83" s="588"/>
      <c r="X83" s="588"/>
      <c r="Y83" s="588"/>
      <c r="Z83" s="588"/>
    </row>
    <row r="84">
      <c r="A84" s="588"/>
      <c r="B84" s="588"/>
      <c r="C84" s="588"/>
      <c r="D84" s="588"/>
      <c r="E84" s="588"/>
      <c r="F84" s="588"/>
      <c r="G84" s="588"/>
      <c r="H84" s="588"/>
      <c r="I84" s="588"/>
      <c r="J84" s="588"/>
      <c r="K84" s="588"/>
      <c r="L84" s="588"/>
      <c r="M84" s="588"/>
      <c r="N84" s="588"/>
      <c r="O84" s="588"/>
      <c r="P84" s="588"/>
      <c r="Q84" s="588"/>
      <c r="R84" s="588"/>
      <c r="S84" s="588"/>
      <c r="T84" s="588"/>
      <c r="U84" s="588"/>
      <c r="V84" s="588"/>
      <c r="W84" s="588"/>
      <c r="X84" s="588"/>
      <c r="Y84" s="588"/>
      <c r="Z84" s="588"/>
    </row>
    <row r="85">
      <c r="A85" s="588"/>
      <c r="B85" s="588"/>
      <c r="C85" s="588"/>
      <c r="D85" s="588"/>
      <c r="E85" s="588"/>
      <c r="F85" s="588"/>
      <c r="G85" s="588"/>
      <c r="H85" s="588"/>
      <c r="I85" s="588"/>
      <c r="J85" s="588"/>
      <c r="K85" s="588"/>
      <c r="L85" s="588"/>
      <c r="M85" s="588"/>
      <c r="N85" s="588"/>
      <c r="O85" s="588"/>
      <c r="P85" s="588"/>
      <c r="Q85" s="588"/>
      <c r="R85" s="588"/>
      <c r="S85" s="588"/>
      <c r="T85" s="588"/>
      <c r="U85" s="588"/>
      <c r="V85" s="588"/>
      <c r="W85" s="588"/>
      <c r="X85" s="588"/>
      <c r="Y85" s="588"/>
      <c r="Z85" s="588"/>
    </row>
    <row r="86">
      <c r="A86" s="588"/>
      <c r="B86" s="588"/>
      <c r="C86" s="588"/>
      <c r="D86" s="588"/>
      <c r="E86" s="588"/>
      <c r="F86" s="588"/>
      <c r="G86" s="588"/>
      <c r="H86" s="588"/>
      <c r="I86" s="588"/>
      <c r="J86" s="588"/>
      <c r="K86" s="588"/>
      <c r="L86" s="588"/>
      <c r="M86" s="588"/>
      <c r="N86" s="588"/>
      <c r="O86" s="588"/>
      <c r="P86" s="588"/>
      <c r="Q86" s="588"/>
      <c r="R86" s="588"/>
      <c r="S86" s="588"/>
      <c r="T86" s="588"/>
      <c r="U86" s="588"/>
      <c r="V86" s="588"/>
      <c r="W86" s="588"/>
      <c r="X86" s="588"/>
      <c r="Y86" s="588"/>
      <c r="Z86" s="588"/>
    </row>
    <row r="87">
      <c r="A87" s="588"/>
      <c r="B87" s="588"/>
      <c r="C87" s="588"/>
      <c r="D87" s="588"/>
      <c r="E87" s="588"/>
      <c r="F87" s="588"/>
      <c r="G87" s="588"/>
      <c r="H87" s="588"/>
      <c r="I87" s="588"/>
      <c r="J87" s="588"/>
      <c r="K87" s="588"/>
      <c r="L87" s="588"/>
      <c r="M87" s="588"/>
      <c r="N87" s="588"/>
      <c r="O87" s="588"/>
      <c r="P87" s="588"/>
      <c r="Q87" s="588"/>
      <c r="R87" s="588"/>
      <c r="S87" s="588"/>
      <c r="T87" s="588"/>
      <c r="U87" s="588"/>
      <c r="V87" s="588"/>
      <c r="W87" s="588"/>
      <c r="X87" s="588"/>
      <c r="Y87" s="588"/>
      <c r="Z87" s="588"/>
    </row>
    <row r="88">
      <c r="A88" s="588"/>
      <c r="B88" s="588"/>
      <c r="C88" s="588"/>
      <c r="D88" s="588"/>
      <c r="E88" s="588"/>
      <c r="F88" s="588"/>
      <c r="G88" s="588"/>
      <c r="H88" s="588"/>
      <c r="I88" s="588"/>
      <c r="J88" s="588"/>
      <c r="K88" s="588"/>
      <c r="L88" s="588"/>
      <c r="M88" s="588"/>
      <c r="N88" s="588"/>
      <c r="O88" s="588"/>
      <c r="P88" s="588"/>
      <c r="Q88" s="588"/>
      <c r="R88" s="588"/>
      <c r="S88" s="588"/>
      <c r="T88" s="588"/>
      <c r="U88" s="588"/>
      <c r="V88" s="588"/>
      <c r="W88" s="588"/>
      <c r="X88" s="588"/>
      <c r="Y88" s="588"/>
      <c r="Z88" s="588"/>
    </row>
    <row r="89">
      <c r="A89" s="588"/>
      <c r="B89" s="588"/>
      <c r="C89" s="588"/>
      <c r="D89" s="588"/>
      <c r="E89" s="588"/>
      <c r="F89" s="588"/>
      <c r="G89" s="588"/>
      <c r="H89" s="588"/>
      <c r="I89" s="588"/>
      <c r="J89" s="588"/>
      <c r="K89" s="588"/>
      <c r="L89" s="588"/>
      <c r="M89" s="588"/>
      <c r="N89" s="588"/>
      <c r="O89" s="588"/>
      <c r="P89" s="588"/>
      <c r="Q89" s="588"/>
      <c r="R89" s="588"/>
      <c r="S89" s="588"/>
      <c r="T89" s="588"/>
      <c r="U89" s="588"/>
      <c r="V89" s="588"/>
      <c r="W89" s="588"/>
      <c r="X89" s="588"/>
      <c r="Y89" s="588"/>
      <c r="Z89" s="588"/>
    </row>
    <row r="90">
      <c r="A90" s="588"/>
      <c r="B90" s="588"/>
      <c r="C90" s="588"/>
      <c r="D90" s="588"/>
      <c r="E90" s="588"/>
      <c r="F90" s="588"/>
      <c r="G90" s="588"/>
      <c r="H90" s="588"/>
      <c r="I90" s="588"/>
      <c r="J90" s="588"/>
      <c r="K90" s="588"/>
      <c r="L90" s="588"/>
      <c r="M90" s="588"/>
      <c r="N90" s="588"/>
      <c r="O90" s="588"/>
      <c r="P90" s="588"/>
      <c r="Q90" s="588"/>
      <c r="R90" s="588"/>
      <c r="S90" s="588"/>
      <c r="T90" s="588"/>
      <c r="U90" s="588"/>
      <c r="V90" s="588"/>
      <c r="W90" s="588"/>
      <c r="X90" s="588"/>
      <c r="Y90" s="588"/>
      <c r="Z90" s="588"/>
    </row>
    <row r="91">
      <c r="A91" s="588"/>
      <c r="B91" s="588"/>
      <c r="C91" s="588"/>
      <c r="D91" s="588"/>
      <c r="E91" s="588"/>
      <c r="F91" s="588"/>
      <c r="G91" s="588"/>
      <c r="H91" s="588"/>
      <c r="I91" s="588"/>
      <c r="J91" s="588"/>
      <c r="K91" s="588"/>
      <c r="L91" s="588"/>
      <c r="M91" s="588"/>
      <c r="N91" s="588"/>
      <c r="O91" s="588"/>
      <c r="P91" s="588"/>
      <c r="Q91" s="588"/>
      <c r="R91" s="588"/>
      <c r="S91" s="588"/>
      <c r="T91" s="588"/>
      <c r="U91" s="588"/>
      <c r="V91" s="588"/>
      <c r="W91" s="588"/>
      <c r="X91" s="588"/>
      <c r="Y91" s="588"/>
      <c r="Z91" s="588"/>
    </row>
    <row r="92">
      <c r="A92" s="588"/>
      <c r="B92" s="588"/>
      <c r="C92" s="588"/>
      <c r="D92" s="588"/>
      <c r="E92" s="588"/>
      <c r="F92" s="588"/>
      <c r="G92" s="588"/>
      <c r="H92" s="588"/>
      <c r="I92" s="588"/>
      <c r="J92" s="588"/>
      <c r="K92" s="588"/>
      <c r="L92" s="588"/>
      <c r="M92" s="588"/>
      <c r="N92" s="588"/>
      <c r="O92" s="588"/>
      <c r="P92" s="588"/>
      <c r="Q92" s="588"/>
      <c r="R92" s="588"/>
      <c r="S92" s="588"/>
      <c r="T92" s="588"/>
      <c r="U92" s="588"/>
      <c r="V92" s="588"/>
      <c r="W92" s="588"/>
      <c r="X92" s="588"/>
      <c r="Y92" s="588"/>
      <c r="Z92" s="588"/>
    </row>
    <row r="93">
      <c r="A93" s="588"/>
      <c r="B93" s="588"/>
      <c r="C93" s="588"/>
      <c r="D93" s="588"/>
      <c r="E93" s="588"/>
      <c r="F93" s="588"/>
      <c r="G93" s="588"/>
      <c r="H93" s="588"/>
      <c r="I93" s="588"/>
      <c r="J93" s="588"/>
      <c r="K93" s="588"/>
      <c r="L93" s="588"/>
      <c r="M93" s="588"/>
      <c r="N93" s="588"/>
      <c r="O93" s="588"/>
      <c r="P93" s="588"/>
      <c r="Q93" s="588"/>
      <c r="R93" s="588"/>
      <c r="S93" s="588"/>
      <c r="T93" s="588"/>
      <c r="U93" s="588"/>
      <c r="V93" s="588"/>
      <c r="W93" s="588"/>
      <c r="X93" s="588"/>
      <c r="Y93" s="588"/>
      <c r="Z93" s="588"/>
    </row>
    <row r="94">
      <c r="A94" s="588"/>
      <c r="B94" s="588"/>
      <c r="C94" s="588"/>
      <c r="D94" s="588"/>
      <c r="E94" s="588"/>
      <c r="F94" s="588"/>
      <c r="G94" s="588"/>
      <c r="H94" s="588"/>
      <c r="I94" s="588"/>
      <c r="J94" s="588"/>
      <c r="K94" s="588"/>
      <c r="L94" s="588"/>
      <c r="M94" s="588"/>
      <c r="N94" s="588"/>
      <c r="O94" s="588"/>
      <c r="P94" s="588"/>
      <c r="Q94" s="588"/>
      <c r="R94" s="588"/>
      <c r="S94" s="588"/>
      <c r="T94" s="588"/>
      <c r="U94" s="588"/>
      <c r="V94" s="588"/>
      <c r="W94" s="588"/>
      <c r="X94" s="588"/>
      <c r="Y94" s="588"/>
      <c r="Z94" s="588"/>
    </row>
    <row r="95">
      <c r="A95" s="588"/>
      <c r="B95" s="588"/>
      <c r="C95" s="588"/>
      <c r="D95" s="588"/>
      <c r="E95" s="588"/>
      <c r="F95" s="588"/>
      <c r="G95" s="588"/>
      <c r="H95" s="588"/>
      <c r="I95" s="588"/>
      <c r="J95" s="588"/>
      <c r="K95" s="588"/>
      <c r="L95" s="588"/>
      <c r="M95" s="588"/>
      <c r="N95" s="588"/>
      <c r="O95" s="588"/>
      <c r="P95" s="588"/>
      <c r="Q95" s="588"/>
      <c r="R95" s="588"/>
      <c r="S95" s="588"/>
      <c r="T95" s="588"/>
      <c r="U95" s="588"/>
      <c r="V95" s="588"/>
      <c r="W95" s="588"/>
      <c r="X95" s="588"/>
      <c r="Y95" s="588"/>
      <c r="Z95" s="588"/>
    </row>
    <row r="96">
      <c r="A96" s="588"/>
      <c r="B96" s="588"/>
      <c r="C96" s="588"/>
      <c r="D96" s="588"/>
      <c r="E96" s="588"/>
      <c r="F96" s="588"/>
      <c r="G96" s="588"/>
      <c r="H96" s="588"/>
      <c r="I96" s="588"/>
      <c r="J96" s="588"/>
      <c r="K96" s="588"/>
      <c r="L96" s="588"/>
      <c r="M96" s="588"/>
      <c r="N96" s="588"/>
      <c r="O96" s="588"/>
      <c r="P96" s="588"/>
      <c r="Q96" s="588"/>
      <c r="R96" s="588"/>
      <c r="S96" s="588"/>
      <c r="T96" s="588"/>
      <c r="U96" s="588"/>
      <c r="V96" s="588"/>
      <c r="W96" s="588"/>
      <c r="X96" s="588"/>
      <c r="Y96" s="588"/>
      <c r="Z96" s="588"/>
    </row>
    <row r="97">
      <c r="A97" s="588"/>
      <c r="B97" s="588"/>
      <c r="C97" s="588"/>
      <c r="D97" s="588"/>
      <c r="E97" s="588"/>
      <c r="F97" s="588"/>
      <c r="G97" s="588"/>
      <c r="H97" s="588"/>
      <c r="I97" s="588"/>
      <c r="J97" s="588"/>
      <c r="K97" s="588"/>
      <c r="L97" s="588"/>
      <c r="M97" s="588"/>
      <c r="N97" s="588"/>
      <c r="O97" s="588"/>
      <c r="P97" s="588"/>
      <c r="Q97" s="588"/>
      <c r="R97" s="588"/>
      <c r="S97" s="588"/>
      <c r="T97" s="588"/>
      <c r="U97" s="588"/>
      <c r="V97" s="588"/>
      <c r="W97" s="588"/>
      <c r="X97" s="588"/>
      <c r="Y97" s="588"/>
      <c r="Z97" s="588"/>
    </row>
    <row r="98">
      <c r="A98" s="588"/>
      <c r="B98" s="588"/>
      <c r="C98" s="588"/>
      <c r="D98" s="588"/>
      <c r="E98" s="588"/>
      <c r="F98" s="588"/>
      <c r="G98" s="588"/>
      <c r="H98" s="588"/>
      <c r="I98" s="588"/>
      <c r="J98" s="588"/>
      <c r="K98" s="588"/>
      <c r="L98" s="588"/>
      <c r="M98" s="588"/>
      <c r="N98" s="588"/>
      <c r="O98" s="588"/>
      <c r="P98" s="588"/>
      <c r="Q98" s="588"/>
      <c r="R98" s="588"/>
      <c r="S98" s="588"/>
      <c r="T98" s="588"/>
      <c r="U98" s="588"/>
      <c r="V98" s="588"/>
      <c r="W98" s="588"/>
      <c r="X98" s="588"/>
      <c r="Y98" s="588"/>
      <c r="Z98" s="588"/>
    </row>
    <row r="99">
      <c r="A99" s="588"/>
      <c r="B99" s="588"/>
      <c r="C99" s="588"/>
      <c r="D99" s="588"/>
      <c r="E99" s="588"/>
      <c r="F99" s="588"/>
      <c r="G99" s="588"/>
      <c r="H99" s="588"/>
      <c r="I99" s="588"/>
      <c r="J99" s="588"/>
      <c r="K99" s="588"/>
      <c r="L99" s="588"/>
      <c r="M99" s="588"/>
      <c r="N99" s="588"/>
      <c r="O99" s="588"/>
      <c r="P99" s="588"/>
      <c r="Q99" s="588"/>
      <c r="R99" s="588"/>
      <c r="S99" s="588"/>
      <c r="T99" s="588"/>
      <c r="U99" s="588"/>
      <c r="V99" s="588"/>
      <c r="W99" s="588"/>
      <c r="X99" s="588"/>
      <c r="Y99" s="588"/>
      <c r="Z99" s="588"/>
    </row>
    <row r="100">
      <c r="A100" s="588"/>
      <c r="B100" s="588"/>
      <c r="C100" s="588"/>
      <c r="D100" s="588"/>
      <c r="E100" s="588"/>
      <c r="F100" s="588"/>
      <c r="G100" s="588"/>
      <c r="H100" s="588"/>
      <c r="I100" s="588"/>
      <c r="J100" s="588"/>
      <c r="K100" s="588"/>
      <c r="L100" s="588"/>
      <c r="M100" s="588"/>
      <c r="N100" s="588"/>
      <c r="O100" s="588"/>
      <c r="P100" s="588"/>
      <c r="Q100" s="588"/>
      <c r="R100" s="588"/>
      <c r="S100" s="588"/>
      <c r="T100" s="588"/>
      <c r="U100" s="588"/>
      <c r="V100" s="588"/>
      <c r="W100" s="588"/>
      <c r="X100" s="588"/>
      <c r="Y100" s="588"/>
      <c r="Z100" s="588"/>
    </row>
    <row r="101">
      <c r="A101" s="588"/>
      <c r="B101" s="588"/>
      <c r="C101" s="588"/>
      <c r="D101" s="588"/>
      <c r="E101" s="588"/>
      <c r="F101" s="588"/>
      <c r="G101" s="588"/>
      <c r="H101" s="588"/>
      <c r="I101" s="588"/>
      <c r="J101" s="588"/>
      <c r="K101" s="588"/>
      <c r="L101" s="588"/>
      <c r="M101" s="588"/>
      <c r="N101" s="588"/>
      <c r="O101" s="588"/>
      <c r="P101" s="588"/>
      <c r="Q101" s="588"/>
      <c r="R101" s="588"/>
      <c r="S101" s="588"/>
      <c r="T101" s="588"/>
      <c r="U101" s="588"/>
      <c r="V101" s="588"/>
      <c r="W101" s="588"/>
      <c r="X101" s="588"/>
      <c r="Y101" s="588"/>
      <c r="Z101" s="588"/>
    </row>
    <row r="102">
      <c r="A102" s="588"/>
      <c r="B102" s="588"/>
      <c r="C102" s="588"/>
      <c r="D102" s="588"/>
      <c r="E102" s="588"/>
      <c r="F102" s="588"/>
      <c r="G102" s="588"/>
      <c r="H102" s="588"/>
      <c r="I102" s="588"/>
      <c r="J102" s="588"/>
      <c r="K102" s="588"/>
      <c r="L102" s="588"/>
      <c r="M102" s="588"/>
      <c r="N102" s="588"/>
      <c r="O102" s="588"/>
      <c r="P102" s="588"/>
      <c r="Q102" s="588"/>
      <c r="R102" s="588"/>
      <c r="S102" s="588"/>
      <c r="T102" s="588"/>
      <c r="U102" s="588"/>
      <c r="V102" s="588"/>
      <c r="W102" s="588"/>
      <c r="X102" s="588"/>
      <c r="Y102" s="588"/>
      <c r="Z102" s="588"/>
    </row>
    <row r="103">
      <c r="A103" s="588"/>
      <c r="B103" s="588"/>
      <c r="C103" s="588"/>
      <c r="D103" s="588"/>
      <c r="E103" s="588"/>
      <c r="F103" s="588"/>
      <c r="G103" s="588"/>
      <c r="H103" s="588"/>
      <c r="I103" s="588"/>
      <c r="J103" s="588"/>
      <c r="K103" s="588"/>
      <c r="L103" s="588"/>
      <c r="M103" s="588"/>
      <c r="N103" s="588"/>
      <c r="O103" s="588"/>
      <c r="P103" s="588"/>
      <c r="Q103" s="588"/>
      <c r="R103" s="588"/>
      <c r="S103" s="588"/>
      <c r="T103" s="588"/>
      <c r="U103" s="588"/>
      <c r="V103" s="588"/>
      <c r="W103" s="588"/>
      <c r="X103" s="588"/>
      <c r="Y103" s="588"/>
      <c r="Z103" s="588"/>
    </row>
    <row r="104">
      <c r="A104" s="588"/>
      <c r="B104" s="588"/>
      <c r="C104" s="588"/>
      <c r="D104" s="588"/>
      <c r="E104" s="588"/>
      <c r="F104" s="588"/>
      <c r="G104" s="588"/>
      <c r="H104" s="588"/>
      <c r="I104" s="588"/>
      <c r="J104" s="588"/>
      <c r="K104" s="588"/>
      <c r="L104" s="588"/>
      <c r="M104" s="588"/>
      <c r="N104" s="588"/>
      <c r="O104" s="588"/>
      <c r="P104" s="588"/>
      <c r="Q104" s="588"/>
      <c r="R104" s="588"/>
      <c r="S104" s="588"/>
      <c r="T104" s="588"/>
      <c r="U104" s="588"/>
      <c r="V104" s="588"/>
      <c r="W104" s="588"/>
      <c r="X104" s="588"/>
      <c r="Y104" s="588"/>
      <c r="Z104" s="588"/>
    </row>
    <row r="105">
      <c r="A105" s="588"/>
      <c r="B105" s="588"/>
      <c r="C105" s="588"/>
      <c r="D105" s="588"/>
      <c r="E105" s="588"/>
      <c r="F105" s="588"/>
      <c r="G105" s="588"/>
      <c r="H105" s="588"/>
      <c r="I105" s="588"/>
      <c r="J105" s="588"/>
      <c r="K105" s="588"/>
      <c r="L105" s="588"/>
      <c r="M105" s="588"/>
      <c r="N105" s="588"/>
      <c r="O105" s="588"/>
      <c r="P105" s="588"/>
      <c r="Q105" s="588"/>
      <c r="R105" s="588"/>
      <c r="S105" s="588"/>
      <c r="T105" s="588"/>
      <c r="U105" s="588"/>
      <c r="V105" s="588"/>
      <c r="W105" s="588"/>
      <c r="X105" s="588"/>
      <c r="Y105" s="588"/>
      <c r="Z105" s="588"/>
    </row>
    <row r="106">
      <c r="A106" s="588"/>
      <c r="B106" s="588"/>
      <c r="C106" s="588"/>
      <c r="D106" s="588"/>
      <c r="E106" s="588"/>
      <c r="F106" s="588"/>
      <c r="G106" s="588"/>
      <c r="H106" s="588"/>
      <c r="I106" s="588"/>
      <c r="J106" s="588"/>
      <c r="K106" s="588"/>
      <c r="L106" s="588"/>
      <c r="M106" s="588"/>
      <c r="N106" s="588"/>
      <c r="O106" s="588"/>
      <c r="P106" s="588"/>
      <c r="Q106" s="588"/>
      <c r="R106" s="588"/>
      <c r="S106" s="588"/>
      <c r="T106" s="588"/>
      <c r="U106" s="588"/>
      <c r="V106" s="588"/>
      <c r="W106" s="588"/>
      <c r="X106" s="588"/>
      <c r="Y106" s="588"/>
      <c r="Z106" s="588"/>
    </row>
    <row r="107">
      <c r="A107" s="588"/>
      <c r="B107" s="588"/>
      <c r="C107" s="588"/>
      <c r="D107" s="588"/>
      <c r="E107" s="588"/>
      <c r="F107" s="588"/>
      <c r="G107" s="588"/>
      <c r="H107" s="588"/>
      <c r="I107" s="588"/>
      <c r="J107" s="588"/>
      <c r="K107" s="588"/>
      <c r="L107" s="588"/>
      <c r="M107" s="588"/>
      <c r="N107" s="588"/>
      <c r="O107" s="588"/>
      <c r="P107" s="588"/>
      <c r="Q107" s="588"/>
      <c r="R107" s="588"/>
      <c r="S107" s="588"/>
      <c r="T107" s="588"/>
      <c r="U107" s="588"/>
      <c r="V107" s="588"/>
      <c r="W107" s="588"/>
      <c r="X107" s="588"/>
      <c r="Y107" s="588"/>
      <c r="Z107" s="588"/>
    </row>
    <row r="108">
      <c r="A108" s="588"/>
      <c r="B108" s="588"/>
      <c r="C108" s="588"/>
      <c r="D108" s="588"/>
      <c r="E108" s="588"/>
      <c r="F108" s="588"/>
      <c r="G108" s="588"/>
      <c r="H108" s="588"/>
      <c r="I108" s="588"/>
      <c r="J108" s="588"/>
      <c r="K108" s="588"/>
      <c r="L108" s="588"/>
      <c r="M108" s="588"/>
      <c r="N108" s="588"/>
      <c r="O108" s="588"/>
      <c r="P108" s="588"/>
      <c r="Q108" s="588"/>
      <c r="R108" s="588"/>
      <c r="S108" s="588"/>
      <c r="T108" s="588"/>
      <c r="U108" s="588"/>
      <c r="V108" s="588"/>
      <c r="W108" s="588"/>
      <c r="X108" s="588"/>
      <c r="Y108" s="588"/>
      <c r="Z108" s="588"/>
    </row>
    <row r="109">
      <c r="A109" s="588"/>
      <c r="B109" s="588"/>
      <c r="C109" s="588"/>
      <c r="D109" s="588"/>
      <c r="E109" s="588"/>
      <c r="F109" s="588"/>
      <c r="G109" s="588"/>
      <c r="H109" s="588"/>
      <c r="I109" s="588"/>
      <c r="J109" s="588"/>
      <c r="K109" s="588"/>
      <c r="L109" s="588"/>
      <c r="M109" s="588"/>
      <c r="N109" s="588"/>
      <c r="O109" s="588"/>
      <c r="P109" s="588"/>
      <c r="Q109" s="588"/>
      <c r="R109" s="588"/>
      <c r="S109" s="588"/>
      <c r="T109" s="588"/>
      <c r="U109" s="588"/>
      <c r="V109" s="588"/>
      <c r="W109" s="588"/>
      <c r="X109" s="588"/>
      <c r="Y109" s="588"/>
      <c r="Z109" s="588"/>
    </row>
    <row r="110">
      <c r="A110" s="588"/>
      <c r="B110" s="588"/>
      <c r="C110" s="588"/>
      <c r="D110" s="588"/>
      <c r="E110" s="588"/>
      <c r="F110" s="588"/>
      <c r="G110" s="588"/>
      <c r="H110" s="588"/>
      <c r="I110" s="588"/>
      <c r="J110" s="588"/>
      <c r="K110" s="588"/>
      <c r="L110" s="588"/>
      <c r="M110" s="588"/>
      <c r="N110" s="588"/>
      <c r="O110" s="588"/>
      <c r="P110" s="588"/>
      <c r="Q110" s="588"/>
      <c r="R110" s="588"/>
      <c r="S110" s="588"/>
      <c r="T110" s="588"/>
      <c r="U110" s="588"/>
      <c r="V110" s="588"/>
      <c r="W110" s="588"/>
      <c r="X110" s="588"/>
      <c r="Y110" s="588"/>
      <c r="Z110" s="588"/>
    </row>
    <row r="111">
      <c r="A111" s="588"/>
      <c r="B111" s="588"/>
      <c r="C111" s="588"/>
      <c r="D111" s="588"/>
      <c r="E111" s="588"/>
      <c r="F111" s="588"/>
      <c r="G111" s="588"/>
      <c r="H111" s="588"/>
      <c r="I111" s="588"/>
      <c r="J111" s="588"/>
      <c r="K111" s="588"/>
      <c r="L111" s="588"/>
      <c r="M111" s="588"/>
      <c r="N111" s="588"/>
      <c r="O111" s="588"/>
      <c r="P111" s="588"/>
      <c r="Q111" s="588"/>
      <c r="R111" s="588"/>
      <c r="S111" s="588"/>
      <c r="T111" s="588"/>
      <c r="U111" s="588"/>
      <c r="V111" s="588"/>
      <c r="W111" s="588"/>
      <c r="X111" s="588"/>
      <c r="Y111" s="588"/>
      <c r="Z111" s="588"/>
    </row>
    <row r="112">
      <c r="A112" s="588"/>
      <c r="B112" s="588"/>
      <c r="C112" s="588"/>
      <c r="D112" s="588"/>
      <c r="E112" s="588"/>
      <c r="F112" s="588"/>
      <c r="G112" s="588"/>
      <c r="H112" s="588"/>
      <c r="I112" s="588"/>
      <c r="J112" s="588"/>
      <c r="K112" s="588"/>
      <c r="L112" s="588"/>
      <c r="M112" s="588"/>
      <c r="N112" s="588"/>
      <c r="O112" s="588"/>
      <c r="P112" s="588"/>
      <c r="Q112" s="588"/>
      <c r="R112" s="588"/>
      <c r="S112" s="588"/>
      <c r="T112" s="588"/>
      <c r="U112" s="588"/>
      <c r="V112" s="588"/>
      <c r="W112" s="588"/>
      <c r="X112" s="588"/>
      <c r="Y112" s="588"/>
      <c r="Z112" s="588"/>
    </row>
    <row r="113">
      <c r="A113" s="588"/>
      <c r="B113" s="588"/>
      <c r="C113" s="588"/>
      <c r="D113" s="588"/>
      <c r="E113" s="588"/>
      <c r="F113" s="588"/>
      <c r="G113" s="588"/>
      <c r="H113" s="588"/>
      <c r="I113" s="588"/>
      <c r="J113" s="588"/>
      <c r="K113" s="588"/>
      <c r="L113" s="588"/>
      <c r="M113" s="588"/>
      <c r="N113" s="588"/>
      <c r="O113" s="588"/>
      <c r="P113" s="588"/>
      <c r="Q113" s="588"/>
      <c r="R113" s="588"/>
      <c r="S113" s="588"/>
      <c r="T113" s="588"/>
      <c r="U113" s="588"/>
      <c r="V113" s="588"/>
      <c r="W113" s="588"/>
      <c r="X113" s="588"/>
      <c r="Y113" s="588"/>
      <c r="Z113" s="588"/>
    </row>
    <row r="114">
      <c r="A114" s="588"/>
      <c r="B114" s="588"/>
      <c r="C114" s="588"/>
      <c r="D114" s="588"/>
      <c r="E114" s="588"/>
      <c r="F114" s="588"/>
      <c r="G114" s="588"/>
      <c r="H114" s="588"/>
      <c r="I114" s="588"/>
      <c r="J114" s="588"/>
      <c r="K114" s="588"/>
      <c r="L114" s="588"/>
      <c r="M114" s="588"/>
      <c r="N114" s="588"/>
      <c r="O114" s="588"/>
      <c r="P114" s="588"/>
      <c r="Q114" s="588"/>
      <c r="R114" s="588"/>
      <c r="S114" s="588"/>
      <c r="T114" s="588"/>
      <c r="U114" s="588"/>
      <c r="V114" s="588"/>
      <c r="W114" s="588"/>
      <c r="X114" s="588"/>
      <c r="Y114" s="588"/>
      <c r="Z114" s="588"/>
    </row>
    <row r="115">
      <c r="A115" s="588"/>
      <c r="B115" s="588"/>
      <c r="C115" s="588"/>
      <c r="D115" s="588"/>
      <c r="E115" s="588"/>
      <c r="F115" s="588"/>
      <c r="G115" s="588"/>
      <c r="H115" s="588"/>
      <c r="I115" s="588"/>
      <c r="J115" s="588"/>
      <c r="K115" s="588"/>
      <c r="L115" s="588"/>
      <c r="M115" s="588"/>
      <c r="N115" s="588"/>
      <c r="O115" s="588"/>
      <c r="P115" s="588"/>
      <c r="Q115" s="588"/>
      <c r="R115" s="588"/>
      <c r="S115" s="588"/>
      <c r="T115" s="588"/>
      <c r="U115" s="588"/>
      <c r="V115" s="588"/>
      <c r="W115" s="588"/>
      <c r="X115" s="588"/>
      <c r="Y115" s="588"/>
      <c r="Z115" s="588"/>
    </row>
    <row r="116">
      <c r="A116" s="588"/>
      <c r="B116" s="588"/>
      <c r="C116" s="588"/>
      <c r="D116" s="588"/>
      <c r="E116" s="588"/>
      <c r="F116" s="588"/>
      <c r="G116" s="588"/>
      <c r="H116" s="588"/>
      <c r="I116" s="588"/>
      <c r="J116" s="588"/>
      <c r="K116" s="588"/>
      <c r="L116" s="588"/>
      <c r="M116" s="588"/>
      <c r="N116" s="588"/>
      <c r="O116" s="588"/>
      <c r="P116" s="588"/>
      <c r="Q116" s="588"/>
      <c r="R116" s="588"/>
      <c r="S116" s="588"/>
      <c r="T116" s="588"/>
      <c r="U116" s="588"/>
      <c r="V116" s="588"/>
      <c r="W116" s="588"/>
      <c r="X116" s="588"/>
      <c r="Y116" s="588"/>
      <c r="Z116" s="588"/>
    </row>
    <row r="117">
      <c r="A117" s="588"/>
      <c r="B117" s="588"/>
      <c r="C117" s="588"/>
      <c r="D117" s="588"/>
      <c r="E117" s="588"/>
      <c r="F117" s="588"/>
      <c r="G117" s="588"/>
      <c r="H117" s="588"/>
      <c r="I117" s="588"/>
      <c r="J117" s="588"/>
      <c r="K117" s="588"/>
      <c r="L117" s="588"/>
      <c r="M117" s="588"/>
      <c r="N117" s="588"/>
      <c r="O117" s="588"/>
      <c r="P117" s="588"/>
      <c r="Q117" s="588"/>
      <c r="R117" s="588"/>
      <c r="S117" s="588"/>
      <c r="T117" s="588"/>
      <c r="U117" s="588"/>
      <c r="V117" s="588"/>
      <c r="W117" s="588"/>
      <c r="X117" s="588"/>
      <c r="Y117" s="588"/>
      <c r="Z117" s="588"/>
    </row>
    <row r="118">
      <c r="A118" s="588"/>
      <c r="B118" s="588"/>
      <c r="C118" s="588"/>
      <c r="D118" s="588"/>
      <c r="E118" s="588"/>
      <c r="F118" s="588"/>
      <c r="G118" s="588"/>
      <c r="H118" s="588"/>
      <c r="I118" s="588"/>
      <c r="J118" s="588"/>
      <c r="K118" s="588"/>
      <c r="L118" s="588"/>
      <c r="M118" s="588"/>
      <c r="N118" s="588"/>
      <c r="O118" s="588"/>
      <c r="P118" s="588"/>
      <c r="Q118" s="588"/>
      <c r="R118" s="588"/>
      <c r="S118" s="588"/>
      <c r="T118" s="588"/>
      <c r="U118" s="588"/>
      <c r="V118" s="588"/>
      <c r="W118" s="588"/>
      <c r="X118" s="588"/>
      <c r="Y118" s="588"/>
      <c r="Z118" s="588"/>
    </row>
    <row r="119">
      <c r="A119" s="588"/>
      <c r="B119" s="588"/>
      <c r="C119" s="588"/>
      <c r="D119" s="588"/>
      <c r="E119" s="588"/>
      <c r="F119" s="588"/>
      <c r="G119" s="588"/>
      <c r="H119" s="588"/>
      <c r="I119" s="588"/>
      <c r="J119" s="588"/>
      <c r="K119" s="588"/>
      <c r="L119" s="588"/>
      <c r="M119" s="588"/>
      <c r="N119" s="588"/>
      <c r="O119" s="588"/>
      <c r="P119" s="588"/>
      <c r="Q119" s="588"/>
      <c r="R119" s="588"/>
      <c r="S119" s="588"/>
      <c r="T119" s="588"/>
      <c r="U119" s="588"/>
      <c r="V119" s="588"/>
      <c r="W119" s="588"/>
      <c r="X119" s="588"/>
      <c r="Y119" s="588"/>
      <c r="Z119" s="588"/>
    </row>
    <row r="120">
      <c r="A120" s="588"/>
      <c r="B120" s="588"/>
      <c r="C120" s="588"/>
      <c r="D120" s="588"/>
      <c r="E120" s="588"/>
      <c r="F120" s="588"/>
      <c r="G120" s="588"/>
      <c r="H120" s="588"/>
      <c r="I120" s="588"/>
      <c r="J120" s="588"/>
      <c r="K120" s="588"/>
      <c r="L120" s="588"/>
      <c r="M120" s="588"/>
      <c r="N120" s="588"/>
      <c r="O120" s="588"/>
      <c r="P120" s="588"/>
      <c r="Q120" s="588"/>
      <c r="R120" s="588"/>
      <c r="S120" s="588"/>
      <c r="T120" s="588"/>
      <c r="U120" s="588"/>
      <c r="V120" s="588"/>
      <c r="W120" s="588"/>
      <c r="X120" s="588"/>
      <c r="Y120" s="588"/>
      <c r="Z120" s="588"/>
    </row>
    <row r="121">
      <c r="A121" s="588"/>
      <c r="B121" s="588"/>
      <c r="C121" s="588"/>
      <c r="D121" s="588"/>
      <c r="E121" s="588"/>
      <c r="F121" s="588"/>
      <c r="G121" s="588"/>
      <c r="H121" s="588"/>
      <c r="I121" s="588"/>
      <c r="J121" s="588"/>
      <c r="K121" s="588"/>
      <c r="L121" s="588"/>
      <c r="M121" s="588"/>
      <c r="N121" s="588"/>
      <c r="O121" s="588"/>
      <c r="P121" s="588"/>
      <c r="Q121" s="588"/>
      <c r="R121" s="588"/>
      <c r="S121" s="588"/>
      <c r="T121" s="588"/>
      <c r="U121" s="588"/>
      <c r="V121" s="588"/>
      <c r="W121" s="588"/>
      <c r="X121" s="588"/>
      <c r="Y121" s="588"/>
      <c r="Z121" s="588"/>
    </row>
    <row r="122">
      <c r="A122" s="588"/>
      <c r="B122" s="588"/>
      <c r="C122" s="588"/>
      <c r="D122" s="588"/>
      <c r="E122" s="588"/>
      <c r="F122" s="588"/>
      <c r="G122" s="588"/>
      <c r="H122" s="588"/>
      <c r="I122" s="588"/>
      <c r="J122" s="588"/>
      <c r="K122" s="588"/>
      <c r="L122" s="588"/>
      <c r="M122" s="588"/>
      <c r="N122" s="588"/>
      <c r="O122" s="588"/>
      <c r="P122" s="588"/>
      <c r="Q122" s="588"/>
      <c r="R122" s="588"/>
      <c r="S122" s="588"/>
      <c r="T122" s="588"/>
      <c r="U122" s="588"/>
      <c r="V122" s="588"/>
      <c r="W122" s="588"/>
      <c r="X122" s="588"/>
      <c r="Y122" s="588"/>
      <c r="Z122" s="588"/>
    </row>
    <row r="123">
      <c r="A123" s="588"/>
      <c r="B123" s="588"/>
      <c r="C123" s="588"/>
      <c r="D123" s="588"/>
      <c r="E123" s="588"/>
      <c r="F123" s="588"/>
      <c r="G123" s="588"/>
      <c r="H123" s="588"/>
      <c r="I123" s="588"/>
      <c r="J123" s="588"/>
      <c r="K123" s="588"/>
      <c r="L123" s="588"/>
      <c r="M123" s="588"/>
      <c r="N123" s="588"/>
      <c r="O123" s="588"/>
      <c r="P123" s="588"/>
      <c r="Q123" s="588"/>
      <c r="R123" s="588"/>
      <c r="S123" s="588"/>
      <c r="T123" s="588"/>
      <c r="U123" s="588"/>
      <c r="V123" s="588"/>
      <c r="W123" s="588"/>
      <c r="X123" s="588"/>
      <c r="Y123" s="588"/>
      <c r="Z123" s="588"/>
    </row>
    <row r="124">
      <c r="A124" s="588"/>
      <c r="B124" s="588"/>
      <c r="C124" s="588"/>
      <c r="D124" s="588"/>
      <c r="E124" s="588"/>
      <c r="F124" s="588"/>
      <c r="G124" s="588"/>
      <c r="H124" s="588"/>
      <c r="I124" s="588"/>
      <c r="J124" s="588"/>
      <c r="K124" s="588"/>
      <c r="L124" s="588"/>
      <c r="M124" s="588"/>
      <c r="N124" s="588"/>
      <c r="O124" s="588"/>
      <c r="P124" s="588"/>
      <c r="Q124" s="588"/>
      <c r="R124" s="588"/>
      <c r="S124" s="588"/>
      <c r="T124" s="588"/>
      <c r="U124" s="588"/>
      <c r="V124" s="588"/>
      <c r="W124" s="588"/>
      <c r="X124" s="588"/>
      <c r="Y124" s="588"/>
      <c r="Z124" s="588"/>
    </row>
    <row r="125">
      <c r="A125" s="588"/>
      <c r="B125" s="588"/>
      <c r="C125" s="588"/>
      <c r="D125" s="588"/>
      <c r="E125" s="588"/>
      <c r="F125" s="588"/>
      <c r="G125" s="588"/>
      <c r="H125" s="588"/>
      <c r="I125" s="588"/>
      <c r="J125" s="588"/>
      <c r="K125" s="588"/>
      <c r="L125" s="588"/>
      <c r="M125" s="588"/>
      <c r="N125" s="588"/>
      <c r="O125" s="588"/>
      <c r="P125" s="588"/>
      <c r="Q125" s="588"/>
      <c r="R125" s="588"/>
      <c r="S125" s="588"/>
      <c r="T125" s="588"/>
      <c r="U125" s="588"/>
      <c r="V125" s="588"/>
      <c r="W125" s="588"/>
      <c r="X125" s="588"/>
      <c r="Y125" s="588"/>
      <c r="Z125" s="588"/>
    </row>
    <row r="126">
      <c r="A126" s="588"/>
      <c r="B126" s="588"/>
      <c r="C126" s="588"/>
      <c r="D126" s="588"/>
      <c r="E126" s="588"/>
      <c r="F126" s="588"/>
      <c r="G126" s="588"/>
      <c r="H126" s="588"/>
      <c r="I126" s="588"/>
      <c r="J126" s="588"/>
      <c r="K126" s="588"/>
      <c r="L126" s="588"/>
      <c r="M126" s="588"/>
      <c r="N126" s="588"/>
      <c r="O126" s="588"/>
      <c r="P126" s="588"/>
      <c r="Q126" s="588"/>
      <c r="R126" s="588"/>
      <c r="S126" s="588"/>
      <c r="T126" s="588"/>
      <c r="U126" s="588"/>
      <c r="V126" s="588"/>
      <c r="W126" s="588"/>
      <c r="X126" s="588"/>
      <c r="Y126" s="588"/>
      <c r="Z126" s="588"/>
    </row>
    <row r="127">
      <c r="A127" s="588"/>
      <c r="B127" s="588"/>
      <c r="C127" s="588"/>
      <c r="D127" s="588"/>
      <c r="E127" s="588"/>
      <c r="F127" s="588"/>
      <c r="G127" s="588"/>
      <c r="H127" s="588"/>
      <c r="I127" s="588"/>
      <c r="J127" s="588"/>
      <c r="K127" s="588"/>
      <c r="L127" s="588"/>
      <c r="M127" s="588"/>
      <c r="N127" s="588"/>
      <c r="O127" s="588"/>
      <c r="P127" s="588"/>
      <c r="Q127" s="588"/>
      <c r="R127" s="588"/>
      <c r="S127" s="588"/>
      <c r="T127" s="588"/>
      <c r="U127" s="588"/>
      <c r="V127" s="588"/>
      <c r="W127" s="588"/>
      <c r="X127" s="588"/>
      <c r="Y127" s="588"/>
      <c r="Z127" s="588"/>
    </row>
    <row r="128">
      <c r="A128" s="588"/>
      <c r="B128" s="588"/>
      <c r="C128" s="588"/>
      <c r="D128" s="588"/>
      <c r="E128" s="588"/>
      <c r="F128" s="588"/>
      <c r="G128" s="588"/>
      <c r="H128" s="588"/>
      <c r="I128" s="588"/>
      <c r="J128" s="588"/>
      <c r="K128" s="588"/>
      <c r="L128" s="588"/>
      <c r="M128" s="588"/>
      <c r="N128" s="588"/>
      <c r="O128" s="588"/>
      <c r="P128" s="588"/>
      <c r="Q128" s="588"/>
      <c r="R128" s="588"/>
      <c r="S128" s="588"/>
      <c r="T128" s="588"/>
      <c r="U128" s="588"/>
      <c r="V128" s="588"/>
      <c r="W128" s="588"/>
      <c r="X128" s="588"/>
      <c r="Y128" s="588"/>
      <c r="Z128" s="588"/>
    </row>
    <row r="129">
      <c r="A129" s="588"/>
      <c r="B129" s="588"/>
      <c r="C129" s="588"/>
      <c r="D129" s="588"/>
      <c r="E129" s="588"/>
      <c r="F129" s="588"/>
      <c r="G129" s="588"/>
      <c r="H129" s="588"/>
      <c r="I129" s="588"/>
      <c r="J129" s="588"/>
      <c r="K129" s="588"/>
      <c r="L129" s="588"/>
      <c r="M129" s="588"/>
      <c r="N129" s="588"/>
      <c r="O129" s="588"/>
      <c r="P129" s="588"/>
      <c r="Q129" s="588"/>
      <c r="R129" s="588"/>
      <c r="S129" s="588"/>
      <c r="T129" s="588"/>
      <c r="U129" s="588"/>
      <c r="V129" s="588"/>
      <c r="W129" s="588"/>
      <c r="X129" s="588"/>
      <c r="Y129" s="588"/>
      <c r="Z129" s="588"/>
    </row>
    <row r="130">
      <c r="A130" s="588"/>
      <c r="B130" s="588"/>
      <c r="C130" s="588"/>
      <c r="D130" s="588"/>
      <c r="E130" s="588"/>
      <c r="F130" s="588"/>
      <c r="G130" s="588"/>
      <c r="H130" s="588"/>
      <c r="I130" s="588"/>
      <c r="J130" s="588"/>
      <c r="K130" s="588"/>
      <c r="L130" s="588"/>
      <c r="M130" s="588"/>
      <c r="N130" s="588"/>
      <c r="O130" s="588"/>
      <c r="P130" s="588"/>
      <c r="Q130" s="588"/>
      <c r="R130" s="588"/>
      <c r="S130" s="588"/>
      <c r="T130" s="588"/>
      <c r="U130" s="588"/>
      <c r="V130" s="588"/>
      <c r="W130" s="588"/>
      <c r="X130" s="588"/>
      <c r="Y130" s="588"/>
      <c r="Z130" s="588"/>
    </row>
    <row r="131">
      <c r="A131" s="588"/>
      <c r="B131" s="588"/>
      <c r="C131" s="588"/>
      <c r="D131" s="588"/>
      <c r="E131" s="588"/>
      <c r="F131" s="588"/>
      <c r="G131" s="588"/>
      <c r="H131" s="588"/>
      <c r="I131" s="588"/>
      <c r="J131" s="588"/>
      <c r="K131" s="588"/>
      <c r="L131" s="588"/>
      <c r="M131" s="588"/>
      <c r="N131" s="588"/>
      <c r="O131" s="588"/>
      <c r="P131" s="588"/>
      <c r="Q131" s="588"/>
      <c r="R131" s="588"/>
      <c r="S131" s="588"/>
      <c r="T131" s="588"/>
      <c r="U131" s="588"/>
      <c r="V131" s="588"/>
      <c r="W131" s="588"/>
      <c r="X131" s="588"/>
      <c r="Y131" s="588"/>
      <c r="Z131" s="588"/>
    </row>
    <row r="132">
      <c r="A132" s="588"/>
      <c r="B132" s="588"/>
      <c r="C132" s="588"/>
      <c r="D132" s="588"/>
      <c r="E132" s="588"/>
      <c r="F132" s="588"/>
      <c r="G132" s="588"/>
      <c r="H132" s="588"/>
      <c r="I132" s="588"/>
      <c r="J132" s="588"/>
      <c r="K132" s="588"/>
      <c r="L132" s="588"/>
      <c r="M132" s="588"/>
      <c r="N132" s="588"/>
      <c r="O132" s="588"/>
      <c r="P132" s="588"/>
      <c r="Q132" s="588"/>
      <c r="R132" s="588"/>
      <c r="S132" s="588"/>
      <c r="T132" s="588"/>
      <c r="U132" s="588"/>
      <c r="V132" s="588"/>
      <c r="W132" s="588"/>
      <c r="X132" s="588"/>
      <c r="Y132" s="588"/>
      <c r="Z132" s="588"/>
    </row>
    <row r="133">
      <c r="A133" s="588"/>
      <c r="B133" s="588"/>
      <c r="C133" s="588"/>
      <c r="D133" s="588"/>
      <c r="E133" s="588"/>
      <c r="F133" s="588"/>
      <c r="G133" s="588"/>
      <c r="H133" s="588"/>
      <c r="I133" s="588"/>
      <c r="J133" s="588"/>
      <c r="K133" s="588"/>
      <c r="L133" s="588"/>
      <c r="M133" s="588"/>
      <c r="N133" s="588"/>
      <c r="O133" s="588"/>
      <c r="P133" s="588"/>
      <c r="Q133" s="588"/>
      <c r="R133" s="588"/>
      <c r="S133" s="588"/>
      <c r="T133" s="588"/>
      <c r="U133" s="588"/>
      <c r="V133" s="588"/>
      <c r="W133" s="588"/>
      <c r="X133" s="588"/>
      <c r="Y133" s="588"/>
      <c r="Z133" s="588"/>
    </row>
    <row r="134">
      <c r="A134" s="588"/>
      <c r="B134" s="588"/>
      <c r="C134" s="588"/>
      <c r="D134" s="588"/>
      <c r="E134" s="588"/>
      <c r="F134" s="588"/>
      <c r="G134" s="588"/>
      <c r="H134" s="588"/>
      <c r="I134" s="588"/>
      <c r="J134" s="588"/>
      <c r="K134" s="588"/>
      <c r="L134" s="588"/>
      <c r="M134" s="588"/>
      <c r="N134" s="588"/>
      <c r="O134" s="588"/>
      <c r="P134" s="588"/>
      <c r="Q134" s="588"/>
      <c r="R134" s="588"/>
      <c r="S134" s="588"/>
      <c r="T134" s="588"/>
      <c r="U134" s="588"/>
      <c r="V134" s="588"/>
      <c r="W134" s="588"/>
      <c r="X134" s="588"/>
      <c r="Y134" s="588"/>
      <c r="Z134" s="588"/>
    </row>
    <row r="135">
      <c r="A135" s="588"/>
      <c r="B135" s="588"/>
      <c r="C135" s="588"/>
      <c r="D135" s="588"/>
      <c r="E135" s="588"/>
      <c r="F135" s="588"/>
      <c r="G135" s="588"/>
      <c r="H135" s="588"/>
      <c r="I135" s="588"/>
      <c r="J135" s="588"/>
      <c r="K135" s="588"/>
      <c r="L135" s="588"/>
      <c r="M135" s="588"/>
      <c r="N135" s="588"/>
      <c r="O135" s="588"/>
      <c r="P135" s="588"/>
      <c r="Q135" s="588"/>
      <c r="R135" s="588"/>
      <c r="S135" s="588"/>
      <c r="T135" s="588"/>
      <c r="U135" s="588"/>
      <c r="V135" s="588"/>
      <c r="W135" s="588"/>
      <c r="X135" s="588"/>
      <c r="Y135" s="588"/>
      <c r="Z135" s="588"/>
    </row>
    <row r="136">
      <c r="A136" s="588"/>
      <c r="B136" s="588"/>
      <c r="C136" s="588"/>
      <c r="D136" s="588"/>
      <c r="E136" s="588"/>
      <c r="F136" s="588"/>
      <c r="G136" s="588"/>
      <c r="H136" s="588"/>
      <c r="I136" s="588"/>
      <c r="J136" s="588"/>
      <c r="K136" s="588"/>
      <c r="L136" s="588"/>
      <c r="M136" s="588"/>
      <c r="N136" s="588"/>
      <c r="O136" s="588"/>
      <c r="P136" s="588"/>
      <c r="Q136" s="588"/>
      <c r="R136" s="588"/>
      <c r="S136" s="588"/>
      <c r="T136" s="588"/>
      <c r="U136" s="588"/>
      <c r="V136" s="588"/>
      <c r="W136" s="588"/>
      <c r="X136" s="588"/>
      <c r="Y136" s="588"/>
      <c r="Z136" s="588"/>
    </row>
    <row r="137">
      <c r="A137" s="588"/>
      <c r="B137" s="588"/>
      <c r="C137" s="588"/>
      <c r="D137" s="588"/>
      <c r="E137" s="588"/>
      <c r="F137" s="588"/>
      <c r="G137" s="588"/>
      <c r="H137" s="588"/>
      <c r="I137" s="588"/>
      <c r="J137" s="588"/>
      <c r="K137" s="588"/>
      <c r="L137" s="588"/>
      <c r="M137" s="588"/>
      <c r="N137" s="588"/>
      <c r="O137" s="588"/>
      <c r="P137" s="588"/>
      <c r="Q137" s="588"/>
      <c r="R137" s="588"/>
      <c r="S137" s="588"/>
      <c r="T137" s="588"/>
      <c r="U137" s="588"/>
      <c r="V137" s="588"/>
      <c r="W137" s="588"/>
      <c r="X137" s="588"/>
      <c r="Y137" s="588"/>
      <c r="Z137" s="588"/>
    </row>
    <row r="138">
      <c r="A138" s="588"/>
      <c r="B138" s="588"/>
      <c r="C138" s="588"/>
      <c r="D138" s="588"/>
      <c r="E138" s="588"/>
      <c r="F138" s="588"/>
      <c r="G138" s="588"/>
      <c r="H138" s="588"/>
      <c r="I138" s="588"/>
      <c r="J138" s="588"/>
      <c r="K138" s="588"/>
      <c r="L138" s="588"/>
      <c r="M138" s="588"/>
      <c r="N138" s="588"/>
      <c r="O138" s="588"/>
      <c r="P138" s="588"/>
      <c r="Q138" s="588"/>
      <c r="R138" s="588"/>
      <c r="S138" s="588"/>
      <c r="T138" s="588"/>
      <c r="U138" s="588"/>
      <c r="V138" s="588"/>
      <c r="W138" s="588"/>
      <c r="X138" s="588"/>
      <c r="Y138" s="588"/>
      <c r="Z138" s="588"/>
    </row>
    <row r="139">
      <c r="A139" s="588"/>
      <c r="B139" s="588"/>
      <c r="C139" s="588"/>
      <c r="D139" s="588"/>
      <c r="E139" s="588"/>
      <c r="F139" s="588"/>
      <c r="G139" s="588"/>
      <c r="H139" s="588"/>
      <c r="I139" s="588"/>
      <c r="J139" s="588"/>
      <c r="K139" s="588"/>
      <c r="L139" s="588"/>
      <c r="M139" s="588"/>
      <c r="N139" s="588"/>
      <c r="O139" s="588"/>
      <c r="P139" s="588"/>
      <c r="Q139" s="588"/>
      <c r="R139" s="588"/>
      <c r="S139" s="588"/>
      <c r="T139" s="588"/>
      <c r="U139" s="588"/>
      <c r="V139" s="588"/>
      <c r="W139" s="588"/>
      <c r="X139" s="588"/>
      <c r="Y139" s="588"/>
      <c r="Z139" s="588"/>
    </row>
    <row r="140">
      <c r="A140" s="588"/>
      <c r="B140" s="588"/>
      <c r="C140" s="588"/>
      <c r="D140" s="588"/>
      <c r="E140" s="588"/>
      <c r="F140" s="588"/>
      <c r="G140" s="588"/>
      <c r="H140" s="588"/>
      <c r="I140" s="588"/>
      <c r="J140" s="588"/>
      <c r="K140" s="588"/>
      <c r="L140" s="588"/>
      <c r="M140" s="588"/>
      <c r="N140" s="588"/>
      <c r="O140" s="588"/>
      <c r="P140" s="588"/>
      <c r="Q140" s="588"/>
      <c r="R140" s="588"/>
      <c r="S140" s="588"/>
      <c r="T140" s="588"/>
      <c r="U140" s="588"/>
      <c r="V140" s="588"/>
      <c r="W140" s="588"/>
      <c r="X140" s="588"/>
      <c r="Y140" s="588"/>
      <c r="Z140" s="588"/>
    </row>
    <row r="141">
      <c r="A141" s="588"/>
      <c r="B141" s="588"/>
      <c r="C141" s="588"/>
      <c r="D141" s="588"/>
      <c r="E141" s="588"/>
      <c r="F141" s="588"/>
      <c r="G141" s="588"/>
      <c r="H141" s="588"/>
      <c r="I141" s="588"/>
      <c r="J141" s="588"/>
      <c r="K141" s="588"/>
      <c r="L141" s="588"/>
      <c r="M141" s="588"/>
      <c r="N141" s="588"/>
      <c r="O141" s="588"/>
      <c r="P141" s="588"/>
      <c r="Q141" s="588"/>
      <c r="R141" s="588"/>
      <c r="S141" s="588"/>
      <c r="T141" s="588"/>
      <c r="U141" s="588"/>
      <c r="V141" s="588"/>
      <c r="W141" s="588"/>
      <c r="X141" s="588"/>
      <c r="Y141" s="588"/>
      <c r="Z141" s="588"/>
    </row>
    <row r="142">
      <c r="A142" s="588"/>
      <c r="B142" s="588"/>
      <c r="C142" s="588"/>
      <c r="D142" s="588"/>
      <c r="E142" s="588"/>
      <c r="F142" s="588"/>
      <c r="G142" s="588"/>
      <c r="H142" s="588"/>
      <c r="I142" s="588"/>
      <c r="J142" s="588"/>
      <c r="K142" s="588"/>
      <c r="L142" s="588"/>
      <c r="M142" s="588"/>
      <c r="N142" s="588"/>
      <c r="O142" s="588"/>
      <c r="P142" s="588"/>
      <c r="Q142" s="588"/>
      <c r="R142" s="588"/>
      <c r="S142" s="588"/>
      <c r="T142" s="588"/>
      <c r="U142" s="588"/>
      <c r="V142" s="588"/>
      <c r="W142" s="588"/>
      <c r="X142" s="588"/>
      <c r="Y142" s="588"/>
      <c r="Z142" s="588"/>
    </row>
    <row r="143">
      <c r="A143" s="588"/>
      <c r="B143" s="588"/>
      <c r="C143" s="588"/>
      <c r="D143" s="588"/>
      <c r="E143" s="588"/>
      <c r="F143" s="588"/>
      <c r="G143" s="588"/>
      <c r="H143" s="588"/>
      <c r="I143" s="588"/>
      <c r="J143" s="588"/>
      <c r="K143" s="588"/>
      <c r="L143" s="588"/>
      <c r="M143" s="588"/>
      <c r="N143" s="588"/>
      <c r="O143" s="588"/>
      <c r="P143" s="588"/>
      <c r="Q143" s="588"/>
      <c r="R143" s="588"/>
      <c r="S143" s="588"/>
      <c r="T143" s="588"/>
      <c r="U143" s="588"/>
      <c r="V143" s="588"/>
      <c r="W143" s="588"/>
      <c r="X143" s="588"/>
      <c r="Y143" s="588"/>
      <c r="Z143" s="588"/>
    </row>
    <row r="144">
      <c r="A144" s="588"/>
      <c r="B144" s="588"/>
      <c r="C144" s="588"/>
      <c r="D144" s="588"/>
      <c r="E144" s="588"/>
      <c r="F144" s="588"/>
      <c r="G144" s="588"/>
      <c r="H144" s="588"/>
      <c r="I144" s="588"/>
      <c r="J144" s="588"/>
      <c r="K144" s="588"/>
      <c r="L144" s="588"/>
      <c r="M144" s="588"/>
      <c r="N144" s="588"/>
      <c r="O144" s="588"/>
      <c r="P144" s="588"/>
      <c r="Q144" s="588"/>
      <c r="R144" s="588"/>
      <c r="S144" s="588"/>
      <c r="T144" s="588"/>
      <c r="U144" s="588"/>
      <c r="V144" s="588"/>
      <c r="W144" s="588"/>
      <c r="X144" s="588"/>
      <c r="Y144" s="588"/>
      <c r="Z144" s="588"/>
    </row>
    <row r="145">
      <c r="A145" s="588"/>
      <c r="B145" s="588"/>
      <c r="C145" s="588"/>
      <c r="D145" s="588"/>
      <c r="E145" s="588"/>
      <c r="F145" s="588"/>
      <c r="G145" s="588"/>
      <c r="H145" s="588"/>
      <c r="I145" s="588"/>
      <c r="J145" s="588"/>
      <c r="K145" s="588"/>
      <c r="L145" s="588"/>
      <c r="M145" s="588"/>
      <c r="N145" s="588"/>
      <c r="O145" s="588"/>
      <c r="P145" s="588"/>
      <c r="Q145" s="588"/>
      <c r="R145" s="588"/>
      <c r="S145" s="588"/>
      <c r="T145" s="588"/>
      <c r="U145" s="588"/>
      <c r="V145" s="588"/>
      <c r="W145" s="588"/>
      <c r="X145" s="588"/>
      <c r="Y145" s="588"/>
      <c r="Z145" s="588"/>
    </row>
    <row r="146">
      <c r="A146" s="588"/>
      <c r="B146" s="588"/>
      <c r="C146" s="588"/>
      <c r="D146" s="588"/>
      <c r="E146" s="588"/>
      <c r="F146" s="588"/>
      <c r="G146" s="588"/>
      <c r="H146" s="588"/>
      <c r="I146" s="588"/>
      <c r="J146" s="588"/>
      <c r="K146" s="588"/>
      <c r="L146" s="588"/>
      <c r="M146" s="588"/>
      <c r="N146" s="588"/>
      <c r="O146" s="588"/>
      <c r="P146" s="588"/>
      <c r="Q146" s="588"/>
      <c r="R146" s="588"/>
      <c r="S146" s="588"/>
      <c r="T146" s="588"/>
      <c r="U146" s="588"/>
      <c r="V146" s="588"/>
      <c r="W146" s="588"/>
      <c r="X146" s="588"/>
      <c r="Y146" s="588"/>
      <c r="Z146" s="588"/>
    </row>
    <row r="147">
      <c r="A147" s="588"/>
      <c r="B147" s="588"/>
      <c r="C147" s="588"/>
      <c r="D147" s="588"/>
      <c r="E147" s="588"/>
      <c r="F147" s="588"/>
      <c r="G147" s="588"/>
      <c r="H147" s="588"/>
      <c r="I147" s="588"/>
      <c r="J147" s="588"/>
      <c r="K147" s="588"/>
      <c r="L147" s="588"/>
      <c r="M147" s="588"/>
      <c r="N147" s="588"/>
      <c r="O147" s="588"/>
      <c r="P147" s="588"/>
      <c r="Q147" s="588"/>
      <c r="R147" s="588"/>
      <c r="S147" s="588"/>
      <c r="T147" s="588"/>
      <c r="U147" s="588"/>
      <c r="V147" s="588"/>
      <c r="W147" s="588"/>
      <c r="X147" s="588"/>
      <c r="Y147" s="588"/>
      <c r="Z147" s="588"/>
    </row>
    <row r="148">
      <c r="A148" s="588"/>
      <c r="B148" s="588"/>
      <c r="C148" s="588"/>
      <c r="D148" s="588"/>
      <c r="E148" s="588"/>
      <c r="F148" s="588"/>
      <c r="G148" s="588"/>
      <c r="H148" s="588"/>
      <c r="I148" s="588"/>
      <c r="J148" s="588"/>
      <c r="K148" s="588"/>
      <c r="L148" s="588"/>
      <c r="M148" s="588"/>
      <c r="N148" s="588"/>
      <c r="O148" s="588"/>
      <c r="P148" s="588"/>
      <c r="Q148" s="588"/>
      <c r="R148" s="588"/>
      <c r="S148" s="588"/>
      <c r="T148" s="588"/>
      <c r="U148" s="588"/>
      <c r="V148" s="588"/>
      <c r="W148" s="588"/>
      <c r="X148" s="588"/>
      <c r="Y148" s="588"/>
      <c r="Z148" s="588"/>
    </row>
    <row r="149">
      <c r="A149" s="588"/>
      <c r="B149" s="588"/>
      <c r="C149" s="588"/>
      <c r="D149" s="588"/>
      <c r="E149" s="588"/>
      <c r="F149" s="588"/>
      <c r="G149" s="588"/>
      <c r="H149" s="588"/>
      <c r="I149" s="588"/>
      <c r="J149" s="588"/>
      <c r="K149" s="588"/>
      <c r="L149" s="588"/>
      <c r="M149" s="588"/>
      <c r="N149" s="588"/>
      <c r="O149" s="588"/>
      <c r="P149" s="588"/>
      <c r="Q149" s="588"/>
      <c r="R149" s="588"/>
      <c r="S149" s="588"/>
      <c r="T149" s="588"/>
      <c r="U149" s="588"/>
      <c r="V149" s="588"/>
      <c r="W149" s="588"/>
      <c r="X149" s="588"/>
      <c r="Y149" s="588"/>
      <c r="Z149" s="588"/>
    </row>
    <row r="150">
      <c r="A150" s="588"/>
      <c r="B150" s="588"/>
      <c r="C150" s="588"/>
      <c r="D150" s="588"/>
      <c r="E150" s="588"/>
      <c r="F150" s="588"/>
      <c r="G150" s="588"/>
      <c r="H150" s="588"/>
      <c r="I150" s="588"/>
      <c r="J150" s="588"/>
      <c r="K150" s="588"/>
      <c r="L150" s="588"/>
      <c r="M150" s="588"/>
      <c r="N150" s="588"/>
      <c r="O150" s="588"/>
      <c r="P150" s="588"/>
      <c r="Q150" s="588"/>
      <c r="R150" s="588"/>
      <c r="S150" s="588"/>
      <c r="T150" s="588"/>
      <c r="U150" s="588"/>
      <c r="V150" s="588"/>
      <c r="W150" s="588"/>
      <c r="X150" s="588"/>
      <c r="Y150" s="588"/>
      <c r="Z150" s="588"/>
    </row>
    <row r="151">
      <c r="A151" s="588"/>
      <c r="B151" s="588"/>
      <c r="C151" s="588"/>
      <c r="D151" s="588"/>
      <c r="E151" s="588"/>
      <c r="F151" s="588"/>
      <c r="G151" s="588"/>
      <c r="H151" s="588"/>
      <c r="I151" s="588"/>
      <c r="J151" s="588"/>
      <c r="K151" s="588"/>
      <c r="L151" s="588"/>
      <c r="M151" s="588"/>
      <c r="N151" s="588"/>
      <c r="O151" s="588"/>
      <c r="P151" s="588"/>
      <c r="Q151" s="588"/>
      <c r="R151" s="588"/>
      <c r="S151" s="588"/>
      <c r="T151" s="588"/>
      <c r="U151" s="588"/>
      <c r="V151" s="588"/>
      <c r="W151" s="588"/>
      <c r="X151" s="588"/>
      <c r="Y151" s="588"/>
      <c r="Z151" s="588"/>
    </row>
    <row r="152">
      <c r="A152" s="588"/>
      <c r="B152" s="588"/>
      <c r="C152" s="588"/>
      <c r="D152" s="588"/>
      <c r="E152" s="588"/>
      <c r="F152" s="588"/>
      <c r="G152" s="588"/>
      <c r="H152" s="588"/>
      <c r="I152" s="588"/>
      <c r="J152" s="588"/>
      <c r="K152" s="588"/>
      <c r="L152" s="588"/>
      <c r="M152" s="588"/>
      <c r="N152" s="588"/>
      <c r="O152" s="588"/>
      <c r="P152" s="588"/>
      <c r="Q152" s="588"/>
      <c r="R152" s="588"/>
      <c r="S152" s="588"/>
      <c r="T152" s="588"/>
      <c r="U152" s="588"/>
      <c r="V152" s="588"/>
      <c r="W152" s="588"/>
      <c r="X152" s="588"/>
      <c r="Y152" s="588"/>
      <c r="Z152" s="588"/>
    </row>
    <row r="153">
      <c r="A153" s="588"/>
      <c r="B153" s="588"/>
      <c r="C153" s="588"/>
      <c r="D153" s="588"/>
      <c r="E153" s="588"/>
      <c r="F153" s="588"/>
      <c r="G153" s="588"/>
      <c r="H153" s="588"/>
      <c r="I153" s="588"/>
      <c r="J153" s="588"/>
      <c r="K153" s="588"/>
      <c r="L153" s="588"/>
      <c r="M153" s="588"/>
      <c r="N153" s="588"/>
      <c r="O153" s="588"/>
      <c r="P153" s="588"/>
      <c r="Q153" s="588"/>
      <c r="R153" s="588"/>
      <c r="S153" s="588"/>
      <c r="T153" s="588"/>
      <c r="U153" s="588"/>
      <c r="V153" s="588"/>
      <c r="W153" s="588"/>
      <c r="X153" s="588"/>
      <c r="Y153" s="588"/>
      <c r="Z153" s="588"/>
    </row>
    <row r="154">
      <c r="A154" s="588"/>
      <c r="B154" s="588"/>
      <c r="C154" s="588"/>
      <c r="D154" s="588"/>
      <c r="E154" s="588"/>
      <c r="F154" s="588"/>
      <c r="G154" s="588"/>
      <c r="H154" s="588"/>
      <c r="I154" s="588"/>
      <c r="J154" s="588"/>
      <c r="K154" s="588"/>
      <c r="L154" s="588"/>
      <c r="M154" s="588"/>
      <c r="N154" s="588"/>
      <c r="O154" s="588"/>
      <c r="P154" s="588"/>
      <c r="Q154" s="588"/>
      <c r="R154" s="588"/>
      <c r="S154" s="588"/>
      <c r="T154" s="588"/>
      <c r="U154" s="588"/>
      <c r="V154" s="588"/>
      <c r="W154" s="588"/>
      <c r="X154" s="588"/>
      <c r="Y154" s="588"/>
      <c r="Z154" s="588"/>
    </row>
    <row r="155">
      <c r="A155" s="588"/>
      <c r="B155" s="588"/>
      <c r="C155" s="588"/>
      <c r="D155" s="588"/>
      <c r="E155" s="588"/>
      <c r="F155" s="588"/>
      <c r="G155" s="588"/>
      <c r="H155" s="588"/>
      <c r="I155" s="588"/>
      <c r="J155" s="588"/>
      <c r="K155" s="588"/>
      <c r="L155" s="588"/>
      <c r="M155" s="588"/>
      <c r="N155" s="588"/>
      <c r="O155" s="588"/>
      <c r="P155" s="588"/>
      <c r="Q155" s="588"/>
      <c r="R155" s="588"/>
      <c r="S155" s="588"/>
      <c r="T155" s="588"/>
      <c r="U155" s="588"/>
      <c r="V155" s="588"/>
      <c r="W155" s="588"/>
      <c r="X155" s="588"/>
      <c r="Y155" s="588"/>
      <c r="Z155" s="588"/>
    </row>
    <row r="156">
      <c r="A156" s="588"/>
      <c r="B156" s="588"/>
      <c r="C156" s="588"/>
      <c r="D156" s="588"/>
      <c r="E156" s="588"/>
      <c r="F156" s="588"/>
      <c r="G156" s="588"/>
      <c r="H156" s="588"/>
      <c r="I156" s="588"/>
      <c r="J156" s="588"/>
      <c r="K156" s="588"/>
      <c r="L156" s="588"/>
      <c r="M156" s="588"/>
      <c r="N156" s="588"/>
      <c r="O156" s="588"/>
      <c r="P156" s="588"/>
      <c r="Q156" s="588"/>
      <c r="R156" s="588"/>
      <c r="S156" s="588"/>
      <c r="T156" s="588"/>
      <c r="U156" s="588"/>
      <c r="V156" s="588"/>
      <c r="W156" s="588"/>
      <c r="X156" s="588"/>
      <c r="Y156" s="588"/>
      <c r="Z156" s="588"/>
    </row>
    <row r="157">
      <c r="A157" s="588"/>
      <c r="B157" s="588"/>
      <c r="C157" s="588"/>
      <c r="D157" s="588"/>
      <c r="E157" s="588"/>
      <c r="F157" s="588"/>
      <c r="G157" s="588"/>
      <c r="H157" s="588"/>
      <c r="I157" s="588"/>
      <c r="J157" s="588"/>
      <c r="K157" s="588"/>
      <c r="L157" s="588"/>
      <c r="M157" s="588"/>
      <c r="N157" s="588"/>
      <c r="O157" s="588"/>
      <c r="P157" s="588"/>
      <c r="Q157" s="588"/>
      <c r="R157" s="588"/>
      <c r="S157" s="588"/>
      <c r="T157" s="588"/>
      <c r="U157" s="588"/>
      <c r="V157" s="588"/>
      <c r="W157" s="588"/>
      <c r="X157" s="588"/>
      <c r="Y157" s="588"/>
      <c r="Z157" s="588"/>
    </row>
    <row r="158">
      <c r="A158" s="588"/>
      <c r="B158" s="588"/>
      <c r="C158" s="588"/>
      <c r="D158" s="588"/>
      <c r="E158" s="588"/>
      <c r="F158" s="588"/>
      <c r="G158" s="588"/>
      <c r="H158" s="588"/>
      <c r="I158" s="588"/>
      <c r="J158" s="588"/>
      <c r="K158" s="588"/>
      <c r="L158" s="588"/>
      <c r="M158" s="588"/>
      <c r="N158" s="588"/>
      <c r="O158" s="588"/>
      <c r="P158" s="588"/>
      <c r="Q158" s="588"/>
      <c r="R158" s="588"/>
      <c r="S158" s="588"/>
      <c r="T158" s="588"/>
      <c r="U158" s="588"/>
      <c r="V158" s="588"/>
      <c r="W158" s="588"/>
      <c r="X158" s="588"/>
      <c r="Y158" s="588"/>
      <c r="Z158" s="588"/>
    </row>
    <row r="159">
      <c r="A159" s="588"/>
      <c r="B159" s="588"/>
      <c r="C159" s="588"/>
      <c r="D159" s="588"/>
      <c r="E159" s="588"/>
      <c r="F159" s="588"/>
      <c r="G159" s="588"/>
      <c r="H159" s="588"/>
      <c r="I159" s="588"/>
      <c r="J159" s="588"/>
      <c r="K159" s="588"/>
      <c r="L159" s="588"/>
      <c r="M159" s="588"/>
      <c r="N159" s="588"/>
      <c r="O159" s="588"/>
      <c r="P159" s="588"/>
      <c r="Q159" s="588"/>
      <c r="R159" s="588"/>
      <c r="S159" s="588"/>
      <c r="T159" s="588"/>
      <c r="U159" s="588"/>
      <c r="V159" s="588"/>
      <c r="W159" s="588"/>
      <c r="X159" s="588"/>
      <c r="Y159" s="588"/>
      <c r="Z159" s="588"/>
    </row>
    <row r="160">
      <c r="A160" s="588"/>
      <c r="B160" s="588"/>
      <c r="C160" s="588"/>
      <c r="D160" s="588"/>
      <c r="E160" s="588"/>
      <c r="F160" s="588"/>
      <c r="G160" s="588"/>
      <c r="H160" s="588"/>
      <c r="I160" s="588"/>
      <c r="J160" s="588"/>
      <c r="K160" s="588"/>
      <c r="L160" s="588"/>
      <c r="M160" s="588"/>
      <c r="N160" s="588"/>
      <c r="O160" s="588"/>
      <c r="P160" s="588"/>
      <c r="Q160" s="588"/>
      <c r="R160" s="588"/>
      <c r="S160" s="588"/>
      <c r="T160" s="588"/>
      <c r="U160" s="588"/>
      <c r="V160" s="588"/>
      <c r="W160" s="588"/>
      <c r="X160" s="588"/>
      <c r="Y160" s="588"/>
      <c r="Z160" s="588"/>
    </row>
    <row r="161">
      <c r="A161" s="588"/>
      <c r="B161" s="588"/>
      <c r="C161" s="588"/>
      <c r="D161" s="588"/>
      <c r="E161" s="588"/>
      <c r="F161" s="588"/>
      <c r="G161" s="588"/>
      <c r="H161" s="588"/>
      <c r="I161" s="588"/>
      <c r="J161" s="588"/>
      <c r="K161" s="588"/>
      <c r="L161" s="588"/>
      <c r="M161" s="588"/>
      <c r="N161" s="588"/>
      <c r="O161" s="588"/>
      <c r="P161" s="588"/>
      <c r="Q161" s="588"/>
      <c r="R161" s="588"/>
      <c r="S161" s="588"/>
      <c r="T161" s="588"/>
      <c r="U161" s="588"/>
      <c r="V161" s="588"/>
      <c r="W161" s="588"/>
      <c r="X161" s="588"/>
      <c r="Y161" s="588"/>
      <c r="Z161" s="588"/>
    </row>
    <row r="162">
      <c r="A162" s="588"/>
      <c r="B162" s="588"/>
      <c r="C162" s="588"/>
      <c r="D162" s="588"/>
      <c r="E162" s="588"/>
      <c r="F162" s="588"/>
      <c r="G162" s="588"/>
      <c r="H162" s="588"/>
      <c r="I162" s="588"/>
      <c r="J162" s="588"/>
      <c r="K162" s="588"/>
      <c r="L162" s="588"/>
      <c r="M162" s="588"/>
      <c r="N162" s="588"/>
      <c r="O162" s="588"/>
      <c r="P162" s="588"/>
      <c r="Q162" s="588"/>
      <c r="R162" s="588"/>
      <c r="S162" s="588"/>
      <c r="T162" s="588"/>
      <c r="U162" s="588"/>
      <c r="V162" s="588"/>
      <c r="W162" s="588"/>
      <c r="X162" s="588"/>
      <c r="Y162" s="588"/>
      <c r="Z162" s="588"/>
    </row>
    <row r="163">
      <c r="A163" s="588"/>
      <c r="B163" s="588"/>
      <c r="C163" s="588"/>
      <c r="D163" s="588"/>
      <c r="E163" s="588"/>
      <c r="F163" s="588"/>
      <c r="G163" s="588"/>
      <c r="H163" s="588"/>
      <c r="I163" s="588"/>
      <c r="J163" s="588"/>
      <c r="K163" s="588"/>
      <c r="L163" s="588"/>
      <c r="M163" s="588"/>
      <c r="N163" s="588"/>
      <c r="O163" s="588"/>
      <c r="P163" s="588"/>
      <c r="Q163" s="588"/>
      <c r="R163" s="588"/>
      <c r="S163" s="588"/>
      <c r="T163" s="588"/>
      <c r="U163" s="588"/>
      <c r="V163" s="588"/>
      <c r="W163" s="588"/>
      <c r="X163" s="588"/>
      <c r="Y163" s="588"/>
      <c r="Z163" s="588"/>
    </row>
    <row r="164">
      <c r="A164" s="588"/>
      <c r="B164" s="588"/>
      <c r="C164" s="588"/>
      <c r="D164" s="588"/>
      <c r="E164" s="588"/>
      <c r="F164" s="588"/>
      <c r="G164" s="588"/>
      <c r="H164" s="588"/>
      <c r="I164" s="588"/>
      <c r="J164" s="588"/>
      <c r="K164" s="588"/>
      <c r="L164" s="588"/>
      <c r="M164" s="588"/>
      <c r="N164" s="588"/>
      <c r="O164" s="588"/>
      <c r="P164" s="588"/>
      <c r="Q164" s="588"/>
      <c r="R164" s="588"/>
      <c r="S164" s="588"/>
      <c r="T164" s="588"/>
      <c r="U164" s="588"/>
      <c r="V164" s="588"/>
      <c r="W164" s="588"/>
      <c r="X164" s="588"/>
      <c r="Y164" s="588"/>
      <c r="Z164" s="588"/>
    </row>
    <row r="165">
      <c r="A165" s="588"/>
      <c r="B165" s="588"/>
      <c r="C165" s="588"/>
      <c r="D165" s="588"/>
      <c r="E165" s="588"/>
      <c r="F165" s="588"/>
      <c r="G165" s="588"/>
      <c r="H165" s="588"/>
      <c r="I165" s="588"/>
      <c r="J165" s="588"/>
      <c r="K165" s="588"/>
      <c r="L165" s="588"/>
      <c r="M165" s="588"/>
      <c r="N165" s="588"/>
      <c r="O165" s="588"/>
      <c r="P165" s="588"/>
      <c r="Q165" s="588"/>
      <c r="R165" s="588"/>
      <c r="S165" s="588"/>
      <c r="T165" s="588"/>
      <c r="U165" s="588"/>
      <c r="V165" s="588"/>
      <c r="W165" s="588"/>
      <c r="X165" s="588"/>
      <c r="Y165" s="588"/>
      <c r="Z165" s="588"/>
    </row>
    <row r="166">
      <c r="A166" s="588"/>
      <c r="B166" s="588"/>
      <c r="C166" s="588"/>
      <c r="D166" s="588"/>
      <c r="E166" s="588"/>
      <c r="F166" s="588"/>
      <c r="G166" s="588"/>
      <c r="H166" s="588"/>
      <c r="I166" s="588"/>
      <c r="J166" s="588"/>
      <c r="K166" s="588"/>
      <c r="L166" s="588"/>
      <c r="M166" s="588"/>
      <c r="N166" s="588"/>
      <c r="O166" s="588"/>
      <c r="P166" s="588"/>
      <c r="Q166" s="588"/>
      <c r="R166" s="588"/>
      <c r="S166" s="588"/>
      <c r="T166" s="588"/>
      <c r="U166" s="588"/>
      <c r="V166" s="588"/>
      <c r="W166" s="588"/>
      <c r="X166" s="588"/>
      <c r="Y166" s="588"/>
      <c r="Z166" s="588"/>
    </row>
    <row r="167">
      <c r="A167" s="588"/>
      <c r="B167" s="588"/>
      <c r="C167" s="588"/>
      <c r="D167" s="588"/>
      <c r="E167" s="588"/>
      <c r="F167" s="588"/>
      <c r="G167" s="588"/>
      <c r="H167" s="588"/>
      <c r="I167" s="588"/>
      <c r="J167" s="588"/>
      <c r="K167" s="588"/>
      <c r="L167" s="588"/>
      <c r="M167" s="588"/>
      <c r="N167" s="588"/>
      <c r="O167" s="588"/>
      <c r="P167" s="588"/>
      <c r="Q167" s="588"/>
      <c r="R167" s="588"/>
      <c r="S167" s="588"/>
      <c r="T167" s="588"/>
      <c r="U167" s="588"/>
      <c r="V167" s="588"/>
      <c r="W167" s="588"/>
      <c r="X167" s="588"/>
      <c r="Y167" s="588"/>
      <c r="Z167" s="588"/>
    </row>
    <row r="168">
      <c r="A168" s="588"/>
      <c r="B168" s="588"/>
      <c r="C168" s="588"/>
      <c r="D168" s="588"/>
      <c r="E168" s="588"/>
      <c r="F168" s="588"/>
      <c r="G168" s="588"/>
      <c r="H168" s="588"/>
      <c r="I168" s="588"/>
      <c r="J168" s="588"/>
      <c r="K168" s="588"/>
      <c r="L168" s="588"/>
      <c r="M168" s="588"/>
      <c r="N168" s="588"/>
      <c r="O168" s="588"/>
      <c r="P168" s="588"/>
      <c r="Q168" s="588"/>
      <c r="R168" s="588"/>
      <c r="S168" s="588"/>
      <c r="T168" s="588"/>
      <c r="U168" s="588"/>
      <c r="V168" s="588"/>
      <c r="W168" s="588"/>
      <c r="X168" s="588"/>
      <c r="Y168" s="588"/>
      <c r="Z168" s="588"/>
    </row>
    <row r="169">
      <c r="A169" s="588"/>
      <c r="B169" s="588"/>
      <c r="C169" s="588"/>
      <c r="D169" s="588"/>
      <c r="E169" s="588"/>
      <c r="F169" s="588"/>
      <c r="G169" s="588"/>
      <c r="H169" s="588"/>
      <c r="I169" s="588"/>
      <c r="J169" s="588"/>
      <c r="K169" s="588"/>
      <c r="L169" s="588"/>
      <c r="M169" s="588"/>
      <c r="N169" s="588"/>
      <c r="O169" s="588"/>
      <c r="P169" s="588"/>
      <c r="Q169" s="588"/>
      <c r="R169" s="588"/>
      <c r="S169" s="588"/>
      <c r="T169" s="588"/>
      <c r="U169" s="588"/>
      <c r="V169" s="588"/>
      <c r="W169" s="588"/>
      <c r="X169" s="588"/>
      <c r="Y169" s="588"/>
      <c r="Z169" s="588"/>
    </row>
    <row r="170">
      <c r="A170" s="588"/>
      <c r="B170" s="588"/>
      <c r="C170" s="588"/>
      <c r="D170" s="588"/>
      <c r="E170" s="588"/>
      <c r="F170" s="588"/>
      <c r="G170" s="588"/>
      <c r="H170" s="588"/>
      <c r="I170" s="588"/>
      <c r="J170" s="588"/>
      <c r="K170" s="588"/>
      <c r="L170" s="588"/>
      <c r="M170" s="588"/>
      <c r="N170" s="588"/>
      <c r="O170" s="588"/>
      <c r="P170" s="588"/>
      <c r="Q170" s="588"/>
      <c r="R170" s="588"/>
      <c r="S170" s="588"/>
      <c r="T170" s="588"/>
      <c r="U170" s="588"/>
      <c r="V170" s="588"/>
      <c r="W170" s="588"/>
      <c r="X170" s="588"/>
      <c r="Y170" s="588"/>
      <c r="Z170" s="588"/>
    </row>
    <row r="171">
      <c r="A171" s="588"/>
      <c r="B171" s="588"/>
      <c r="C171" s="588"/>
      <c r="D171" s="588"/>
      <c r="E171" s="588"/>
      <c r="F171" s="588"/>
      <c r="G171" s="588"/>
      <c r="H171" s="588"/>
      <c r="I171" s="588"/>
      <c r="J171" s="588"/>
      <c r="K171" s="588"/>
      <c r="L171" s="588"/>
      <c r="M171" s="588"/>
      <c r="N171" s="588"/>
      <c r="O171" s="588"/>
      <c r="P171" s="588"/>
      <c r="Q171" s="588"/>
      <c r="R171" s="588"/>
      <c r="S171" s="588"/>
      <c r="T171" s="588"/>
      <c r="U171" s="588"/>
      <c r="V171" s="588"/>
      <c r="W171" s="588"/>
      <c r="X171" s="588"/>
      <c r="Y171" s="588"/>
      <c r="Z171" s="588"/>
    </row>
    <row r="172">
      <c r="A172" s="588"/>
      <c r="B172" s="588"/>
      <c r="C172" s="588"/>
      <c r="D172" s="588"/>
      <c r="E172" s="588"/>
      <c r="F172" s="588"/>
      <c r="G172" s="588"/>
      <c r="H172" s="588"/>
      <c r="I172" s="588"/>
      <c r="J172" s="588"/>
      <c r="K172" s="588"/>
      <c r="L172" s="588"/>
      <c r="M172" s="588"/>
      <c r="N172" s="588"/>
      <c r="O172" s="588"/>
      <c r="P172" s="588"/>
      <c r="Q172" s="588"/>
      <c r="R172" s="588"/>
      <c r="S172" s="588"/>
      <c r="T172" s="588"/>
      <c r="U172" s="588"/>
      <c r="V172" s="588"/>
      <c r="W172" s="588"/>
      <c r="X172" s="588"/>
      <c r="Y172" s="588"/>
      <c r="Z172" s="588"/>
    </row>
    <row r="173">
      <c r="A173" s="588"/>
      <c r="B173" s="588"/>
      <c r="C173" s="588"/>
      <c r="D173" s="588"/>
      <c r="E173" s="588"/>
      <c r="F173" s="588"/>
      <c r="G173" s="588"/>
      <c r="H173" s="588"/>
      <c r="I173" s="588"/>
      <c r="J173" s="588"/>
      <c r="K173" s="588"/>
      <c r="L173" s="588"/>
      <c r="M173" s="588"/>
      <c r="N173" s="588"/>
      <c r="O173" s="588"/>
      <c r="P173" s="588"/>
      <c r="Q173" s="588"/>
      <c r="R173" s="588"/>
      <c r="S173" s="588"/>
      <c r="T173" s="588"/>
      <c r="U173" s="588"/>
      <c r="V173" s="588"/>
      <c r="W173" s="588"/>
      <c r="X173" s="588"/>
      <c r="Y173" s="588"/>
      <c r="Z173" s="588"/>
    </row>
    <row r="174">
      <c r="A174" s="588"/>
      <c r="B174" s="588"/>
      <c r="C174" s="588"/>
      <c r="D174" s="588"/>
      <c r="E174" s="588"/>
      <c r="F174" s="588"/>
      <c r="G174" s="588"/>
      <c r="H174" s="588"/>
      <c r="I174" s="588"/>
      <c r="J174" s="588"/>
      <c r="K174" s="588"/>
      <c r="L174" s="588"/>
      <c r="M174" s="588"/>
      <c r="N174" s="588"/>
      <c r="O174" s="588"/>
      <c r="P174" s="588"/>
      <c r="Q174" s="588"/>
      <c r="R174" s="588"/>
      <c r="S174" s="588"/>
      <c r="T174" s="588"/>
      <c r="U174" s="588"/>
      <c r="V174" s="588"/>
      <c r="W174" s="588"/>
      <c r="X174" s="588"/>
      <c r="Y174" s="588"/>
      <c r="Z174" s="588"/>
    </row>
    <row r="175">
      <c r="A175" s="588"/>
      <c r="B175" s="588"/>
      <c r="C175" s="588"/>
      <c r="D175" s="588"/>
      <c r="E175" s="588"/>
      <c r="F175" s="588"/>
      <c r="G175" s="588"/>
      <c r="H175" s="588"/>
      <c r="I175" s="588"/>
      <c r="J175" s="588"/>
      <c r="K175" s="588"/>
      <c r="L175" s="588"/>
      <c r="M175" s="588"/>
      <c r="N175" s="588"/>
      <c r="O175" s="588"/>
      <c r="P175" s="588"/>
      <c r="Q175" s="588"/>
      <c r="R175" s="588"/>
      <c r="S175" s="588"/>
      <c r="T175" s="588"/>
      <c r="U175" s="588"/>
      <c r="V175" s="588"/>
      <c r="W175" s="588"/>
      <c r="X175" s="588"/>
      <c r="Y175" s="588"/>
      <c r="Z175" s="588"/>
    </row>
    <row r="176">
      <c r="A176" s="588"/>
      <c r="B176" s="588"/>
      <c r="C176" s="588"/>
      <c r="D176" s="588"/>
      <c r="E176" s="588"/>
      <c r="F176" s="588"/>
      <c r="G176" s="588"/>
      <c r="H176" s="588"/>
      <c r="I176" s="588"/>
      <c r="J176" s="588"/>
      <c r="K176" s="588"/>
      <c r="L176" s="588"/>
      <c r="M176" s="588"/>
      <c r="N176" s="588"/>
      <c r="O176" s="588"/>
      <c r="P176" s="588"/>
      <c r="Q176" s="588"/>
      <c r="R176" s="588"/>
      <c r="S176" s="588"/>
      <c r="T176" s="588"/>
      <c r="U176" s="588"/>
      <c r="V176" s="588"/>
      <c r="W176" s="588"/>
      <c r="X176" s="588"/>
      <c r="Y176" s="588"/>
      <c r="Z176" s="588"/>
    </row>
    <row r="177">
      <c r="A177" s="588"/>
      <c r="B177" s="588"/>
      <c r="C177" s="588"/>
      <c r="D177" s="588"/>
      <c r="E177" s="588"/>
      <c r="F177" s="588"/>
      <c r="G177" s="588"/>
      <c r="H177" s="588"/>
      <c r="I177" s="588"/>
      <c r="J177" s="588"/>
      <c r="K177" s="588"/>
      <c r="L177" s="588"/>
      <c r="M177" s="588"/>
      <c r="N177" s="588"/>
      <c r="O177" s="588"/>
      <c r="P177" s="588"/>
      <c r="Q177" s="588"/>
      <c r="R177" s="588"/>
      <c r="S177" s="588"/>
      <c r="T177" s="588"/>
      <c r="U177" s="588"/>
      <c r="V177" s="588"/>
      <c r="W177" s="588"/>
      <c r="X177" s="588"/>
      <c r="Y177" s="588"/>
      <c r="Z177" s="588"/>
    </row>
    <row r="178">
      <c r="A178" s="588"/>
      <c r="B178" s="588"/>
      <c r="C178" s="588"/>
      <c r="D178" s="588"/>
      <c r="E178" s="588"/>
      <c r="F178" s="588"/>
      <c r="G178" s="588"/>
      <c r="H178" s="588"/>
      <c r="I178" s="588"/>
      <c r="J178" s="588"/>
      <c r="K178" s="588"/>
      <c r="L178" s="588"/>
      <c r="M178" s="588"/>
      <c r="N178" s="588"/>
      <c r="O178" s="588"/>
      <c r="P178" s="588"/>
      <c r="Q178" s="588"/>
      <c r="R178" s="588"/>
      <c r="S178" s="588"/>
      <c r="T178" s="588"/>
      <c r="U178" s="588"/>
      <c r="V178" s="588"/>
      <c r="W178" s="588"/>
      <c r="X178" s="588"/>
      <c r="Y178" s="588"/>
      <c r="Z178" s="588"/>
    </row>
    <row r="179">
      <c r="A179" s="588"/>
      <c r="B179" s="588"/>
      <c r="C179" s="588"/>
      <c r="D179" s="588"/>
      <c r="E179" s="588"/>
      <c r="F179" s="588"/>
      <c r="G179" s="588"/>
      <c r="H179" s="588"/>
      <c r="I179" s="588"/>
      <c r="J179" s="588"/>
      <c r="K179" s="588"/>
      <c r="L179" s="588"/>
      <c r="M179" s="588"/>
      <c r="N179" s="588"/>
      <c r="O179" s="588"/>
      <c r="P179" s="588"/>
      <c r="Q179" s="588"/>
      <c r="R179" s="588"/>
      <c r="S179" s="588"/>
      <c r="T179" s="588"/>
      <c r="U179" s="588"/>
      <c r="V179" s="588"/>
      <c r="W179" s="588"/>
      <c r="X179" s="588"/>
      <c r="Y179" s="588"/>
      <c r="Z179" s="588"/>
    </row>
    <row r="180">
      <c r="A180" s="588"/>
      <c r="B180" s="588"/>
      <c r="C180" s="588"/>
      <c r="D180" s="588"/>
      <c r="E180" s="588"/>
      <c r="F180" s="588"/>
      <c r="G180" s="588"/>
      <c r="H180" s="588"/>
      <c r="I180" s="588"/>
      <c r="J180" s="588"/>
      <c r="K180" s="588"/>
      <c r="L180" s="588"/>
      <c r="M180" s="588"/>
      <c r="N180" s="588"/>
      <c r="O180" s="588"/>
      <c r="P180" s="588"/>
      <c r="Q180" s="588"/>
      <c r="R180" s="588"/>
      <c r="S180" s="588"/>
      <c r="T180" s="588"/>
      <c r="U180" s="588"/>
      <c r="V180" s="588"/>
      <c r="W180" s="588"/>
      <c r="X180" s="588"/>
      <c r="Y180" s="588"/>
      <c r="Z180" s="588"/>
    </row>
    <row r="181">
      <c r="A181" s="588"/>
      <c r="B181" s="588"/>
      <c r="C181" s="588"/>
      <c r="D181" s="588"/>
      <c r="E181" s="588"/>
      <c r="F181" s="588"/>
      <c r="G181" s="588"/>
      <c r="H181" s="588"/>
      <c r="I181" s="588"/>
      <c r="J181" s="588"/>
      <c r="K181" s="588"/>
      <c r="L181" s="588"/>
      <c r="M181" s="588"/>
      <c r="N181" s="588"/>
      <c r="O181" s="588"/>
      <c r="P181" s="588"/>
      <c r="Q181" s="588"/>
      <c r="R181" s="588"/>
      <c r="S181" s="588"/>
      <c r="T181" s="588"/>
      <c r="U181" s="588"/>
      <c r="V181" s="588"/>
      <c r="W181" s="588"/>
      <c r="X181" s="588"/>
      <c r="Y181" s="588"/>
      <c r="Z181" s="588"/>
    </row>
    <row r="182">
      <c r="A182" s="588"/>
      <c r="B182" s="588"/>
      <c r="C182" s="588"/>
      <c r="D182" s="588"/>
      <c r="E182" s="588"/>
      <c r="F182" s="588"/>
      <c r="G182" s="588"/>
      <c r="H182" s="588"/>
      <c r="I182" s="588"/>
      <c r="J182" s="588"/>
      <c r="K182" s="588"/>
      <c r="L182" s="588"/>
      <c r="M182" s="588"/>
      <c r="N182" s="588"/>
      <c r="O182" s="588"/>
      <c r="P182" s="588"/>
      <c r="Q182" s="588"/>
      <c r="R182" s="588"/>
      <c r="S182" s="588"/>
      <c r="T182" s="588"/>
      <c r="U182" s="588"/>
      <c r="V182" s="588"/>
      <c r="W182" s="588"/>
      <c r="X182" s="588"/>
      <c r="Y182" s="588"/>
      <c r="Z182" s="588"/>
    </row>
    <row r="183">
      <c r="A183" s="588"/>
      <c r="B183" s="588"/>
      <c r="C183" s="588"/>
      <c r="D183" s="588"/>
      <c r="E183" s="588"/>
      <c r="F183" s="588"/>
      <c r="G183" s="588"/>
      <c r="H183" s="588"/>
      <c r="I183" s="588"/>
      <c r="J183" s="588"/>
      <c r="K183" s="588"/>
      <c r="L183" s="588"/>
      <c r="M183" s="588"/>
      <c r="N183" s="588"/>
      <c r="O183" s="588"/>
      <c r="P183" s="588"/>
      <c r="Q183" s="588"/>
      <c r="R183" s="588"/>
      <c r="S183" s="588"/>
      <c r="T183" s="588"/>
      <c r="U183" s="588"/>
      <c r="V183" s="588"/>
      <c r="W183" s="588"/>
      <c r="X183" s="588"/>
      <c r="Y183" s="588"/>
      <c r="Z183" s="588"/>
    </row>
    <row r="184">
      <c r="A184" s="588"/>
      <c r="B184" s="588"/>
      <c r="C184" s="588"/>
      <c r="D184" s="588"/>
      <c r="E184" s="588"/>
      <c r="F184" s="588"/>
      <c r="G184" s="588"/>
      <c r="H184" s="588"/>
      <c r="I184" s="588"/>
      <c r="J184" s="588"/>
      <c r="K184" s="588"/>
      <c r="L184" s="588"/>
      <c r="M184" s="588"/>
      <c r="N184" s="588"/>
      <c r="O184" s="588"/>
      <c r="P184" s="588"/>
      <c r="Q184" s="588"/>
      <c r="R184" s="588"/>
      <c r="S184" s="588"/>
      <c r="T184" s="588"/>
      <c r="U184" s="588"/>
      <c r="V184" s="588"/>
      <c r="W184" s="588"/>
      <c r="X184" s="588"/>
      <c r="Y184" s="588"/>
      <c r="Z184" s="588"/>
    </row>
    <row r="185">
      <c r="A185" s="588"/>
      <c r="B185" s="588"/>
      <c r="C185" s="588"/>
      <c r="D185" s="588"/>
      <c r="E185" s="588"/>
      <c r="F185" s="588"/>
      <c r="G185" s="588"/>
      <c r="H185" s="588"/>
      <c r="I185" s="588"/>
      <c r="J185" s="588"/>
      <c r="K185" s="588"/>
      <c r="L185" s="588"/>
      <c r="M185" s="588"/>
      <c r="N185" s="588"/>
      <c r="O185" s="588"/>
      <c r="P185" s="588"/>
      <c r="Q185" s="588"/>
      <c r="R185" s="588"/>
      <c r="S185" s="588"/>
      <c r="T185" s="588"/>
      <c r="U185" s="588"/>
      <c r="V185" s="588"/>
      <c r="W185" s="588"/>
      <c r="X185" s="588"/>
      <c r="Y185" s="588"/>
      <c r="Z185" s="588"/>
    </row>
    <row r="186">
      <c r="A186" s="588"/>
      <c r="B186" s="588"/>
      <c r="C186" s="588"/>
      <c r="D186" s="588"/>
      <c r="E186" s="588"/>
      <c r="F186" s="588"/>
      <c r="G186" s="588"/>
      <c r="H186" s="588"/>
      <c r="I186" s="588"/>
      <c r="J186" s="588"/>
      <c r="K186" s="588"/>
      <c r="L186" s="588"/>
      <c r="M186" s="588"/>
      <c r="N186" s="588"/>
      <c r="O186" s="588"/>
      <c r="P186" s="588"/>
      <c r="Q186" s="588"/>
      <c r="R186" s="588"/>
      <c r="S186" s="588"/>
      <c r="T186" s="588"/>
      <c r="U186" s="588"/>
      <c r="V186" s="588"/>
      <c r="W186" s="588"/>
      <c r="X186" s="588"/>
      <c r="Y186" s="588"/>
      <c r="Z186" s="588"/>
    </row>
    <row r="187">
      <c r="A187" s="588"/>
      <c r="B187" s="588"/>
      <c r="C187" s="588"/>
      <c r="D187" s="588"/>
      <c r="E187" s="588"/>
      <c r="F187" s="588"/>
      <c r="G187" s="588"/>
      <c r="H187" s="588"/>
      <c r="I187" s="588"/>
      <c r="J187" s="588"/>
      <c r="K187" s="588"/>
      <c r="L187" s="588"/>
      <c r="M187" s="588"/>
      <c r="N187" s="588"/>
      <c r="O187" s="588"/>
      <c r="P187" s="588"/>
      <c r="Q187" s="588"/>
      <c r="R187" s="588"/>
      <c r="S187" s="588"/>
      <c r="T187" s="588"/>
      <c r="U187" s="588"/>
      <c r="V187" s="588"/>
      <c r="W187" s="588"/>
      <c r="X187" s="588"/>
      <c r="Y187" s="588"/>
      <c r="Z187" s="588"/>
    </row>
    <row r="188">
      <c r="A188" s="588"/>
      <c r="B188" s="588"/>
      <c r="C188" s="588"/>
      <c r="D188" s="588"/>
      <c r="E188" s="588"/>
      <c r="F188" s="588"/>
      <c r="G188" s="588"/>
      <c r="H188" s="588"/>
      <c r="I188" s="588"/>
      <c r="J188" s="588"/>
      <c r="K188" s="588"/>
      <c r="L188" s="588"/>
      <c r="M188" s="588"/>
      <c r="N188" s="588"/>
      <c r="O188" s="588"/>
      <c r="P188" s="588"/>
      <c r="Q188" s="588"/>
      <c r="R188" s="588"/>
      <c r="S188" s="588"/>
      <c r="T188" s="588"/>
      <c r="U188" s="588"/>
      <c r="V188" s="588"/>
      <c r="W188" s="588"/>
      <c r="X188" s="588"/>
      <c r="Y188" s="588"/>
      <c r="Z188" s="588"/>
    </row>
    <row r="189">
      <c r="A189" s="588"/>
      <c r="B189" s="588"/>
      <c r="C189" s="588"/>
      <c r="D189" s="588"/>
      <c r="E189" s="588"/>
      <c r="F189" s="588"/>
      <c r="G189" s="588"/>
      <c r="H189" s="588"/>
      <c r="I189" s="588"/>
      <c r="J189" s="588"/>
      <c r="K189" s="588"/>
      <c r="L189" s="588"/>
      <c r="M189" s="588"/>
      <c r="N189" s="588"/>
      <c r="O189" s="588"/>
      <c r="P189" s="588"/>
      <c r="Q189" s="588"/>
      <c r="R189" s="588"/>
      <c r="S189" s="588"/>
      <c r="T189" s="588"/>
      <c r="U189" s="588"/>
      <c r="V189" s="588"/>
      <c r="W189" s="588"/>
      <c r="X189" s="588"/>
      <c r="Y189" s="588"/>
      <c r="Z189" s="588"/>
    </row>
    <row r="190">
      <c r="A190" s="588"/>
      <c r="B190" s="588"/>
      <c r="C190" s="588"/>
      <c r="D190" s="588"/>
      <c r="E190" s="588"/>
      <c r="F190" s="588"/>
      <c r="G190" s="588"/>
      <c r="H190" s="588"/>
      <c r="I190" s="588"/>
      <c r="J190" s="588"/>
      <c r="K190" s="588"/>
      <c r="L190" s="588"/>
      <c r="M190" s="588"/>
      <c r="N190" s="588"/>
      <c r="O190" s="588"/>
      <c r="P190" s="588"/>
      <c r="Q190" s="588"/>
      <c r="R190" s="588"/>
      <c r="S190" s="588"/>
      <c r="T190" s="588"/>
      <c r="U190" s="588"/>
      <c r="V190" s="588"/>
      <c r="W190" s="588"/>
      <c r="X190" s="588"/>
      <c r="Y190" s="588"/>
      <c r="Z190" s="588"/>
    </row>
    <row r="191">
      <c r="A191" s="588"/>
      <c r="B191" s="588"/>
      <c r="C191" s="588"/>
      <c r="D191" s="588"/>
      <c r="E191" s="588"/>
      <c r="F191" s="588"/>
      <c r="G191" s="588"/>
      <c r="H191" s="588"/>
      <c r="I191" s="588"/>
      <c r="J191" s="588"/>
      <c r="K191" s="588"/>
      <c r="L191" s="588"/>
      <c r="M191" s="588"/>
      <c r="N191" s="588"/>
      <c r="O191" s="588"/>
      <c r="P191" s="588"/>
      <c r="Q191" s="588"/>
      <c r="R191" s="588"/>
      <c r="S191" s="588"/>
      <c r="T191" s="588"/>
      <c r="U191" s="588"/>
      <c r="V191" s="588"/>
      <c r="W191" s="588"/>
      <c r="X191" s="588"/>
      <c r="Y191" s="588"/>
      <c r="Z191" s="588"/>
    </row>
    <row r="192">
      <c r="A192" s="588"/>
      <c r="B192" s="588"/>
      <c r="C192" s="588"/>
      <c r="D192" s="588"/>
      <c r="E192" s="588"/>
      <c r="F192" s="588"/>
      <c r="G192" s="588"/>
      <c r="H192" s="588"/>
      <c r="I192" s="588"/>
      <c r="J192" s="588"/>
      <c r="K192" s="588"/>
      <c r="L192" s="588"/>
      <c r="M192" s="588"/>
      <c r="N192" s="588"/>
      <c r="O192" s="588"/>
      <c r="P192" s="588"/>
      <c r="Q192" s="588"/>
      <c r="R192" s="588"/>
      <c r="S192" s="588"/>
      <c r="T192" s="588"/>
      <c r="U192" s="588"/>
      <c r="V192" s="588"/>
      <c r="W192" s="588"/>
      <c r="X192" s="588"/>
      <c r="Y192" s="588"/>
      <c r="Z192" s="588"/>
    </row>
    <row r="193">
      <c r="A193" s="588"/>
      <c r="B193" s="588"/>
      <c r="C193" s="588"/>
      <c r="D193" s="588"/>
      <c r="E193" s="588"/>
      <c r="F193" s="588"/>
      <c r="G193" s="588"/>
      <c r="H193" s="588"/>
      <c r="I193" s="588"/>
      <c r="J193" s="588"/>
      <c r="K193" s="588"/>
      <c r="L193" s="588"/>
      <c r="M193" s="588"/>
      <c r="N193" s="588"/>
      <c r="O193" s="588"/>
      <c r="P193" s="588"/>
      <c r="Q193" s="588"/>
      <c r="R193" s="588"/>
      <c r="S193" s="588"/>
      <c r="T193" s="588"/>
      <c r="U193" s="588"/>
      <c r="V193" s="588"/>
      <c r="W193" s="588"/>
      <c r="X193" s="588"/>
      <c r="Y193" s="588"/>
      <c r="Z193" s="588"/>
    </row>
    <row r="194">
      <c r="A194" s="588"/>
      <c r="B194" s="588"/>
      <c r="C194" s="588"/>
      <c r="D194" s="588"/>
      <c r="E194" s="588"/>
      <c r="F194" s="588"/>
      <c r="G194" s="588"/>
      <c r="H194" s="588"/>
      <c r="I194" s="588"/>
      <c r="J194" s="588"/>
      <c r="K194" s="588"/>
      <c r="L194" s="588"/>
      <c r="M194" s="588"/>
      <c r="N194" s="588"/>
      <c r="O194" s="588"/>
      <c r="P194" s="588"/>
      <c r="Q194" s="588"/>
      <c r="R194" s="588"/>
      <c r="S194" s="588"/>
      <c r="T194" s="588"/>
      <c r="U194" s="588"/>
      <c r="V194" s="588"/>
      <c r="W194" s="588"/>
      <c r="X194" s="588"/>
      <c r="Y194" s="588"/>
      <c r="Z194" s="588"/>
    </row>
    <row r="195">
      <c r="A195" s="588"/>
      <c r="B195" s="588"/>
      <c r="C195" s="588"/>
      <c r="D195" s="588"/>
      <c r="E195" s="588"/>
      <c r="F195" s="588"/>
      <c r="G195" s="588"/>
      <c r="H195" s="588"/>
      <c r="I195" s="588"/>
      <c r="J195" s="588"/>
      <c r="K195" s="588"/>
      <c r="L195" s="588"/>
      <c r="M195" s="588"/>
      <c r="N195" s="588"/>
      <c r="O195" s="588"/>
      <c r="P195" s="588"/>
      <c r="Q195" s="588"/>
      <c r="R195" s="588"/>
      <c r="S195" s="588"/>
      <c r="T195" s="588"/>
      <c r="U195" s="588"/>
      <c r="V195" s="588"/>
      <c r="W195" s="588"/>
      <c r="X195" s="588"/>
      <c r="Y195" s="588"/>
      <c r="Z195" s="588"/>
    </row>
    <row r="196">
      <c r="A196" s="588"/>
      <c r="B196" s="588"/>
      <c r="C196" s="588"/>
      <c r="D196" s="588"/>
      <c r="E196" s="588"/>
      <c r="F196" s="588"/>
      <c r="G196" s="588"/>
      <c r="H196" s="588"/>
      <c r="I196" s="588"/>
      <c r="J196" s="588"/>
      <c r="K196" s="588"/>
      <c r="L196" s="588"/>
      <c r="M196" s="588"/>
      <c r="N196" s="588"/>
      <c r="O196" s="588"/>
      <c r="P196" s="588"/>
      <c r="Q196" s="588"/>
      <c r="R196" s="588"/>
      <c r="S196" s="588"/>
      <c r="T196" s="588"/>
      <c r="U196" s="588"/>
      <c r="V196" s="588"/>
      <c r="W196" s="588"/>
      <c r="X196" s="588"/>
      <c r="Y196" s="588"/>
      <c r="Z196" s="588"/>
    </row>
    <row r="197">
      <c r="A197" s="588"/>
      <c r="B197" s="588"/>
      <c r="C197" s="588"/>
      <c r="D197" s="588"/>
      <c r="E197" s="588"/>
      <c r="F197" s="588"/>
      <c r="G197" s="588"/>
      <c r="H197" s="588"/>
      <c r="I197" s="588"/>
      <c r="J197" s="588"/>
      <c r="K197" s="588"/>
      <c r="L197" s="588"/>
      <c r="M197" s="588"/>
      <c r="N197" s="588"/>
      <c r="O197" s="588"/>
      <c r="P197" s="588"/>
      <c r="Q197" s="588"/>
      <c r="R197" s="588"/>
      <c r="S197" s="588"/>
      <c r="T197" s="588"/>
      <c r="U197" s="588"/>
      <c r="V197" s="588"/>
      <c r="W197" s="588"/>
      <c r="X197" s="588"/>
      <c r="Y197" s="588"/>
      <c r="Z197" s="588"/>
    </row>
    <row r="198">
      <c r="A198" s="588"/>
      <c r="B198" s="588"/>
      <c r="C198" s="588"/>
      <c r="D198" s="588"/>
      <c r="E198" s="588"/>
      <c r="F198" s="588"/>
      <c r="G198" s="588"/>
      <c r="H198" s="588"/>
      <c r="I198" s="588"/>
      <c r="J198" s="588"/>
      <c r="K198" s="588"/>
      <c r="L198" s="588"/>
      <c r="M198" s="588"/>
      <c r="N198" s="588"/>
      <c r="O198" s="588"/>
      <c r="P198" s="588"/>
      <c r="Q198" s="588"/>
      <c r="R198" s="588"/>
      <c r="S198" s="588"/>
      <c r="T198" s="588"/>
      <c r="U198" s="588"/>
      <c r="V198" s="588"/>
      <c r="W198" s="588"/>
      <c r="X198" s="588"/>
      <c r="Y198" s="588"/>
      <c r="Z198" s="588"/>
    </row>
    <row r="199">
      <c r="A199" s="588"/>
      <c r="B199" s="588"/>
      <c r="C199" s="588"/>
      <c r="D199" s="588"/>
      <c r="E199" s="588"/>
      <c r="F199" s="588"/>
      <c r="G199" s="588"/>
      <c r="H199" s="588"/>
      <c r="I199" s="588"/>
      <c r="J199" s="588"/>
      <c r="K199" s="588"/>
      <c r="L199" s="588"/>
      <c r="M199" s="588"/>
      <c r="N199" s="588"/>
      <c r="O199" s="588"/>
      <c r="P199" s="588"/>
      <c r="Q199" s="588"/>
      <c r="R199" s="588"/>
      <c r="S199" s="588"/>
      <c r="T199" s="588"/>
      <c r="U199" s="588"/>
      <c r="V199" s="588"/>
      <c r="W199" s="588"/>
      <c r="X199" s="588"/>
      <c r="Y199" s="588"/>
      <c r="Z199" s="588"/>
    </row>
    <row r="200">
      <c r="A200" s="588"/>
      <c r="B200" s="588"/>
      <c r="C200" s="588"/>
      <c r="D200" s="588"/>
      <c r="E200" s="588"/>
      <c r="F200" s="588"/>
      <c r="G200" s="588"/>
      <c r="H200" s="588"/>
      <c r="I200" s="588"/>
      <c r="J200" s="588"/>
      <c r="K200" s="588"/>
      <c r="L200" s="588"/>
      <c r="M200" s="588"/>
      <c r="N200" s="588"/>
      <c r="O200" s="588"/>
      <c r="P200" s="588"/>
      <c r="Q200" s="588"/>
      <c r="R200" s="588"/>
      <c r="S200" s="588"/>
      <c r="T200" s="588"/>
      <c r="U200" s="588"/>
      <c r="V200" s="588"/>
      <c r="W200" s="588"/>
      <c r="X200" s="588"/>
      <c r="Y200" s="588"/>
      <c r="Z200" s="588"/>
    </row>
    <row r="201">
      <c r="A201" s="588"/>
      <c r="B201" s="588"/>
      <c r="C201" s="588"/>
      <c r="D201" s="588"/>
      <c r="E201" s="588"/>
      <c r="F201" s="588"/>
      <c r="G201" s="588"/>
      <c r="H201" s="588"/>
      <c r="I201" s="588"/>
      <c r="J201" s="588"/>
      <c r="K201" s="588"/>
      <c r="L201" s="588"/>
      <c r="M201" s="588"/>
      <c r="N201" s="588"/>
      <c r="O201" s="588"/>
      <c r="P201" s="588"/>
      <c r="Q201" s="588"/>
      <c r="R201" s="588"/>
      <c r="S201" s="588"/>
      <c r="T201" s="588"/>
      <c r="U201" s="588"/>
      <c r="V201" s="588"/>
      <c r="W201" s="588"/>
      <c r="X201" s="588"/>
      <c r="Y201" s="588"/>
      <c r="Z201" s="588"/>
    </row>
    <row r="202">
      <c r="A202" s="588"/>
      <c r="B202" s="588"/>
      <c r="C202" s="588"/>
      <c r="D202" s="588"/>
      <c r="E202" s="588"/>
      <c r="F202" s="588"/>
      <c r="G202" s="588"/>
      <c r="H202" s="588"/>
      <c r="I202" s="588"/>
      <c r="J202" s="588"/>
      <c r="K202" s="588"/>
      <c r="L202" s="588"/>
      <c r="M202" s="588"/>
      <c r="N202" s="588"/>
      <c r="O202" s="588"/>
      <c r="P202" s="588"/>
      <c r="Q202" s="588"/>
      <c r="R202" s="588"/>
      <c r="S202" s="588"/>
      <c r="T202" s="588"/>
      <c r="U202" s="588"/>
      <c r="V202" s="588"/>
      <c r="W202" s="588"/>
      <c r="X202" s="588"/>
      <c r="Y202" s="588"/>
      <c r="Z202" s="588"/>
    </row>
    <row r="203">
      <c r="A203" s="588"/>
      <c r="B203" s="588"/>
      <c r="C203" s="588"/>
      <c r="D203" s="588"/>
      <c r="E203" s="588"/>
      <c r="F203" s="588"/>
      <c r="G203" s="588"/>
      <c r="H203" s="588"/>
      <c r="I203" s="588"/>
      <c r="J203" s="588"/>
      <c r="K203" s="588"/>
      <c r="L203" s="588"/>
      <c r="M203" s="588"/>
      <c r="N203" s="588"/>
      <c r="O203" s="588"/>
      <c r="P203" s="588"/>
      <c r="Q203" s="588"/>
      <c r="R203" s="588"/>
      <c r="S203" s="588"/>
      <c r="T203" s="588"/>
      <c r="U203" s="588"/>
      <c r="V203" s="588"/>
      <c r="W203" s="588"/>
      <c r="X203" s="588"/>
      <c r="Y203" s="588"/>
      <c r="Z203" s="588"/>
    </row>
    <row r="204">
      <c r="A204" s="588"/>
      <c r="B204" s="588"/>
      <c r="C204" s="588"/>
      <c r="D204" s="588"/>
      <c r="E204" s="588"/>
      <c r="F204" s="588"/>
      <c r="G204" s="588"/>
      <c r="H204" s="588"/>
      <c r="I204" s="588"/>
      <c r="J204" s="588"/>
      <c r="K204" s="588"/>
      <c r="L204" s="588"/>
      <c r="M204" s="588"/>
      <c r="N204" s="588"/>
      <c r="O204" s="588"/>
      <c r="P204" s="588"/>
      <c r="Q204" s="588"/>
      <c r="R204" s="588"/>
      <c r="S204" s="588"/>
      <c r="T204" s="588"/>
      <c r="U204" s="588"/>
      <c r="V204" s="588"/>
      <c r="W204" s="588"/>
      <c r="X204" s="588"/>
      <c r="Y204" s="588"/>
      <c r="Z204" s="588"/>
    </row>
    <row r="205">
      <c r="A205" s="588"/>
      <c r="B205" s="588"/>
      <c r="C205" s="588"/>
      <c r="D205" s="588"/>
      <c r="E205" s="588"/>
      <c r="F205" s="588"/>
      <c r="G205" s="588"/>
      <c r="H205" s="588"/>
      <c r="I205" s="588"/>
      <c r="J205" s="588"/>
      <c r="K205" s="588"/>
      <c r="L205" s="588"/>
      <c r="M205" s="588"/>
      <c r="N205" s="588"/>
      <c r="O205" s="588"/>
      <c r="P205" s="588"/>
      <c r="Q205" s="588"/>
      <c r="R205" s="588"/>
      <c r="S205" s="588"/>
      <c r="T205" s="588"/>
      <c r="U205" s="588"/>
      <c r="V205" s="588"/>
      <c r="W205" s="588"/>
      <c r="X205" s="588"/>
      <c r="Y205" s="588"/>
      <c r="Z205" s="588"/>
    </row>
    <row r="206">
      <c r="A206" s="588"/>
      <c r="B206" s="588"/>
      <c r="C206" s="588"/>
      <c r="D206" s="588"/>
      <c r="E206" s="588"/>
      <c r="F206" s="588"/>
      <c r="G206" s="588"/>
      <c r="H206" s="588"/>
      <c r="I206" s="588"/>
      <c r="J206" s="588"/>
      <c r="K206" s="588"/>
      <c r="L206" s="588"/>
      <c r="M206" s="588"/>
      <c r="N206" s="588"/>
      <c r="O206" s="588"/>
      <c r="P206" s="588"/>
      <c r="Q206" s="588"/>
      <c r="R206" s="588"/>
      <c r="S206" s="588"/>
      <c r="T206" s="588"/>
      <c r="U206" s="588"/>
      <c r="V206" s="588"/>
      <c r="W206" s="588"/>
      <c r="X206" s="588"/>
      <c r="Y206" s="588"/>
      <c r="Z206" s="588"/>
    </row>
    <row r="207">
      <c r="A207" s="588"/>
      <c r="B207" s="588"/>
      <c r="C207" s="588"/>
      <c r="D207" s="588"/>
      <c r="E207" s="588"/>
      <c r="F207" s="588"/>
      <c r="G207" s="588"/>
      <c r="H207" s="588"/>
      <c r="I207" s="588"/>
      <c r="J207" s="588"/>
      <c r="K207" s="588"/>
      <c r="L207" s="588"/>
      <c r="M207" s="588"/>
      <c r="N207" s="588"/>
      <c r="O207" s="588"/>
      <c r="P207" s="588"/>
      <c r="Q207" s="588"/>
      <c r="R207" s="588"/>
      <c r="S207" s="588"/>
      <c r="T207" s="588"/>
      <c r="U207" s="588"/>
      <c r="V207" s="588"/>
      <c r="W207" s="588"/>
      <c r="X207" s="588"/>
      <c r="Y207" s="588"/>
      <c r="Z207" s="588"/>
    </row>
    <row r="208">
      <c r="A208" s="588"/>
      <c r="B208" s="588"/>
      <c r="C208" s="588"/>
      <c r="D208" s="588"/>
      <c r="E208" s="588"/>
      <c r="F208" s="588"/>
      <c r="G208" s="588"/>
      <c r="H208" s="588"/>
      <c r="I208" s="588"/>
      <c r="J208" s="588"/>
      <c r="K208" s="588"/>
      <c r="L208" s="588"/>
      <c r="M208" s="588"/>
      <c r="N208" s="588"/>
      <c r="O208" s="588"/>
      <c r="P208" s="588"/>
      <c r="Q208" s="588"/>
      <c r="R208" s="588"/>
      <c r="S208" s="588"/>
      <c r="T208" s="588"/>
      <c r="U208" s="588"/>
      <c r="V208" s="588"/>
      <c r="W208" s="588"/>
      <c r="X208" s="588"/>
      <c r="Y208" s="588"/>
      <c r="Z208" s="588"/>
    </row>
    <row r="209">
      <c r="A209" s="588"/>
      <c r="B209" s="588"/>
      <c r="C209" s="588"/>
      <c r="D209" s="588"/>
      <c r="E209" s="588"/>
      <c r="F209" s="588"/>
      <c r="G209" s="588"/>
      <c r="H209" s="588"/>
      <c r="I209" s="588"/>
      <c r="J209" s="588"/>
      <c r="K209" s="588"/>
      <c r="L209" s="588"/>
      <c r="M209" s="588"/>
      <c r="N209" s="588"/>
      <c r="O209" s="588"/>
      <c r="P209" s="588"/>
      <c r="Q209" s="588"/>
      <c r="R209" s="588"/>
      <c r="S209" s="588"/>
      <c r="T209" s="588"/>
      <c r="U209" s="588"/>
      <c r="V209" s="588"/>
      <c r="W209" s="588"/>
      <c r="X209" s="588"/>
      <c r="Y209" s="588"/>
      <c r="Z209" s="588"/>
    </row>
    <row r="210">
      <c r="A210" s="588"/>
      <c r="B210" s="588"/>
      <c r="C210" s="588"/>
      <c r="D210" s="588"/>
      <c r="E210" s="588"/>
      <c r="F210" s="588"/>
      <c r="G210" s="588"/>
      <c r="H210" s="588"/>
      <c r="I210" s="588"/>
      <c r="J210" s="588"/>
      <c r="K210" s="588"/>
      <c r="L210" s="588"/>
      <c r="M210" s="588"/>
      <c r="N210" s="588"/>
      <c r="O210" s="588"/>
      <c r="P210" s="588"/>
      <c r="Q210" s="588"/>
      <c r="R210" s="588"/>
      <c r="S210" s="588"/>
      <c r="T210" s="588"/>
      <c r="U210" s="588"/>
      <c r="V210" s="588"/>
      <c r="W210" s="588"/>
      <c r="X210" s="588"/>
      <c r="Y210" s="588"/>
      <c r="Z210" s="588"/>
    </row>
    <row r="211">
      <c r="A211" s="588"/>
      <c r="B211" s="588"/>
      <c r="C211" s="588"/>
      <c r="D211" s="588"/>
      <c r="E211" s="588"/>
      <c r="F211" s="588"/>
      <c r="G211" s="588"/>
      <c r="H211" s="588"/>
      <c r="I211" s="588"/>
      <c r="J211" s="588"/>
      <c r="K211" s="588"/>
      <c r="L211" s="588"/>
      <c r="M211" s="588"/>
      <c r="N211" s="588"/>
      <c r="O211" s="588"/>
      <c r="P211" s="588"/>
      <c r="Q211" s="588"/>
      <c r="R211" s="588"/>
      <c r="S211" s="588"/>
      <c r="T211" s="588"/>
      <c r="U211" s="588"/>
      <c r="V211" s="588"/>
      <c r="W211" s="588"/>
      <c r="X211" s="588"/>
      <c r="Y211" s="588"/>
      <c r="Z211" s="588"/>
    </row>
    <row r="212">
      <c r="A212" s="588"/>
      <c r="B212" s="588"/>
      <c r="C212" s="588"/>
      <c r="D212" s="588"/>
      <c r="E212" s="588"/>
      <c r="F212" s="588"/>
      <c r="G212" s="588"/>
      <c r="H212" s="588"/>
      <c r="I212" s="588"/>
      <c r="J212" s="588"/>
      <c r="K212" s="588"/>
      <c r="L212" s="588"/>
      <c r="M212" s="588"/>
      <c r="N212" s="588"/>
      <c r="O212" s="588"/>
      <c r="P212" s="588"/>
      <c r="Q212" s="588"/>
      <c r="R212" s="588"/>
      <c r="S212" s="588"/>
      <c r="T212" s="588"/>
      <c r="U212" s="588"/>
      <c r="V212" s="588"/>
      <c r="W212" s="588"/>
      <c r="X212" s="588"/>
      <c r="Y212" s="588"/>
      <c r="Z212" s="588"/>
    </row>
    <row r="213">
      <c r="A213" s="588"/>
      <c r="B213" s="588"/>
      <c r="C213" s="588"/>
      <c r="D213" s="588"/>
      <c r="E213" s="588"/>
      <c r="F213" s="588"/>
      <c r="G213" s="588"/>
      <c r="H213" s="588"/>
      <c r="I213" s="588"/>
      <c r="J213" s="588"/>
      <c r="K213" s="588"/>
      <c r="L213" s="588"/>
      <c r="M213" s="588"/>
      <c r="N213" s="588"/>
      <c r="O213" s="588"/>
      <c r="P213" s="588"/>
      <c r="Q213" s="588"/>
      <c r="R213" s="588"/>
      <c r="S213" s="588"/>
      <c r="T213" s="588"/>
      <c r="U213" s="588"/>
      <c r="V213" s="588"/>
      <c r="W213" s="588"/>
      <c r="X213" s="588"/>
      <c r="Y213" s="588"/>
      <c r="Z213" s="588"/>
    </row>
    <row r="214">
      <c r="A214" s="588"/>
      <c r="B214" s="588"/>
      <c r="C214" s="588"/>
      <c r="D214" s="588"/>
      <c r="E214" s="588"/>
      <c r="F214" s="588"/>
      <c r="G214" s="588"/>
      <c r="H214" s="588"/>
      <c r="I214" s="588"/>
      <c r="J214" s="588"/>
      <c r="K214" s="588"/>
      <c r="L214" s="588"/>
      <c r="M214" s="588"/>
      <c r="N214" s="588"/>
      <c r="O214" s="588"/>
      <c r="P214" s="588"/>
      <c r="Q214" s="588"/>
      <c r="R214" s="588"/>
      <c r="S214" s="588"/>
      <c r="T214" s="588"/>
      <c r="U214" s="588"/>
      <c r="V214" s="588"/>
      <c r="W214" s="588"/>
      <c r="X214" s="588"/>
      <c r="Y214" s="588"/>
      <c r="Z214" s="588"/>
    </row>
    <row r="215">
      <c r="A215" s="588"/>
      <c r="B215" s="588"/>
      <c r="C215" s="588"/>
      <c r="D215" s="588"/>
      <c r="E215" s="588"/>
      <c r="F215" s="588"/>
      <c r="G215" s="588"/>
      <c r="H215" s="588"/>
      <c r="I215" s="588"/>
      <c r="J215" s="588"/>
      <c r="K215" s="588"/>
      <c r="L215" s="588"/>
      <c r="M215" s="588"/>
      <c r="N215" s="588"/>
      <c r="O215" s="588"/>
      <c r="P215" s="588"/>
      <c r="Q215" s="588"/>
      <c r="R215" s="588"/>
      <c r="S215" s="588"/>
      <c r="T215" s="588"/>
      <c r="U215" s="588"/>
      <c r="V215" s="588"/>
      <c r="W215" s="588"/>
      <c r="X215" s="588"/>
      <c r="Y215" s="588"/>
      <c r="Z215" s="588"/>
    </row>
    <row r="216">
      <c r="A216" s="588"/>
      <c r="B216" s="588"/>
      <c r="C216" s="588"/>
      <c r="D216" s="588"/>
      <c r="E216" s="588"/>
      <c r="F216" s="588"/>
      <c r="G216" s="588"/>
      <c r="H216" s="588"/>
      <c r="I216" s="588"/>
      <c r="J216" s="588"/>
      <c r="K216" s="588"/>
      <c r="L216" s="588"/>
      <c r="M216" s="588"/>
      <c r="N216" s="588"/>
      <c r="O216" s="588"/>
      <c r="P216" s="588"/>
      <c r="Q216" s="588"/>
      <c r="R216" s="588"/>
      <c r="S216" s="588"/>
      <c r="T216" s="588"/>
      <c r="U216" s="588"/>
      <c r="V216" s="588"/>
      <c r="W216" s="588"/>
      <c r="X216" s="588"/>
      <c r="Y216" s="588"/>
      <c r="Z216" s="588"/>
    </row>
    <row r="217">
      <c r="A217" s="588"/>
      <c r="B217" s="588"/>
      <c r="C217" s="588"/>
      <c r="D217" s="588"/>
      <c r="E217" s="588"/>
      <c r="F217" s="588"/>
      <c r="G217" s="588"/>
      <c r="H217" s="588"/>
      <c r="I217" s="588"/>
      <c r="J217" s="588"/>
      <c r="K217" s="588"/>
      <c r="L217" s="588"/>
      <c r="M217" s="588"/>
      <c r="N217" s="588"/>
      <c r="O217" s="588"/>
      <c r="P217" s="588"/>
      <c r="Q217" s="588"/>
      <c r="R217" s="588"/>
      <c r="S217" s="588"/>
      <c r="T217" s="588"/>
      <c r="U217" s="588"/>
      <c r="V217" s="588"/>
      <c r="W217" s="588"/>
      <c r="X217" s="588"/>
      <c r="Y217" s="588"/>
      <c r="Z217" s="588"/>
    </row>
    <row r="218">
      <c r="A218" s="588"/>
      <c r="B218" s="588"/>
      <c r="C218" s="588"/>
      <c r="D218" s="588"/>
      <c r="E218" s="588"/>
      <c r="F218" s="588"/>
      <c r="G218" s="588"/>
      <c r="H218" s="588"/>
      <c r="I218" s="588"/>
      <c r="J218" s="588"/>
      <c r="K218" s="588"/>
      <c r="L218" s="588"/>
      <c r="M218" s="588"/>
      <c r="N218" s="588"/>
      <c r="O218" s="588"/>
      <c r="P218" s="588"/>
      <c r="Q218" s="588"/>
      <c r="R218" s="588"/>
      <c r="S218" s="588"/>
      <c r="T218" s="588"/>
      <c r="U218" s="588"/>
      <c r="V218" s="588"/>
      <c r="W218" s="588"/>
      <c r="X218" s="588"/>
      <c r="Y218" s="588"/>
      <c r="Z218" s="588"/>
    </row>
    <row r="219">
      <c r="A219" s="588"/>
      <c r="B219" s="588"/>
      <c r="C219" s="588"/>
      <c r="D219" s="588"/>
      <c r="E219" s="588"/>
      <c r="F219" s="588"/>
      <c r="G219" s="588"/>
      <c r="H219" s="588"/>
      <c r="I219" s="588"/>
      <c r="J219" s="588"/>
      <c r="K219" s="588"/>
      <c r="L219" s="588"/>
      <c r="M219" s="588"/>
      <c r="N219" s="588"/>
      <c r="O219" s="588"/>
      <c r="P219" s="588"/>
      <c r="Q219" s="588"/>
      <c r="R219" s="588"/>
      <c r="S219" s="588"/>
      <c r="T219" s="588"/>
      <c r="U219" s="588"/>
      <c r="V219" s="588"/>
      <c r="W219" s="588"/>
      <c r="X219" s="588"/>
      <c r="Y219" s="588"/>
      <c r="Z219" s="588"/>
    </row>
    <row r="220">
      <c r="A220" s="588"/>
      <c r="B220" s="588"/>
      <c r="C220" s="588"/>
      <c r="D220" s="588"/>
      <c r="E220" s="588"/>
      <c r="F220" s="588"/>
      <c r="G220" s="588"/>
      <c r="H220" s="588"/>
      <c r="I220" s="588"/>
      <c r="J220" s="588"/>
      <c r="K220" s="588"/>
      <c r="L220" s="588"/>
      <c r="M220" s="588"/>
      <c r="N220" s="588"/>
      <c r="O220" s="588"/>
      <c r="P220" s="588"/>
      <c r="Q220" s="588"/>
      <c r="R220" s="588"/>
      <c r="S220" s="588"/>
      <c r="T220" s="588"/>
      <c r="U220" s="588"/>
      <c r="V220" s="588"/>
      <c r="W220" s="588"/>
      <c r="X220" s="588"/>
      <c r="Y220" s="588"/>
      <c r="Z220" s="588"/>
    </row>
    <row r="221">
      <c r="A221" s="588"/>
      <c r="B221" s="588"/>
      <c r="C221" s="588"/>
      <c r="D221" s="588"/>
      <c r="E221" s="588"/>
      <c r="F221" s="588"/>
      <c r="G221" s="588"/>
      <c r="H221" s="588"/>
      <c r="I221" s="588"/>
      <c r="J221" s="588"/>
      <c r="K221" s="588"/>
      <c r="L221" s="588"/>
      <c r="M221" s="588"/>
      <c r="N221" s="588"/>
      <c r="O221" s="588"/>
      <c r="P221" s="588"/>
      <c r="Q221" s="588"/>
      <c r="R221" s="588"/>
      <c r="S221" s="588"/>
      <c r="T221" s="588"/>
      <c r="U221" s="588"/>
      <c r="V221" s="588"/>
      <c r="W221" s="588"/>
      <c r="X221" s="588"/>
      <c r="Y221" s="588"/>
      <c r="Z221" s="588"/>
    </row>
    <row r="222">
      <c r="A222" s="588"/>
      <c r="B222" s="588"/>
      <c r="C222" s="588"/>
      <c r="D222" s="588"/>
      <c r="E222" s="588"/>
      <c r="F222" s="588"/>
      <c r="G222" s="588"/>
      <c r="H222" s="588"/>
      <c r="I222" s="588"/>
      <c r="J222" s="588"/>
      <c r="K222" s="588"/>
      <c r="L222" s="588"/>
      <c r="M222" s="588"/>
      <c r="N222" s="588"/>
      <c r="O222" s="588"/>
      <c r="P222" s="588"/>
      <c r="Q222" s="588"/>
      <c r="R222" s="588"/>
      <c r="S222" s="588"/>
      <c r="T222" s="588"/>
      <c r="U222" s="588"/>
      <c r="V222" s="588"/>
      <c r="W222" s="588"/>
      <c r="X222" s="588"/>
      <c r="Y222" s="588"/>
      <c r="Z222" s="588"/>
    </row>
    <row r="223">
      <c r="A223" s="588"/>
      <c r="B223" s="588"/>
      <c r="C223" s="588"/>
      <c r="D223" s="588"/>
      <c r="E223" s="588"/>
      <c r="F223" s="588"/>
      <c r="G223" s="588"/>
      <c r="H223" s="588"/>
      <c r="I223" s="588"/>
      <c r="J223" s="588"/>
      <c r="K223" s="588"/>
      <c r="L223" s="588"/>
      <c r="M223" s="588"/>
      <c r="N223" s="588"/>
      <c r="O223" s="588"/>
      <c r="P223" s="588"/>
      <c r="Q223" s="588"/>
      <c r="R223" s="588"/>
      <c r="S223" s="588"/>
      <c r="T223" s="588"/>
      <c r="U223" s="588"/>
      <c r="V223" s="588"/>
      <c r="W223" s="588"/>
      <c r="X223" s="588"/>
      <c r="Y223" s="588"/>
      <c r="Z223" s="588"/>
    </row>
    <row r="224">
      <c r="A224" s="588"/>
      <c r="B224" s="588"/>
      <c r="C224" s="588"/>
      <c r="D224" s="588"/>
      <c r="E224" s="588"/>
      <c r="F224" s="588"/>
      <c r="G224" s="588"/>
      <c r="H224" s="588"/>
      <c r="I224" s="588"/>
      <c r="J224" s="588"/>
      <c r="K224" s="588"/>
      <c r="L224" s="588"/>
      <c r="M224" s="588"/>
      <c r="N224" s="588"/>
      <c r="O224" s="588"/>
      <c r="P224" s="588"/>
      <c r="Q224" s="588"/>
      <c r="R224" s="588"/>
      <c r="S224" s="588"/>
      <c r="T224" s="588"/>
      <c r="U224" s="588"/>
      <c r="V224" s="588"/>
      <c r="W224" s="588"/>
      <c r="X224" s="588"/>
      <c r="Y224" s="588"/>
      <c r="Z224" s="588"/>
    </row>
    <row r="225">
      <c r="A225" s="588"/>
      <c r="B225" s="588"/>
      <c r="C225" s="588"/>
      <c r="D225" s="588"/>
      <c r="E225" s="588"/>
      <c r="F225" s="588"/>
      <c r="G225" s="588"/>
      <c r="H225" s="588"/>
      <c r="I225" s="588"/>
      <c r="J225" s="588"/>
      <c r="K225" s="588"/>
      <c r="L225" s="588"/>
      <c r="M225" s="588"/>
      <c r="N225" s="588"/>
      <c r="O225" s="588"/>
      <c r="P225" s="588"/>
      <c r="Q225" s="588"/>
      <c r="R225" s="588"/>
      <c r="S225" s="588"/>
      <c r="T225" s="588"/>
      <c r="U225" s="588"/>
      <c r="V225" s="588"/>
      <c r="W225" s="588"/>
      <c r="X225" s="588"/>
      <c r="Y225" s="588"/>
      <c r="Z225" s="588"/>
    </row>
    <row r="226">
      <c r="A226" s="588"/>
      <c r="B226" s="588"/>
      <c r="C226" s="588"/>
      <c r="D226" s="588"/>
      <c r="E226" s="588"/>
      <c r="F226" s="588"/>
      <c r="G226" s="588"/>
      <c r="H226" s="588"/>
      <c r="I226" s="588"/>
      <c r="J226" s="588"/>
      <c r="K226" s="588"/>
      <c r="L226" s="588"/>
      <c r="M226" s="588"/>
      <c r="N226" s="588"/>
      <c r="O226" s="588"/>
      <c r="P226" s="588"/>
      <c r="Q226" s="588"/>
      <c r="R226" s="588"/>
      <c r="S226" s="588"/>
      <c r="T226" s="588"/>
      <c r="U226" s="588"/>
      <c r="V226" s="588"/>
      <c r="W226" s="588"/>
      <c r="X226" s="588"/>
      <c r="Y226" s="588"/>
      <c r="Z226" s="588"/>
    </row>
    <row r="227">
      <c r="A227" s="588"/>
      <c r="B227" s="588"/>
      <c r="C227" s="588"/>
      <c r="D227" s="588"/>
      <c r="E227" s="588"/>
      <c r="F227" s="588"/>
      <c r="G227" s="588"/>
      <c r="H227" s="588"/>
      <c r="I227" s="588"/>
      <c r="J227" s="588"/>
      <c r="K227" s="588"/>
      <c r="L227" s="588"/>
      <c r="M227" s="588"/>
      <c r="N227" s="588"/>
      <c r="O227" s="588"/>
      <c r="P227" s="588"/>
      <c r="Q227" s="588"/>
      <c r="R227" s="588"/>
      <c r="S227" s="588"/>
      <c r="T227" s="588"/>
      <c r="U227" s="588"/>
      <c r="V227" s="588"/>
      <c r="W227" s="588"/>
      <c r="X227" s="588"/>
      <c r="Y227" s="588"/>
      <c r="Z227" s="588"/>
    </row>
    <row r="228">
      <c r="A228" s="588"/>
      <c r="B228" s="588"/>
      <c r="C228" s="588"/>
      <c r="D228" s="588"/>
      <c r="E228" s="588"/>
      <c r="F228" s="588"/>
      <c r="G228" s="588"/>
      <c r="H228" s="588"/>
      <c r="I228" s="588"/>
      <c r="J228" s="588"/>
      <c r="K228" s="588"/>
      <c r="L228" s="588"/>
      <c r="M228" s="588"/>
      <c r="N228" s="588"/>
      <c r="O228" s="588"/>
      <c r="P228" s="588"/>
      <c r="Q228" s="588"/>
      <c r="R228" s="588"/>
      <c r="S228" s="588"/>
      <c r="T228" s="588"/>
      <c r="U228" s="588"/>
      <c r="V228" s="588"/>
      <c r="W228" s="588"/>
      <c r="X228" s="588"/>
      <c r="Y228" s="588"/>
      <c r="Z228" s="588"/>
    </row>
    <row r="229">
      <c r="A229" s="588"/>
      <c r="B229" s="588"/>
      <c r="C229" s="588"/>
      <c r="D229" s="588"/>
      <c r="E229" s="588"/>
      <c r="F229" s="588"/>
      <c r="G229" s="588"/>
      <c r="H229" s="588"/>
      <c r="I229" s="588"/>
      <c r="J229" s="588"/>
      <c r="K229" s="588"/>
      <c r="L229" s="588"/>
      <c r="M229" s="588"/>
      <c r="N229" s="588"/>
      <c r="O229" s="588"/>
      <c r="P229" s="588"/>
      <c r="Q229" s="588"/>
      <c r="R229" s="588"/>
      <c r="S229" s="588"/>
      <c r="T229" s="588"/>
      <c r="U229" s="588"/>
      <c r="V229" s="588"/>
      <c r="W229" s="588"/>
      <c r="X229" s="588"/>
      <c r="Y229" s="588"/>
      <c r="Z229" s="588"/>
    </row>
    <row r="230">
      <c r="A230" s="588"/>
      <c r="B230" s="588"/>
      <c r="C230" s="588"/>
      <c r="D230" s="588"/>
      <c r="E230" s="588"/>
      <c r="F230" s="588"/>
      <c r="G230" s="588"/>
      <c r="H230" s="588"/>
      <c r="I230" s="588"/>
      <c r="J230" s="588"/>
      <c r="K230" s="588"/>
      <c r="L230" s="588"/>
      <c r="M230" s="588"/>
      <c r="N230" s="588"/>
      <c r="O230" s="588"/>
      <c r="P230" s="588"/>
      <c r="Q230" s="588"/>
      <c r="R230" s="588"/>
      <c r="S230" s="588"/>
      <c r="T230" s="588"/>
      <c r="U230" s="588"/>
      <c r="V230" s="588"/>
      <c r="W230" s="588"/>
      <c r="X230" s="588"/>
      <c r="Y230" s="588"/>
      <c r="Z230" s="588"/>
    </row>
    <row r="231">
      <c r="A231" s="588"/>
      <c r="B231" s="588"/>
      <c r="C231" s="588"/>
      <c r="D231" s="588"/>
      <c r="E231" s="588"/>
      <c r="F231" s="588"/>
      <c r="G231" s="588"/>
      <c r="H231" s="588"/>
      <c r="I231" s="588"/>
      <c r="J231" s="588"/>
      <c r="K231" s="588"/>
      <c r="L231" s="588"/>
      <c r="M231" s="588"/>
      <c r="N231" s="588"/>
      <c r="O231" s="588"/>
      <c r="P231" s="588"/>
      <c r="Q231" s="588"/>
      <c r="R231" s="588"/>
      <c r="S231" s="588"/>
      <c r="T231" s="588"/>
      <c r="U231" s="588"/>
      <c r="V231" s="588"/>
      <c r="W231" s="588"/>
      <c r="X231" s="588"/>
      <c r="Y231" s="588"/>
      <c r="Z231" s="588"/>
    </row>
    <row r="232">
      <c r="A232" s="588"/>
      <c r="B232" s="588"/>
      <c r="C232" s="588"/>
      <c r="D232" s="588"/>
      <c r="E232" s="588"/>
      <c r="F232" s="588"/>
      <c r="G232" s="588"/>
      <c r="H232" s="588"/>
      <c r="I232" s="588"/>
      <c r="J232" s="588"/>
      <c r="K232" s="588"/>
      <c r="L232" s="588"/>
      <c r="M232" s="588"/>
      <c r="N232" s="588"/>
      <c r="O232" s="588"/>
      <c r="P232" s="588"/>
      <c r="Q232" s="588"/>
      <c r="R232" s="588"/>
      <c r="S232" s="588"/>
      <c r="T232" s="588"/>
      <c r="U232" s="588"/>
      <c r="V232" s="588"/>
      <c r="W232" s="588"/>
      <c r="X232" s="588"/>
      <c r="Y232" s="588"/>
      <c r="Z232" s="588"/>
    </row>
    <row r="233">
      <c r="A233" s="588"/>
      <c r="B233" s="588"/>
      <c r="C233" s="588"/>
      <c r="D233" s="588"/>
      <c r="E233" s="588"/>
      <c r="F233" s="588"/>
      <c r="G233" s="588"/>
      <c r="H233" s="588"/>
      <c r="I233" s="588"/>
      <c r="J233" s="588"/>
      <c r="K233" s="588"/>
      <c r="L233" s="588"/>
      <c r="M233" s="588"/>
      <c r="N233" s="588"/>
      <c r="O233" s="588"/>
      <c r="P233" s="588"/>
      <c r="Q233" s="588"/>
      <c r="R233" s="588"/>
      <c r="S233" s="588"/>
      <c r="T233" s="588"/>
      <c r="U233" s="588"/>
      <c r="V233" s="588"/>
      <c r="W233" s="588"/>
      <c r="X233" s="588"/>
      <c r="Y233" s="588"/>
      <c r="Z233" s="588"/>
    </row>
    <row r="234">
      <c r="A234" s="588"/>
      <c r="B234" s="588"/>
      <c r="C234" s="588"/>
      <c r="D234" s="588"/>
      <c r="E234" s="588"/>
      <c r="F234" s="588"/>
      <c r="G234" s="588"/>
      <c r="H234" s="588"/>
      <c r="I234" s="588"/>
      <c r="J234" s="588"/>
      <c r="K234" s="588"/>
      <c r="L234" s="588"/>
      <c r="M234" s="588"/>
      <c r="N234" s="588"/>
      <c r="O234" s="588"/>
      <c r="P234" s="588"/>
      <c r="Q234" s="588"/>
      <c r="R234" s="588"/>
      <c r="S234" s="588"/>
      <c r="T234" s="588"/>
      <c r="U234" s="588"/>
      <c r="V234" s="588"/>
      <c r="W234" s="588"/>
      <c r="X234" s="588"/>
      <c r="Y234" s="588"/>
      <c r="Z234" s="588"/>
    </row>
    <row r="235">
      <c r="A235" s="588"/>
      <c r="B235" s="588"/>
      <c r="C235" s="588"/>
      <c r="D235" s="588"/>
      <c r="E235" s="588"/>
      <c r="F235" s="588"/>
      <c r="G235" s="588"/>
      <c r="H235" s="588"/>
      <c r="I235" s="588"/>
      <c r="J235" s="588"/>
      <c r="K235" s="588"/>
      <c r="L235" s="588"/>
      <c r="M235" s="588"/>
      <c r="N235" s="588"/>
      <c r="O235" s="588"/>
      <c r="P235" s="588"/>
      <c r="Q235" s="588"/>
      <c r="R235" s="588"/>
      <c r="S235" s="588"/>
      <c r="T235" s="588"/>
      <c r="U235" s="588"/>
      <c r="V235" s="588"/>
      <c r="W235" s="588"/>
      <c r="X235" s="588"/>
      <c r="Y235" s="588"/>
      <c r="Z235" s="588"/>
    </row>
    <row r="236">
      <c r="A236" s="588"/>
      <c r="B236" s="588"/>
      <c r="C236" s="588"/>
      <c r="D236" s="588"/>
      <c r="E236" s="588"/>
      <c r="F236" s="588"/>
      <c r="G236" s="588"/>
      <c r="H236" s="588"/>
      <c r="I236" s="588"/>
      <c r="J236" s="588"/>
      <c r="K236" s="588"/>
      <c r="L236" s="588"/>
      <c r="M236" s="588"/>
      <c r="N236" s="588"/>
      <c r="O236" s="588"/>
      <c r="P236" s="588"/>
      <c r="Q236" s="588"/>
      <c r="R236" s="588"/>
      <c r="S236" s="588"/>
      <c r="T236" s="588"/>
      <c r="U236" s="588"/>
      <c r="V236" s="588"/>
      <c r="W236" s="588"/>
      <c r="X236" s="588"/>
      <c r="Y236" s="588"/>
      <c r="Z236" s="588"/>
    </row>
    <row r="237">
      <c r="A237" s="588"/>
      <c r="B237" s="588"/>
      <c r="C237" s="588"/>
      <c r="D237" s="588"/>
      <c r="E237" s="588"/>
      <c r="F237" s="588"/>
      <c r="G237" s="588"/>
      <c r="H237" s="588"/>
      <c r="I237" s="588"/>
      <c r="J237" s="588"/>
      <c r="K237" s="588"/>
      <c r="L237" s="588"/>
      <c r="M237" s="588"/>
      <c r="N237" s="588"/>
      <c r="O237" s="588"/>
      <c r="P237" s="588"/>
      <c r="Q237" s="588"/>
      <c r="R237" s="588"/>
      <c r="S237" s="588"/>
      <c r="T237" s="588"/>
      <c r="U237" s="588"/>
      <c r="V237" s="588"/>
      <c r="W237" s="588"/>
      <c r="X237" s="588"/>
      <c r="Y237" s="588"/>
      <c r="Z237" s="588"/>
    </row>
    <row r="238">
      <c r="A238" s="588"/>
      <c r="B238" s="588"/>
      <c r="C238" s="588"/>
      <c r="D238" s="588"/>
      <c r="E238" s="588"/>
      <c r="F238" s="588"/>
      <c r="G238" s="588"/>
      <c r="H238" s="588"/>
      <c r="I238" s="588"/>
      <c r="J238" s="588"/>
      <c r="K238" s="588"/>
      <c r="L238" s="588"/>
      <c r="M238" s="588"/>
      <c r="N238" s="588"/>
      <c r="O238" s="588"/>
      <c r="P238" s="588"/>
      <c r="Q238" s="588"/>
      <c r="R238" s="588"/>
      <c r="S238" s="588"/>
      <c r="T238" s="588"/>
      <c r="U238" s="588"/>
      <c r="V238" s="588"/>
      <c r="W238" s="588"/>
      <c r="X238" s="588"/>
      <c r="Y238" s="588"/>
      <c r="Z238" s="588"/>
    </row>
    <row r="239">
      <c r="A239" s="588"/>
      <c r="B239" s="588"/>
      <c r="C239" s="588"/>
      <c r="D239" s="588"/>
      <c r="E239" s="588"/>
      <c r="F239" s="588"/>
      <c r="G239" s="588"/>
      <c r="H239" s="588"/>
      <c r="I239" s="588"/>
      <c r="J239" s="588"/>
      <c r="K239" s="588"/>
      <c r="L239" s="588"/>
      <c r="M239" s="588"/>
      <c r="N239" s="588"/>
      <c r="O239" s="588"/>
      <c r="P239" s="588"/>
      <c r="Q239" s="588"/>
      <c r="R239" s="588"/>
      <c r="S239" s="588"/>
      <c r="T239" s="588"/>
      <c r="U239" s="588"/>
      <c r="V239" s="588"/>
      <c r="W239" s="588"/>
      <c r="X239" s="588"/>
      <c r="Y239" s="588"/>
      <c r="Z239" s="588"/>
    </row>
    <row r="240">
      <c r="A240" s="588"/>
      <c r="B240" s="588"/>
      <c r="C240" s="588"/>
      <c r="D240" s="588"/>
      <c r="E240" s="588"/>
      <c r="F240" s="588"/>
      <c r="G240" s="588"/>
      <c r="H240" s="588"/>
      <c r="I240" s="588"/>
      <c r="J240" s="588"/>
      <c r="K240" s="588"/>
      <c r="L240" s="588"/>
      <c r="M240" s="588"/>
      <c r="N240" s="588"/>
      <c r="O240" s="588"/>
      <c r="P240" s="588"/>
      <c r="Q240" s="588"/>
      <c r="R240" s="588"/>
      <c r="S240" s="588"/>
      <c r="T240" s="588"/>
      <c r="U240" s="588"/>
      <c r="V240" s="588"/>
      <c r="W240" s="588"/>
      <c r="X240" s="588"/>
      <c r="Y240" s="588"/>
      <c r="Z240" s="588"/>
    </row>
    <row r="241">
      <c r="A241" s="588"/>
      <c r="B241" s="588"/>
      <c r="C241" s="588"/>
      <c r="D241" s="588"/>
      <c r="E241" s="588"/>
      <c r="F241" s="588"/>
      <c r="G241" s="588"/>
      <c r="H241" s="588"/>
      <c r="I241" s="588"/>
      <c r="J241" s="588"/>
      <c r="K241" s="588"/>
      <c r="L241" s="588"/>
      <c r="M241" s="588"/>
      <c r="N241" s="588"/>
      <c r="O241" s="588"/>
      <c r="P241" s="588"/>
      <c r="Q241" s="588"/>
      <c r="R241" s="588"/>
      <c r="S241" s="588"/>
      <c r="T241" s="588"/>
      <c r="U241" s="588"/>
      <c r="V241" s="588"/>
      <c r="W241" s="588"/>
      <c r="X241" s="588"/>
      <c r="Y241" s="588"/>
      <c r="Z241" s="588"/>
    </row>
    <row r="242">
      <c r="A242" s="588"/>
      <c r="B242" s="588"/>
      <c r="C242" s="588"/>
      <c r="D242" s="588"/>
      <c r="E242" s="588"/>
      <c r="F242" s="588"/>
      <c r="G242" s="588"/>
      <c r="H242" s="588"/>
      <c r="I242" s="588"/>
      <c r="J242" s="588"/>
      <c r="K242" s="588"/>
      <c r="L242" s="588"/>
      <c r="M242" s="588"/>
      <c r="N242" s="588"/>
      <c r="O242" s="588"/>
      <c r="P242" s="588"/>
      <c r="Q242" s="588"/>
      <c r="R242" s="588"/>
      <c r="S242" s="588"/>
      <c r="T242" s="588"/>
      <c r="U242" s="588"/>
      <c r="V242" s="588"/>
      <c r="W242" s="588"/>
      <c r="X242" s="588"/>
      <c r="Y242" s="588"/>
      <c r="Z242" s="588"/>
    </row>
    <row r="243">
      <c r="A243" s="588"/>
      <c r="B243" s="588"/>
      <c r="C243" s="588"/>
      <c r="D243" s="588"/>
      <c r="E243" s="588"/>
      <c r="F243" s="588"/>
      <c r="G243" s="588"/>
      <c r="H243" s="588"/>
      <c r="I243" s="588"/>
      <c r="J243" s="588"/>
      <c r="K243" s="588"/>
      <c r="L243" s="588"/>
      <c r="M243" s="588"/>
      <c r="N243" s="588"/>
      <c r="O243" s="588"/>
      <c r="P243" s="588"/>
      <c r="Q243" s="588"/>
      <c r="R243" s="588"/>
      <c r="S243" s="588"/>
      <c r="T243" s="588"/>
      <c r="U243" s="588"/>
      <c r="V243" s="588"/>
      <c r="W243" s="588"/>
      <c r="X243" s="588"/>
      <c r="Y243" s="588"/>
      <c r="Z243" s="588"/>
    </row>
    <row r="244">
      <c r="A244" s="588"/>
      <c r="B244" s="588"/>
      <c r="C244" s="588"/>
      <c r="D244" s="588"/>
      <c r="E244" s="588"/>
      <c r="F244" s="588"/>
      <c r="G244" s="588"/>
      <c r="H244" s="588"/>
      <c r="I244" s="588"/>
      <c r="J244" s="588"/>
      <c r="K244" s="588"/>
      <c r="L244" s="588"/>
      <c r="M244" s="588"/>
      <c r="N244" s="588"/>
      <c r="O244" s="588"/>
      <c r="P244" s="588"/>
      <c r="Q244" s="588"/>
      <c r="R244" s="588"/>
      <c r="S244" s="588"/>
      <c r="T244" s="588"/>
      <c r="U244" s="588"/>
      <c r="V244" s="588"/>
      <c r="W244" s="588"/>
      <c r="X244" s="588"/>
      <c r="Y244" s="588"/>
      <c r="Z244" s="588"/>
    </row>
    <row r="245">
      <c r="A245" s="588"/>
      <c r="B245" s="588"/>
      <c r="C245" s="588"/>
      <c r="D245" s="588"/>
      <c r="E245" s="588"/>
      <c r="F245" s="588"/>
      <c r="G245" s="588"/>
      <c r="H245" s="588"/>
      <c r="I245" s="588"/>
      <c r="J245" s="588"/>
      <c r="K245" s="588"/>
      <c r="L245" s="588"/>
      <c r="M245" s="588"/>
      <c r="N245" s="588"/>
      <c r="O245" s="588"/>
      <c r="P245" s="588"/>
      <c r="Q245" s="588"/>
      <c r="R245" s="588"/>
      <c r="S245" s="588"/>
      <c r="T245" s="588"/>
      <c r="U245" s="588"/>
      <c r="V245" s="588"/>
      <c r="W245" s="588"/>
      <c r="X245" s="588"/>
      <c r="Y245" s="588"/>
      <c r="Z245" s="588"/>
    </row>
    <row r="246">
      <c r="A246" s="588"/>
      <c r="B246" s="588"/>
      <c r="C246" s="588"/>
      <c r="D246" s="588"/>
      <c r="E246" s="588"/>
      <c r="F246" s="588"/>
      <c r="G246" s="588"/>
      <c r="H246" s="588"/>
      <c r="I246" s="588"/>
      <c r="J246" s="588"/>
      <c r="K246" s="588"/>
      <c r="L246" s="588"/>
      <c r="M246" s="588"/>
      <c r="N246" s="588"/>
      <c r="O246" s="588"/>
      <c r="P246" s="588"/>
      <c r="Q246" s="588"/>
      <c r="R246" s="588"/>
      <c r="S246" s="588"/>
      <c r="T246" s="588"/>
      <c r="U246" s="588"/>
      <c r="V246" s="588"/>
      <c r="W246" s="588"/>
      <c r="X246" s="588"/>
      <c r="Y246" s="588"/>
      <c r="Z246" s="588"/>
    </row>
    <row r="247">
      <c r="A247" s="588"/>
      <c r="B247" s="588"/>
      <c r="C247" s="588"/>
      <c r="D247" s="588"/>
      <c r="E247" s="588"/>
      <c r="F247" s="588"/>
      <c r="G247" s="588"/>
      <c r="H247" s="588"/>
      <c r="I247" s="588"/>
      <c r="J247" s="588"/>
      <c r="K247" s="588"/>
      <c r="L247" s="588"/>
      <c r="M247" s="588"/>
      <c r="N247" s="588"/>
      <c r="O247" s="588"/>
      <c r="P247" s="588"/>
      <c r="Q247" s="588"/>
      <c r="R247" s="588"/>
      <c r="S247" s="588"/>
      <c r="T247" s="588"/>
      <c r="U247" s="588"/>
      <c r="V247" s="588"/>
      <c r="W247" s="588"/>
      <c r="X247" s="588"/>
      <c r="Y247" s="588"/>
      <c r="Z247" s="588"/>
    </row>
    <row r="248">
      <c r="A248" s="588"/>
      <c r="B248" s="588"/>
      <c r="C248" s="588"/>
      <c r="D248" s="588"/>
      <c r="E248" s="588"/>
      <c r="F248" s="588"/>
      <c r="G248" s="588"/>
      <c r="H248" s="588"/>
      <c r="I248" s="588"/>
      <c r="J248" s="588"/>
      <c r="K248" s="588"/>
      <c r="L248" s="588"/>
      <c r="M248" s="588"/>
      <c r="N248" s="588"/>
      <c r="O248" s="588"/>
      <c r="P248" s="588"/>
      <c r="Q248" s="588"/>
      <c r="R248" s="588"/>
      <c r="S248" s="588"/>
      <c r="T248" s="588"/>
      <c r="U248" s="588"/>
      <c r="V248" s="588"/>
      <c r="W248" s="588"/>
      <c r="X248" s="588"/>
      <c r="Y248" s="588"/>
      <c r="Z248" s="588"/>
    </row>
    <row r="249">
      <c r="A249" s="588"/>
      <c r="B249" s="588"/>
      <c r="C249" s="588"/>
      <c r="D249" s="588"/>
      <c r="E249" s="588"/>
      <c r="F249" s="588"/>
      <c r="G249" s="588"/>
      <c r="H249" s="588"/>
      <c r="I249" s="588"/>
      <c r="J249" s="588"/>
      <c r="K249" s="588"/>
      <c r="L249" s="588"/>
      <c r="M249" s="588"/>
      <c r="N249" s="588"/>
      <c r="O249" s="588"/>
      <c r="P249" s="588"/>
      <c r="Q249" s="588"/>
      <c r="R249" s="588"/>
      <c r="S249" s="588"/>
      <c r="T249" s="588"/>
      <c r="U249" s="588"/>
      <c r="V249" s="588"/>
      <c r="W249" s="588"/>
      <c r="X249" s="588"/>
      <c r="Y249" s="588"/>
      <c r="Z249" s="588"/>
    </row>
    <row r="250">
      <c r="A250" s="588"/>
      <c r="B250" s="588"/>
      <c r="C250" s="588"/>
      <c r="D250" s="588"/>
      <c r="E250" s="588"/>
      <c r="F250" s="588"/>
      <c r="G250" s="588"/>
      <c r="H250" s="588"/>
      <c r="I250" s="588"/>
      <c r="J250" s="588"/>
      <c r="K250" s="588"/>
      <c r="L250" s="588"/>
      <c r="M250" s="588"/>
      <c r="N250" s="588"/>
      <c r="O250" s="588"/>
      <c r="P250" s="588"/>
      <c r="Q250" s="588"/>
      <c r="R250" s="588"/>
      <c r="S250" s="588"/>
      <c r="T250" s="588"/>
      <c r="U250" s="588"/>
      <c r="V250" s="588"/>
      <c r="W250" s="588"/>
      <c r="X250" s="588"/>
      <c r="Y250" s="588"/>
      <c r="Z250" s="588"/>
    </row>
    <row r="251">
      <c r="A251" s="588"/>
      <c r="B251" s="588"/>
      <c r="C251" s="588"/>
      <c r="D251" s="588"/>
      <c r="E251" s="588"/>
      <c r="F251" s="588"/>
      <c r="G251" s="588"/>
      <c r="H251" s="588"/>
      <c r="I251" s="588"/>
      <c r="J251" s="588"/>
      <c r="K251" s="588"/>
      <c r="L251" s="588"/>
      <c r="M251" s="588"/>
      <c r="N251" s="588"/>
      <c r="O251" s="588"/>
      <c r="P251" s="588"/>
      <c r="Q251" s="588"/>
      <c r="R251" s="588"/>
      <c r="S251" s="588"/>
      <c r="T251" s="588"/>
      <c r="U251" s="588"/>
      <c r="V251" s="588"/>
      <c r="W251" s="588"/>
      <c r="X251" s="588"/>
      <c r="Y251" s="588"/>
      <c r="Z251" s="588"/>
    </row>
    <row r="252">
      <c r="A252" s="588"/>
      <c r="B252" s="588"/>
      <c r="C252" s="588"/>
      <c r="D252" s="588"/>
      <c r="E252" s="588"/>
      <c r="F252" s="588"/>
      <c r="G252" s="588"/>
      <c r="H252" s="588"/>
      <c r="I252" s="588"/>
      <c r="J252" s="588"/>
      <c r="K252" s="588"/>
      <c r="L252" s="588"/>
      <c r="M252" s="588"/>
      <c r="N252" s="588"/>
      <c r="O252" s="588"/>
      <c r="P252" s="588"/>
      <c r="Q252" s="588"/>
      <c r="R252" s="588"/>
      <c r="S252" s="588"/>
      <c r="T252" s="588"/>
      <c r="U252" s="588"/>
      <c r="V252" s="588"/>
      <c r="W252" s="588"/>
      <c r="X252" s="588"/>
      <c r="Y252" s="588"/>
      <c r="Z252" s="588"/>
    </row>
    <row r="253">
      <c r="A253" s="588"/>
      <c r="B253" s="588"/>
      <c r="C253" s="588"/>
      <c r="D253" s="588"/>
      <c r="E253" s="588"/>
      <c r="F253" s="588"/>
      <c r="G253" s="588"/>
      <c r="H253" s="588"/>
      <c r="I253" s="588"/>
      <c r="J253" s="588"/>
      <c r="K253" s="588"/>
      <c r="L253" s="588"/>
      <c r="M253" s="588"/>
      <c r="N253" s="588"/>
      <c r="O253" s="588"/>
      <c r="P253" s="588"/>
      <c r="Q253" s="588"/>
      <c r="R253" s="588"/>
      <c r="S253" s="588"/>
      <c r="T253" s="588"/>
      <c r="U253" s="588"/>
      <c r="V253" s="588"/>
      <c r="W253" s="588"/>
      <c r="X253" s="588"/>
      <c r="Y253" s="588"/>
      <c r="Z253" s="588"/>
    </row>
    <row r="254">
      <c r="A254" s="588"/>
      <c r="B254" s="588"/>
      <c r="C254" s="588"/>
      <c r="D254" s="588"/>
      <c r="E254" s="588"/>
      <c r="F254" s="588"/>
      <c r="G254" s="588"/>
      <c r="H254" s="588"/>
      <c r="I254" s="588"/>
      <c r="J254" s="588"/>
      <c r="K254" s="588"/>
      <c r="L254" s="588"/>
      <c r="M254" s="588"/>
      <c r="N254" s="588"/>
      <c r="O254" s="588"/>
      <c r="P254" s="588"/>
      <c r="Q254" s="588"/>
      <c r="R254" s="588"/>
      <c r="S254" s="588"/>
      <c r="T254" s="588"/>
      <c r="U254" s="588"/>
      <c r="V254" s="588"/>
      <c r="W254" s="588"/>
      <c r="X254" s="588"/>
      <c r="Y254" s="588"/>
      <c r="Z254" s="588"/>
    </row>
    <row r="255">
      <c r="A255" s="588"/>
      <c r="B255" s="588"/>
      <c r="C255" s="588"/>
      <c r="D255" s="588"/>
      <c r="E255" s="588"/>
      <c r="F255" s="588"/>
      <c r="G255" s="588"/>
      <c r="H255" s="588"/>
      <c r="I255" s="588"/>
      <c r="J255" s="588"/>
      <c r="K255" s="588"/>
      <c r="L255" s="588"/>
      <c r="M255" s="588"/>
      <c r="N255" s="588"/>
      <c r="O255" s="588"/>
      <c r="P255" s="588"/>
      <c r="Q255" s="588"/>
      <c r="R255" s="588"/>
      <c r="S255" s="588"/>
      <c r="T255" s="588"/>
      <c r="U255" s="588"/>
      <c r="V255" s="588"/>
      <c r="W255" s="588"/>
      <c r="X255" s="588"/>
      <c r="Y255" s="588"/>
      <c r="Z255" s="588"/>
    </row>
    <row r="256">
      <c r="A256" s="588"/>
      <c r="B256" s="588"/>
      <c r="C256" s="588"/>
      <c r="D256" s="588"/>
      <c r="E256" s="588"/>
      <c r="F256" s="588"/>
      <c r="G256" s="588"/>
      <c r="H256" s="588"/>
      <c r="I256" s="588"/>
      <c r="J256" s="588"/>
      <c r="K256" s="588"/>
      <c r="L256" s="588"/>
      <c r="M256" s="588"/>
      <c r="N256" s="588"/>
      <c r="O256" s="588"/>
      <c r="P256" s="588"/>
      <c r="Q256" s="588"/>
      <c r="R256" s="588"/>
      <c r="S256" s="588"/>
      <c r="T256" s="588"/>
      <c r="U256" s="588"/>
      <c r="V256" s="588"/>
      <c r="W256" s="588"/>
      <c r="X256" s="588"/>
      <c r="Y256" s="588"/>
      <c r="Z256" s="588"/>
    </row>
    <row r="257">
      <c r="A257" s="588"/>
      <c r="B257" s="588"/>
      <c r="C257" s="588"/>
      <c r="D257" s="588"/>
      <c r="E257" s="588"/>
      <c r="F257" s="588"/>
      <c r="G257" s="588"/>
      <c r="H257" s="588"/>
      <c r="I257" s="588"/>
      <c r="J257" s="588"/>
      <c r="K257" s="588"/>
      <c r="L257" s="588"/>
      <c r="M257" s="588"/>
      <c r="N257" s="588"/>
      <c r="O257" s="588"/>
      <c r="P257" s="588"/>
      <c r="Q257" s="588"/>
      <c r="R257" s="588"/>
      <c r="S257" s="588"/>
      <c r="T257" s="588"/>
      <c r="U257" s="588"/>
      <c r="V257" s="588"/>
      <c r="W257" s="588"/>
      <c r="X257" s="588"/>
      <c r="Y257" s="588"/>
      <c r="Z257" s="588"/>
    </row>
    <row r="258">
      <c r="A258" s="588"/>
      <c r="B258" s="588"/>
      <c r="C258" s="588"/>
      <c r="D258" s="588"/>
      <c r="E258" s="588"/>
      <c r="F258" s="588"/>
      <c r="G258" s="588"/>
      <c r="H258" s="588"/>
      <c r="I258" s="588"/>
      <c r="J258" s="588"/>
      <c r="K258" s="588"/>
      <c r="L258" s="588"/>
      <c r="M258" s="588"/>
      <c r="N258" s="588"/>
      <c r="O258" s="588"/>
      <c r="P258" s="588"/>
      <c r="Q258" s="588"/>
      <c r="R258" s="588"/>
      <c r="S258" s="588"/>
      <c r="T258" s="588"/>
      <c r="U258" s="588"/>
      <c r="V258" s="588"/>
      <c r="W258" s="588"/>
      <c r="X258" s="588"/>
      <c r="Y258" s="588"/>
      <c r="Z258" s="588"/>
    </row>
    <row r="259">
      <c r="A259" s="588"/>
      <c r="B259" s="588"/>
      <c r="C259" s="588"/>
      <c r="D259" s="588"/>
      <c r="E259" s="588"/>
      <c r="F259" s="588"/>
      <c r="G259" s="588"/>
      <c r="H259" s="588"/>
      <c r="I259" s="588"/>
      <c r="J259" s="588"/>
      <c r="K259" s="588"/>
      <c r="L259" s="588"/>
      <c r="M259" s="588"/>
      <c r="N259" s="588"/>
      <c r="O259" s="588"/>
      <c r="P259" s="588"/>
      <c r="Q259" s="588"/>
      <c r="R259" s="588"/>
      <c r="S259" s="588"/>
      <c r="T259" s="588"/>
      <c r="U259" s="588"/>
      <c r="V259" s="588"/>
      <c r="W259" s="588"/>
      <c r="X259" s="588"/>
      <c r="Y259" s="588"/>
      <c r="Z259" s="588"/>
    </row>
    <row r="260">
      <c r="A260" s="588"/>
      <c r="B260" s="588"/>
      <c r="C260" s="588"/>
      <c r="D260" s="588"/>
      <c r="E260" s="588"/>
      <c r="F260" s="588"/>
      <c r="G260" s="588"/>
      <c r="H260" s="588"/>
      <c r="I260" s="588"/>
      <c r="J260" s="588"/>
      <c r="K260" s="588"/>
      <c r="L260" s="588"/>
      <c r="M260" s="588"/>
      <c r="N260" s="588"/>
      <c r="O260" s="588"/>
      <c r="P260" s="588"/>
      <c r="Q260" s="588"/>
      <c r="R260" s="588"/>
      <c r="S260" s="588"/>
      <c r="T260" s="588"/>
      <c r="U260" s="588"/>
      <c r="V260" s="588"/>
      <c r="W260" s="588"/>
      <c r="X260" s="588"/>
      <c r="Y260" s="588"/>
      <c r="Z260" s="588"/>
    </row>
    <row r="261">
      <c r="A261" s="588"/>
      <c r="B261" s="588"/>
      <c r="C261" s="588"/>
      <c r="D261" s="588"/>
      <c r="E261" s="588"/>
      <c r="F261" s="588"/>
      <c r="G261" s="588"/>
      <c r="H261" s="588"/>
      <c r="I261" s="588"/>
      <c r="J261" s="588"/>
      <c r="K261" s="588"/>
      <c r="L261" s="588"/>
      <c r="M261" s="588"/>
      <c r="N261" s="588"/>
      <c r="O261" s="588"/>
      <c r="P261" s="588"/>
      <c r="Q261" s="588"/>
      <c r="R261" s="588"/>
      <c r="S261" s="588"/>
      <c r="T261" s="588"/>
      <c r="U261" s="588"/>
      <c r="V261" s="588"/>
      <c r="W261" s="588"/>
      <c r="X261" s="588"/>
      <c r="Y261" s="588"/>
      <c r="Z261" s="588"/>
    </row>
    <row r="262">
      <c r="A262" s="588"/>
      <c r="B262" s="588"/>
      <c r="C262" s="588"/>
      <c r="D262" s="588"/>
      <c r="E262" s="588"/>
      <c r="F262" s="588"/>
      <c r="G262" s="588"/>
      <c r="H262" s="588"/>
      <c r="I262" s="588"/>
      <c r="J262" s="588"/>
      <c r="K262" s="588"/>
      <c r="L262" s="588"/>
      <c r="M262" s="588"/>
      <c r="N262" s="588"/>
      <c r="O262" s="588"/>
      <c r="P262" s="588"/>
      <c r="Q262" s="588"/>
      <c r="R262" s="588"/>
      <c r="S262" s="588"/>
      <c r="T262" s="588"/>
      <c r="U262" s="588"/>
      <c r="V262" s="588"/>
      <c r="W262" s="588"/>
      <c r="X262" s="588"/>
      <c r="Y262" s="588"/>
      <c r="Z262" s="588"/>
    </row>
    <row r="263">
      <c r="A263" s="588"/>
      <c r="B263" s="588"/>
      <c r="C263" s="588"/>
      <c r="D263" s="588"/>
      <c r="E263" s="588"/>
      <c r="F263" s="588"/>
      <c r="G263" s="588"/>
      <c r="H263" s="588"/>
      <c r="I263" s="588"/>
      <c r="J263" s="588"/>
      <c r="K263" s="588"/>
      <c r="L263" s="588"/>
      <c r="M263" s="588"/>
      <c r="N263" s="588"/>
      <c r="O263" s="588"/>
      <c r="P263" s="588"/>
      <c r="Q263" s="588"/>
      <c r="R263" s="588"/>
      <c r="S263" s="588"/>
      <c r="T263" s="588"/>
      <c r="U263" s="588"/>
      <c r="V263" s="588"/>
      <c r="W263" s="588"/>
      <c r="X263" s="588"/>
      <c r="Y263" s="588"/>
      <c r="Z263" s="588"/>
    </row>
    <row r="264">
      <c r="A264" s="588"/>
      <c r="B264" s="588"/>
      <c r="C264" s="588"/>
      <c r="D264" s="588"/>
      <c r="E264" s="588"/>
      <c r="F264" s="588"/>
      <c r="G264" s="588"/>
      <c r="H264" s="588"/>
      <c r="I264" s="588"/>
      <c r="J264" s="588"/>
      <c r="K264" s="588"/>
      <c r="L264" s="588"/>
      <c r="M264" s="588"/>
      <c r="N264" s="588"/>
      <c r="O264" s="588"/>
      <c r="P264" s="588"/>
      <c r="Q264" s="588"/>
      <c r="R264" s="588"/>
      <c r="S264" s="588"/>
      <c r="T264" s="588"/>
      <c r="U264" s="588"/>
      <c r="V264" s="588"/>
      <c r="W264" s="588"/>
      <c r="X264" s="588"/>
      <c r="Y264" s="588"/>
      <c r="Z264" s="588"/>
    </row>
    <row r="265">
      <c r="A265" s="588"/>
      <c r="B265" s="588"/>
      <c r="C265" s="588"/>
      <c r="D265" s="588"/>
      <c r="E265" s="588"/>
      <c r="F265" s="588"/>
      <c r="G265" s="588"/>
      <c r="H265" s="588"/>
      <c r="I265" s="588"/>
      <c r="J265" s="588"/>
      <c r="K265" s="588"/>
      <c r="L265" s="588"/>
      <c r="M265" s="588"/>
      <c r="N265" s="588"/>
      <c r="O265" s="588"/>
      <c r="P265" s="588"/>
      <c r="Q265" s="588"/>
      <c r="R265" s="588"/>
      <c r="S265" s="588"/>
      <c r="T265" s="588"/>
      <c r="U265" s="588"/>
      <c r="V265" s="588"/>
      <c r="W265" s="588"/>
      <c r="X265" s="588"/>
      <c r="Y265" s="588"/>
      <c r="Z265" s="588"/>
    </row>
    <row r="266">
      <c r="A266" s="588"/>
      <c r="B266" s="588"/>
      <c r="C266" s="588"/>
      <c r="D266" s="588"/>
      <c r="E266" s="588"/>
      <c r="F266" s="588"/>
      <c r="G266" s="588"/>
      <c r="H266" s="588"/>
      <c r="I266" s="588"/>
      <c r="J266" s="588"/>
      <c r="K266" s="588"/>
      <c r="L266" s="588"/>
      <c r="M266" s="588"/>
      <c r="N266" s="588"/>
      <c r="O266" s="588"/>
      <c r="P266" s="588"/>
      <c r="Q266" s="588"/>
      <c r="R266" s="588"/>
      <c r="S266" s="588"/>
      <c r="T266" s="588"/>
      <c r="U266" s="588"/>
      <c r="V266" s="588"/>
      <c r="W266" s="588"/>
      <c r="X266" s="588"/>
      <c r="Y266" s="588"/>
      <c r="Z266" s="588"/>
    </row>
    <row r="267">
      <c r="A267" s="588"/>
      <c r="B267" s="588"/>
      <c r="C267" s="588"/>
      <c r="D267" s="588"/>
      <c r="E267" s="588"/>
      <c r="F267" s="588"/>
      <c r="G267" s="588"/>
      <c r="H267" s="588"/>
      <c r="I267" s="588"/>
      <c r="J267" s="588"/>
      <c r="K267" s="588"/>
      <c r="L267" s="588"/>
      <c r="M267" s="588"/>
      <c r="N267" s="588"/>
      <c r="O267" s="588"/>
      <c r="P267" s="588"/>
      <c r="Q267" s="588"/>
      <c r="R267" s="588"/>
      <c r="S267" s="588"/>
      <c r="T267" s="588"/>
      <c r="U267" s="588"/>
      <c r="V267" s="588"/>
      <c r="W267" s="588"/>
      <c r="X267" s="588"/>
      <c r="Y267" s="588"/>
      <c r="Z267" s="588"/>
    </row>
    <row r="268">
      <c r="A268" s="588"/>
      <c r="B268" s="588"/>
      <c r="C268" s="588"/>
      <c r="D268" s="588"/>
      <c r="E268" s="588"/>
      <c r="F268" s="588"/>
      <c r="G268" s="588"/>
      <c r="H268" s="588"/>
      <c r="I268" s="588"/>
      <c r="J268" s="588"/>
      <c r="K268" s="588"/>
      <c r="L268" s="588"/>
      <c r="M268" s="588"/>
      <c r="N268" s="588"/>
      <c r="O268" s="588"/>
      <c r="P268" s="588"/>
      <c r="Q268" s="588"/>
      <c r="R268" s="588"/>
      <c r="S268" s="588"/>
      <c r="T268" s="588"/>
      <c r="U268" s="588"/>
      <c r="V268" s="588"/>
      <c r="W268" s="588"/>
      <c r="X268" s="588"/>
      <c r="Y268" s="588"/>
      <c r="Z268" s="588"/>
    </row>
    <row r="269">
      <c r="A269" s="588"/>
      <c r="B269" s="588"/>
      <c r="C269" s="588"/>
      <c r="D269" s="588"/>
      <c r="E269" s="588"/>
      <c r="F269" s="588"/>
      <c r="G269" s="588"/>
      <c r="H269" s="588"/>
      <c r="I269" s="588"/>
      <c r="J269" s="588"/>
      <c r="K269" s="588"/>
      <c r="L269" s="588"/>
      <c r="M269" s="588"/>
      <c r="N269" s="588"/>
      <c r="O269" s="588"/>
      <c r="P269" s="588"/>
      <c r="Q269" s="588"/>
      <c r="R269" s="588"/>
      <c r="S269" s="588"/>
      <c r="T269" s="588"/>
      <c r="U269" s="588"/>
      <c r="V269" s="588"/>
      <c r="W269" s="588"/>
      <c r="X269" s="588"/>
      <c r="Y269" s="588"/>
      <c r="Z269" s="588"/>
    </row>
    <row r="270">
      <c r="A270" s="588"/>
      <c r="B270" s="588"/>
      <c r="C270" s="588"/>
      <c r="D270" s="588"/>
      <c r="E270" s="588"/>
      <c r="F270" s="588"/>
      <c r="G270" s="588"/>
      <c r="H270" s="588"/>
      <c r="I270" s="588"/>
      <c r="J270" s="588"/>
      <c r="K270" s="588"/>
      <c r="L270" s="588"/>
      <c r="M270" s="588"/>
      <c r="N270" s="588"/>
      <c r="O270" s="588"/>
      <c r="P270" s="588"/>
      <c r="Q270" s="588"/>
      <c r="R270" s="588"/>
      <c r="S270" s="588"/>
      <c r="T270" s="588"/>
      <c r="U270" s="588"/>
      <c r="V270" s="588"/>
      <c r="W270" s="588"/>
      <c r="X270" s="588"/>
      <c r="Y270" s="588"/>
      <c r="Z270" s="588"/>
    </row>
    <row r="271">
      <c r="A271" s="588"/>
      <c r="B271" s="588"/>
      <c r="C271" s="588"/>
      <c r="D271" s="588"/>
      <c r="E271" s="588"/>
      <c r="F271" s="588"/>
      <c r="G271" s="588"/>
      <c r="H271" s="588"/>
      <c r="I271" s="588"/>
      <c r="J271" s="588"/>
      <c r="K271" s="588"/>
      <c r="L271" s="588"/>
      <c r="M271" s="588"/>
      <c r="N271" s="588"/>
      <c r="O271" s="588"/>
      <c r="P271" s="588"/>
      <c r="Q271" s="588"/>
      <c r="R271" s="588"/>
      <c r="S271" s="588"/>
      <c r="T271" s="588"/>
      <c r="U271" s="588"/>
      <c r="V271" s="588"/>
      <c r="W271" s="588"/>
      <c r="X271" s="588"/>
      <c r="Y271" s="588"/>
      <c r="Z271" s="588"/>
    </row>
    <row r="272">
      <c r="A272" s="588"/>
      <c r="B272" s="588"/>
      <c r="C272" s="588"/>
      <c r="D272" s="588"/>
      <c r="E272" s="588"/>
      <c r="F272" s="588"/>
      <c r="G272" s="588"/>
      <c r="H272" s="588"/>
      <c r="I272" s="588"/>
      <c r="J272" s="588"/>
      <c r="K272" s="588"/>
      <c r="L272" s="588"/>
      <c r="M272" s="588"/>
      <c r="N272" s="588"/>
      <c r="O272" s="588"/>
      <c r="P272" s="588"/>
      <c r="Q272" s="588"/>
      <c r="R272" s="588"/>
      <c r="S272" s="588"/>
      <c r="T272" s="588"/>
      <c r="U272" s="588"/>
      <c r="V272" s="588"/>
      <c r="W272" s="588"/>
      <c r="X272" s="588"/>
      <c r="Y272" s="588"/>
      <c r="Z272" s="588"/>
    </row>
    <row r="273">
      <c r="A273" s="588"/>
      <c r="B273" s="588"/>
      <c r="C273" s="588"/>
      <c r="D273" s="588"/>
      <c r="E273" s="588"/>
      <c r="F273" s="588"/>
      <c r="G273" s="588"/>
      <c r="H273" s="588"/>
      <c r="I273" s="588"/>
      <c r="J273" s="588"/>
      <c r="K273" s="588"/>
      <c r="L273" s="588"/>
      <c r="M273" s="588"/>
      <c r="N273" s="588"/>
      <c r="O273" s="588"/>
      <c r="P273" s="588"/>
      <c r="Q273" s="588"/>
      <c r="R273" s="588"/>
      <c r="S273" s="588"/>
      <c r="T273" s="588"/>
      <c r="U273" s="588"/>
      <c r="V273" s="588"/>
      <c r="W273" s="588"/>
      <c r="X273" s="588"/>
      <c r="Y273" s="588"/>
      <c r="Z273" s="588"/>
    </row>
    <row r="274">
      <c r="A274" s="588"/>
      <c r="B274" s="588"/>
      <c r="C274" s="588"/>
      <c r="D274" s="588"/>
      <c r="E274" s="588"/>
      <c r="F274" s="588"/>
      <c r="G274" s="588"/>
      <c r="H274" s="588"/>
      <c r="I274" s="588"/>
      <c r="J274" s="588"/>
      <c r="K274" s="588"/>
      <c r="L274" s="588"/>
      <c r="M274" s="588"/>
      <c r="N274" s="588"/>
      <c r="O274" s="588"/>
      <c r="P274" s="588"/>
      <c r="Q274" s="588"/>
      <c r="R274" s="588"/>
      <c r="S274" s="588"/>
      <c r="T274" s="588"/>
      <c r="U274" s="588"/>
      <c r="V274" s="588"/>
      <c r="W274" s="588"/>
      <c r="X274" s="588"/>
      <c r="Y274" s="588"/>
      <c r="Z274" s="588"/>
    </row>
    <row r="275">
      <c r="A275" s="588"/>
      <c r="B275" s="588"/>
      <c r="C275" s="588"/>
      <c r="D275" s="588"/>
      <c r="E275" s="588"/>
      <c r="F275" s="588"/>
      <c r="G275" s="588"/>
      <c r="H275" s="588"/>
      <c r="I275" s="588"/>
      <c r="J275" s="588"/>
      <c r="K275" s="588"/>
      <c r="L275" s="588"/>
      <c r="M275" s="588"/>
      <c r="N275" s="588"/>
      <c r="O275" s="588"/>
      <c r="P275" s="588"/>
      <c r="Q275" s="588"/>
      <c r="R275" s="588"/>
      <c r="S275" s="588"/>
      <c r="T275" s="588"/>
      <c r="U275" s="588"/>
      <c r="V275" s="588"/>
      <c r="W275" s="588"/>
      <c r="X275" s="588"/>
      <c r="Y275" s="588"/>
      <c r="Z275" s="588"/>
    </row>
    <row r="276">
      <c r="A276" s="588"/>
      <c r="B276" s="588"/>
      <c r="C276" s="588"/>
      <c r="D276" s="588"/>
      <c r="E276" s="588"/>
      <c r="F276" s="588"/>
      <c r="G276" s="588"/>
      <c r="H276" s="588"/>
      <c r="I276" s="588"/>
      <c r="J276" s="588"/>
      <c r="K276" s="588"/>
      <c r="L276" s="588"/>
      <c r="M276" s="588"/>
      <c r="N276" s="588"/>
      <c r="O276" s="588"/>
      <c r="P276" s="588"/>
      <c r="Q276" s="588"/>
      <c r="R276" s="588"/>
      <c r="S276" s="588"/>
      <c r="T276" s="588"/>
      <c r="U276" s="588"/>
      <c r="V276" s="588"/>
      <c r="W276" s="588"/>
      <c r="X276" s="588"/>
      <c r="Y276" s="588"/>
      <c r="Z276" s="588"/>
    </row>
    <row r="277">
      <c r="A277" s="588"/>
      <c r="B277" s="588"/>
      <c r="C277" s="588"/>
      <c r="D277" s="588"/>
      <c r="E277" s="588"/>
      <c r="F277" s="588"/>
      <c r="G277" s="588"/>
      <c r="H277" s="588"/>
      <c r="I277" s="588"/>
      <c r="J277" s="588"/>
      <c r="K277" s="588"/>
      <c r="L277" s="588"/>
      <c r="M277" s="588"/>
      <c r="N277" s="588"/>
      <c r="O277" s="588"/>
      <c r="P277" s="588"/>
      <c r="Q277" s="588"/>
      <c r="R277" s="588"/>
      <c r="S277" s="588"/>
      <c r="T277" s="588"/>
      <c r="U277" s="588"/>
      <c r="V277" s="588"/>
      <c r="W277" s="588"/>
      <c r="X277" s="588"/>
      <c r="Y277" s="588"/>
      <c r="Z277" s="588"/>
    </row>
    <row r="278">
      <c r="A278" s="588"/>
      <c r="B278" s="588"/>
      <c r="C278" s="588"/>
      <c r="D278" s="588"/>
      <c r="E278" s="588"/>
      <c r="F278" s="588"/>
      <c r="G278" s="588"/>
      <c r="H278" s="588"/>
      <c r="I278" s="588"/>
      <c r="J278" s="588"/>
      <c r="K278" s="588"/>
      <c r="L278" s="588"/>
      <c r="M278" s="588"/>
      <c r="N278" s="588"/>
      <c r="O278" s="588"/>
      <c r="P278" s="588"/>
      <c r="Q278" s="588"/>
      <c r="R278" s="588"/>
      <c r="S278" s="588"/>
      <c r="T278" s="588"/>
      <c r="U278" s="588"/>
      <c r="V278" s="588"/>
      <c r="W278" s="588"/>
      <c r="X278" s="588"/>
      <c r="Y278" s="588"/>
      <c r="Z278" s="588"/>
    </row>
    <row r="279">
      <c r="A279" s="588"/>
      <c r="B279" s="588"/>
      <c r="C279" s="588"/>
      <c r="D279" s="588"/>
      <c r="E279" s="588"/>
      <c r="F279" s="588"/>
      <c r="G279" s="588"/>
      <c r="H279" s="588"/>
      <c r="I279" s="588"/>
      <c r="J279" s="588"/>
      <c r="K279" s="588"/>
      <c r="L279" s="588"/>
      <c r="M279" s="588"/>
      <c r="N279" s="588"/>
      <c r="O279" s="588"/>
      <c r="P279" s="588"/>
      <c r="Q279" s="588"/>
      <c r="R279" s="588"/>
      <c r="S279" s="588"/>
      <c r="T279" s="588"/>
      <c r="U279" s="588"/>
      <c r="V279" s="588"/>
      <c r="W279" s="588"/>
      <c r="X279" s="588"/>
      <c r="Y279" s="588"/>
      <c r="Z279" s="588"/>
    </row>
    <row r="280">
      <c r="A280" s="588"/>
      <c r="B280" s="588"/>
      <c r="C280" s="588"/>
      <c r="D280" s="588"/>
      <c r="E280" s="588"/>
      <c r="F280" s="588"/>
      <c r="G280" s="588"/>
      <c r="H280" s="588"/>
      <c r="I280" s="588"/>
      <c r="J280" s="588"/>
      <c r="K280" s="588"/>
      <c r="L280" s="588"/>
      <c r="M280" s="588"/>
      <c r="N280" s="588"/>
      <c r="O280" s="588"/>
      <c r="P280" s="588"/>
      <c r="Q280" s="588"/>
      <c r="R280" s="588"/>
      <c r="S280" s="588"/>
      <c r="T280" s="588"/>
      <c r="U280" s="588"/>
      <c r="V280" s="588"/>
      <c r="W280" s="588"/>
      <c r="X280" s="588"/>
      <c r="Y280" s="588"/>
      <c r="Z280" s="588"/>
    </row>
    <row r="281">
      <c r="A281" s="588"/>
      <c r="B281" s="588"/>
      <c r="C281" s="588"/>
      <c r="D281" s="588"/>
      <c r="E281" s="588"/>
      <c r="F281" s="588"/>
      <c r="G281" s="588"/>
      <c r="H281" s="588"/>
      <c r="I281" s="588"/>
      <c r="J281" s="588"/>
      <c r="K281" s="588"/>
      <c r="L281" s="588"/>
      <c r="M281" s="588"/>
      <c r="N281" s="588"/>
      <c r="O281" s="588"/>
      <c r="P281" s="588"/>
      <c r="Q281" s="588"/>
      <c r="R281" s="588"/>
      <c r="S281" s="588"/>
      <c r="T281" s="588"/>
      <c r="U281" s="588"/>
      <c r="V281" s="588"/>
      <c r="W281" s="588"/>
      <c r="X281" s="588"/>
      <c r="Y281" s="588"/>
      <c r="Z281" s="588"/>
    </row>
    <row r="282">
      <c r="A282" s="588"/>
      <c r="B282" s="588"/>
      <c r="C282" s="588"/>
      <c r="D282" s="588"/>
      <c r="E282" s="588"/>
      <c r="F282" s="588"/>
      <c r="G282" s="588"/>
      <c r="H282" s="588"/>
      <c r="I282" s="588"/>
      <c r="J282" s="588"/>
      <c r="K282" s="588"/>
      <c r="L282" s="588"/>
      <c r="M282" s="588"/>
      <c r="N282" s="588"/>
      <c r="O282" s="588"/>
      <c r="P282" s="588"/>
      <c r="Q282" s="588"/>
      <c r="R282" s="588"/>
      <c r="S282" s="588"/>
      <c r="T282" s="588"/>
      <c r="U282" s="588"/>
      <c r="V282" s="588"/>
      <c r="W282" s="588"/>
      <c r="X282" s="588"/>
      <c r="Y282" s="588"/>
      <c r="Z282" s="588"/>
    </row>
    <row r="283">
      <c r="A283" s="588"/>
      <c r="B283" s="588"/>
      <c r="C283" s="588"/>
      <c r="D283" s="588"/>
      <c r="E283" s="588"/>
      <c r="F283" s="588"/>
      <c r="G283" s="588"/>
      <c r="H283" s="588"/>
      <c r="I283" s="588"/>
      <c r="J283" s="588"/>
      <c r="K283" s="588"/>
      <c r="L283" s="588"/>
      <c r="M283" s="588"/>
      <c r="N283" s="588"/>
      <c r="O283" s="588"/>
      <c r="P283" s="588"/>
      <c r="Q283" s="588"/>
      <c r="R283" s="588"/>
      <c r="S283" s="588"/>
      <c r="T283" s="588"/>
      <c r="U283" s="588"/>
      <c r="V283" s="588"/>
      <c r="W283" s="588"/>
      <c r="X283" s="588"/>
      <c r="Y283" s="588"/>
      <c r="Z283" s="588"/>
    </row>
    <row r="284">
      <c r="A284" s="588"/>
      <c r="B284" s="588"/>
      <c r="C284" s="588"/>
      <c r="D284" s="588"/>
      <c r="E284" s="588"/>
      <c r="F284" s="588"/>
      <c r="G284" s="588"/>
      <c r="H284" s="588"/>
      <c r="I284" s="588"/>
      <c r="J284" s="588"/>
      <c r="K284" s="588"/>
      <c r="L284" s="588"/>
      <c r="M284" s="588"/>
      <c r="N284" s="588"/>
      <c r="O284" s="588"/>
      <c r="P284" s="588"/>
      <c r="Q284" s="588"/>
      <c r="R284" s="588"/>
      <c r="S284" s="588"/>
      <c r="T284" s="588"/>
      <c r="U284" s="588"/>
      <c r="V284" s="588"/>
      <c r="W284" s="588"/>
      <c r="X284" s="588"/>
      <c r="Y284" s="588"/>
      <c r="Z284" s="588"/>
    </row>
    <row r="285">
      <c r="A285" s="588"/>
      <c r="B285" s="588"/>
      <c r="C285" s="588"/>
      <c r="D285" s="588"/>
      <c r="E285" s="588"/>
      <c r="F285" s="588"/>
      <c r="G285" s="588"/>
      <c r="H285" s="588"/>
      <c r="I285" s="588"/>
      <c r="J285" s="588"/>
      <c r="K285" s="588"/>
      <c r="L285" s="588"/>
      <c r="M285" s="588"/>
      <c r="N285" s="588"/>
      <c r="O285" s="588"/>
      <c r="P285" s="588"/>
      <c r="Q285" s="588"/>
      <c r="R285" s="588"/>
      <c r="S285" s="588"/>
      <c r="T285" s="588"/>
      <c r="U285" s="588"/>
      <c r="V285" s="588"/>
      <c r="W285" s="588"/>
      <c r="X285" s="588"/>
      <c r="Y285" s="588"/>
      <c r="Z285" s="588"/>
    </row>
    <row r="286">
      <c r="A286" s="588"/>
      <c r="B286" s="588"/>
      <c r="C286" s="588"/>
      <c r="D286" s="588"/>
      <c r="E286" s="588"/>
      <c r="F286" s="588"/>
      <c r="G286" s="588"/>
      <c r="H286" s="588"/>
      <c r="I286" s="588"/>
      <c r="J286" s="588"/>
      <c r="K286" s="588"/>
      <c r="L286" s="588"/>
      <c r="M286" s="588"/>
      <c r="N286" s="588"/>
      <c r="O286" s="588"/>
      <c r="P286" s="588"/>
      <c r="Q286" s="588"/>
      <c r="R286" s="588"/>
      <c r="S286" s="588"/>
      <c r="T286" s="588"/>
      <c r="U286" s="588"/>
      <c r="V286" s="588"/>
      <c r="W286" s="588"/>
      <c r="X286" s="588"/>
      <c r="Y286" s="588"/>
      <c r="Z286" s="588"/>
    </row>
    <row r="287">
      <c r="A287" s="588"/>
      <c r="B287" s="588"/>
      <c r="C287" s="588"/>
      <c r="D287" s="588"/>
      <c r="E287" s="588"/>
      <c r="F287" s="588"/>
      <c r="G287" s="588"/>
      <c r="H287" s="588"/>
      <c r="I287" s="588"/>
      <c r="J287" s="588"/>
      <c r="K287" s="588"/>
      <c r="L287" s="588"/>
      <c r="M287" s="588"/>
      <c r="N287" s="588"/>
      <c r="O287" s="588"/>
      <c r="P287" s="588"/>
      <c r="Q287" s="588"/>
      <c r="R287" s="588"/>
      <c r="S287" s="588"/>
      <c r="T287" s="588"/>
      <c r="U287" s="588"/>
      <c r="V287" s="588"/>
      <c r="W287" s="588"/>
      <c r="X287" s="588"/>
      <c r="Y287" s="588"/>
      <c r="Z287" s="588"/>
    </row>
    <row r="288">
      <c r="A288" s="588"/>
      <c r="B288" s="588"/>
      <c r="C288" s="588"/>
      <c r="D288" s="588"/>
      <c r="E288" s="588"/>
      <c r="F288" s="588"/>
      <c r="G288" s="588"/>
      <c r="H288" s="588"/>
      <c r="I288" s="588"/>
      <c r="J288" s="588"/>
      <c r="K288" s="588"/>
      <c r="L288" s="588"/>
      <c r="M288" s="588"/>
      <c r="N288" s="588"/>
      <c r="O288" s="588"/>
      <c r="P288" s="588"/>
      <c r="Q288" s="588"/>
      <c r="R288" s="588"/>
      <c r="S288" s="588"/>
      <c r="T288" s="588"/>
      <c r="U288" s="588"/>
      <c r="V288" s="588"/>
      <c r="W288" s="588"/>
      <c r="X288" s="588"/>
      <c r="Y288" s="588"/>
      <c r="Z288" s="588"/>
    </row>
    <row r="289">
      <c r="A289" s="588"/>
      <c r="B289" s="588"/>
      <c r="C289" s="588"/>
      <c r="D289" s="588"/>
      <c r="E289" s="588"/>
      <c r="F289" s="588"/>
      <c r="G289" s="588"/>
      <c r="H289" s="588"/>
      <c r="I289" s="588"/>
      <c r="J289" s="588"/>
      <c r="K289" s="588"/>
      <c r="L289" s="588"/>
      <c r="M289" s="588"/>
      <c r="N289" s="588"/>
      <c r="O289" s="588"/>
      <c r="P289" s="588"/>
      <c r="Q289" s="588"/>
      <c r="R289" s="588"/>
      <c r="S289" s="588"/>
      <c r="T289" s="588"/>
      <c r="U289" s="588"/>
      <c r="V289" s="588"/>
      <c r="W289" s="588"/>
      <c r="X289" s="588"/>
      <c r="Y289" s="588"/>
      <c r="Z289" s="588"/>
    </row>
    <row r="290">
      <c r="A290" s="588"/>
      <c r="B290" s="588"/>
      <c r="C290" s="588"/>
      <c r="D290" s="588"/>
      <c r="E290" s="588"/>
      <c r="F290" s="588"/>
      <c r="G290" s="588"/>
      <c r="H290" s="588"/>
      <c r="I290" s="588"/>
      <c r="J290" s="588"/>
      <c r="K290" s="588"/>
      <c r="L290" s="588"/>
      <c r="M290" s="588"/>
      <c r="N290" s="588"/>
      <c r="O290" s="588"/>
      <c r="P290" s="588"/>
      <c r="Q290" s="588"/>
      <c r="R290" s="588"/>
      <c r="S290" s="588"/>
      <c r="T290" s="588"/>
      <c r="U290" s="588"/>
      <c r="V290" s="588"/>
      <c r="W290" s="588"/>
      <c r="X290" s="588"/>
      <c r="Y290" s="588"/>
      <c r="Z290" s="588"/>
    </row>
    <row r="291">
      <c r="A291" s="588"/>
      <c r="B291" s="588"/>
      <c r="C291" s="588"/>
      <c r="D291" s="588"/>
      <c r="E291" s="588"/>
      <c r="F291" s="588"/>
      <c r="G291" s="588"/>
      <c r="H291" s="588"/>
      <c r="I291" s="588"/>
      <c r="J291" s="588"/>
      <c r="K291" s="588"/>
      <c r="L291" s="588"/>
      <c r="M291" s="588"/>
      <c r="N291" s="588"/>
      <c r="O291" s="588"/>
      <c r="P291" s="588"/>
      <c r="Q291" s="588"/>
      <c r="R291" s="588"/>
      <c r="S291" s="588"/>
      <c r="T291" s="588"/>
      <c r="U291" s="588"/>
      <c r="V291" s="588"/>
      <c r="W291" s="588"/>
      <c r="X291" s="588"/>
      <c r="Y291" s="588"/>
      <c r="Z291" s="588"/>
    </row>
    <row r="292">
      <c r="A292" s="588"/>
      <c r="B292" s="588"/>
      <c r="C292" s="588"/>
      <c r="D292" s="588"/>
      <c r="E292" s="588"/>
      <c r="F292" s="588"/>
      <c r="G292" s="588"/>
      <c r="H292" s="588"/>
      <c r="I292" s="588"/>
      <c r="J292" s="588"/>
      <c r="K292" s="588"/>
      <c r="L292" s="588"/>
      <c r="M292" s="588"/>
      <c r="N292" s="588"/>
      <c r="O292" s="588"/>
      <c r="P292" s="588"/>
      <c r="Q292" s="588"/>
      <c r="R292" s="588"/>
      <c r="S292" s="588"/>
      <c r="T292" s="588"/>
      <c r="U292" s="588"/>
      <c r="V292" s="588"/>
      <c r="W292" s="588"/>
      <c r="X292" s="588"/>
      <c r="Y292" s="588"/>
      <c r="Z292" s="588"/>
    </row>
    <row r="293">
      <c r="A293" s="588"/>
      <c r="B293" s="588"/>
      <c r="C293" s="588"/>
      <c r="D293" s="588"/>
      <c r="E293" s="588"/>
      <c r="F293" s="588"/>
      <c r="G293" s="588"/>
      <c r="H293" s="588"/>
      <c r="I293" s="588"/>
      <c r="J293" s="588"/>
      <c r="K293" s="588"/>
      <c r="L293" s="588"/>
      <c r="M293" s="588"/>
      <c r="N293" s="588"/>
      <c r="O293" s="588"/>
      <c r="P293" s="588"/>
      <c r="Q293" s="588"/>
      <c r="R293" s="588"/>
      <c r="S293" s="588"/>
      <c r="T293" s="588"/>
      <c r="U293" s="588"/>
      <c r="V293" s="588"/>
      <c r="W293" s="588"/>
      <c r="X293" s="588"/>
      <c r="Y293" s="588"/>
      <c r="Z293" s="588"/>
    </row>
    <row r="294">
      <c r="A294" s="588"/>
      <c r="B294" s="588"/>
      <c r="C294" s="588"/>
      <c r="D294" s="588"/>
      <c r="E294" s="588"/>
      <c r="F294" s="588"/>
      <c r="G294" s="588"/>
      <c r="H294" s="588"/>
      <c r="I294" s="588"/>
      <c r="J294" s="588"/>
      <c r="K294" s="588"/>
      <c r="L294" s="588"/>
      <c r="M294" s="588"/>
      <c r="N294" s="588"/>
      <c r="O294" s="588"/>
      <c r="P294" s="588"/>
      <c r="Q294" s="588"/>
      <c r="R294" s="588"/>
      <c r="S294" s="588"/>
      <c r="T294" s="588"/>
      <c r="U294" s="588"/>
      <c r="V294" s="588"/>
      <c r="W294" s="588"/>
      <c r="X294" s="588"/>
      <c r="Y294" s="588"/>
      <c r="Z294" s="588"/>
    </row>
    <row r="295">
      <c r="A295" s="588"/>
      <c r="B295" s="588"/>
      <c r="C295" s="588"/>
      <c r="D295" s="588"/>
      <c r="E295" s="588"/>
      <c r="F295" s="588"/>
      <c r="G295" s="588"/>
      <c r="H295" s="588"/>
      <c r="I295" s="588"/>
      <c r="J295" s="588"/>
      <c r="K295" s="588"/>
      <c r="L295" s="588"/>
      <c r="M295" s="588"/>
      <c r="N295" s="588"/>
      <c r="O295" s="588"/>
      <c r="P295" s="588"/>
      <c r="Q295" s="588"/>
      <c r="R295" s="588"/>
      <c r="S295" s="588"/>
      <c r="T295" s="588"/>
      <c r="U295" s="588"/>
      <c r="V295" s="588"/>
      <c r="W295" s="588"/>
      <c r="X295" s="588"/>
      <c r="Y295" s="588"/>
      <c r="Z295" s="588"/>
    </row>
    <row r="296">
      <c r="A296" s="588"/>
      <c r="B296" s="588"/>
      <c r="C296" s="588"/>
      <c r="D296" s="588"/>
      <c r="E296" s="588"/>
      <c r="F296" s="588"/>
      <c r="G296" s="588"/>
      <c r="H296" s="588"/>
      <c r="I296" s="588"/>
      <c r="J296" s="588"/>
      <c r="K296" s="588"/>
      <c r="L296" s="588"/>
      <c r="M296" s="588"/>
      <c r="N296" s="588"/>
      <c r="O296" s="588"/>
      <c r="P296" s="588"/>
      <c r="Q296" s="588"/>
      <c r="R296" s="588"/>
      <c r="S296" s="588"/>
      <c r="T296" s="588"/>
      <c r="U296" s="588"/>
      <c r="V296" s="588"/>
      <c r="W296" s="588"/>
      <c r="X296" s="588"/>
      <c r="Y296" s="588"/>
      <c r="Z296" s="588"/>
    </row>
    <row r="297">
      <c r="A297" s="588"/>
      <c r="B297" s="588"/>
      <c r="C297" s="588"/>
      <c r="D297" s="588"/>
      <c r="E297" s="588"/>
      <c r="F297" s="588"/>
      <c r="G297" s="588"/>
      <c r="H297" s="588"/>
      <c r="I297" s="588"/>
      <c r="J297" s="588"/>
      <c r="K297" s="588"/>
      <c r="L297" s="588"/>
      <c r="M297" s="588"/>
      <c r="N297" s="588"/>
      <c r="O297" s="588"/>
      <c r="P297" s="588"/>
      <c r="Q297" s="588"/>
      <c r="R297" s="588"/>
      <c r="S297" s="588"/>
      <c r="T297" s="588"/>
      <c r="U297" s="588"/>
      <c r="V297" s="588"/>
      <c r="W297" s="588"/>
      <c r="X297" s="588"/>
      <c r="Y297" s="588"/>
      <c r="Z297" s="588"/>
    </row>
    <row r="298">
      <c r="A298" s="588"/>
      <c r="B298" s="588"/>
      <c r="C298" s="588"/>
      <c r="D298" s="588"/>
      <c r="E298" s="588"/>
      <c r="F298" s="588"/>
      <c r="G298" s="588"/>
      <c r="H298" s="588"/>
      <c r="I298" s="588"/>
      <c r="J298" s="588"/>
      <c r="K298" s="588"/>
      <c r="L298" s="588"/>
      <c r="M298" s="588"/>
      <c r="N298" s="588"/>
      <c r="O298" s="588"/>
      <c r="P298" s="588"/>
      <c r="Q298" s="588"/>
      <c r="R298" s="588"/>
      <c r="S298" s="588"/>
      <c r="T298" s="588"/>
      <c r="U298" s="588"/>
      <c r="V298" s="588"/>
      <c r="W298" s="588"/>
      <c r="X298" s="588"/>
      <c r="Y298" s="588"/>
      <c r="Z298" s="588"/>
    </row>
    <row r="299">
      <c r="A299" s="588"/>
      <c r="B299" s="588"/>
      <c r="C299" s="588"/>
      <c r="D299" s="588"/>
      <c r="E299" s="588"/>
      <c r="F299" s="588"/>
      <c r="G299" s="588"/>
      <c r="H299" s="588"/>
      <c r="I299" s="588"/>
      <c r="J299" s="588"/>
      <c r="K299" s="588"/>
      <c r="L299" s="588"/>
      <c r="M299" s="588"/>
      <c r="N299" s="588"/>
      <c r="O299" s="588"/>
      <c r="P299" s="588"/>
      <c r="Q299" s="588"/>
      <c r="R299" s="588"/>
      <c r="S299" s="588"/>
      <c r="T299" s="588"/>
      <c r="U299" s="588"/>
      <c r="V299" s="588"/>
      <c r="W299" s="588"/>
      <c r="X299" s="588"/>
      <c r="Y299" s="588"/>
      <c r="Z299" s="588"/>
    </row>
    <row r="300">
      <c r="A300" s="588"/>
      <c r="B300" s="588"/>
      <c r="C300" s="588"/>
      <c r="D300" s="588"/>
      <c r="E300" s="588"/>
      <c r="F300" s="588"/>
      <c r="G300" s="588"/>
      <c r="H300" s="588"/>
      <c r="I300" s="588"/>
      <c r="J300" s="588"/>
      <c r="K300" s="588"/>
      <c r="L300" s="588"/>
      <c r="M300" s="588"/>
      <c r="N300" s="588"/>
      <c r="O300" s="588"/>
      <c r="P300" s="588"/>
      <c r="Q300" s="588"/>
      <c r="R300" s="588"/>
      <c r="S300" s="588"/>
      <c r="T300" s="588"/>
      <c r="U300" s="588"/>
      <c r="V300" s="588"/>
      <c r="W300" s="588"/>
      <c r="X300" s="588"/>
      <c r="Y300" s="588"/>
      <c r="Z300" s="588"/>
    </row>
    <row r="301">
      <c r="A301" s="588"/>
      <c r="B301" s="588"/>
      <c r="C301" s="588"/>
      <c r="D301" s="588"/>
      <c r="E301" s="588"/>
      <c r="F301" s="588"/>
      <c r="G301" s="588"/>
      <c r="H301" s="588"/>
      <c r="I301" s="588"/>
      <c r="J301" s="588"/>
      <c r="K301" s="588"/>
      <c r="L301" s="588"/>
      <c r="M301" s="588"/>
      <c r="N301" s="588"/>
      <c r="O301" s="588"/>
      <c r="P301" s="588"/>
      <c r="Q301" s="588"/>
      <c r="R301" s="588"/>
      <c r="S301" s="588"/>
      <c r="T301" s="588"/>
      <c r="U301" s="588"/>
      <c r="V301" s="588"/>
      <c r="W301" s="588"/>
      <c r="X301" s="588"/>
      <c r="Y301" s="588"/>
      <c r="Z301" s="588"/>
    </row>
    <row r="302">
      <c r="A302" s="588"/>
      <c r="B302" s="588"/>
      <c r="C302" s="588"/>
      <c r="D302" s="588"/>
      <c r="E302" s="588"/>
      <c r="F302" s="588"/>
      <c r="G302" s="588"/>
      <c r="H302" s="588"/>
      <c r="I302" s="588"/>
      <c r="J302" s="588"/>
      <c r="K302" s="588"/>
      <c r="L302" s="588"/>
      <c r="M302" s="588"/>
      <c r="N302" s="588"/>
      <c r="O302" s="588"/>
      <c r="P302" s="588"/>
      <c r="Q302" s="588"/>
      <c r="R302" s="588"/>
      <c r="S302" s="588"/>
      <c r="T302" s="588"/>
      <c r="U302" s="588"/>
      <c r="V302" s="588"/>
      <c r="W302" s="588"/>
      <c r="X302" s="588"/>
      <c r="Y302" s="588"/>
      <c r="Z302" s="588"/>
    </row>
    <row r="303">
      <c r="A303" s="588"/>
      <c r="B303" s="588"/>
      <c r="C303" s="588"/>
      <c r="D303" s="588"/>
      <c r="E303" s="588"/>
      <c r="F303" s="588"/>
      <c r="G303" s="588"/>
      <c r="H303" s="588"/>
      <c r="I303" s="588"/>
      <c r="J303" s="588"/>
      <c r="K303" s="588"/>
      <c r="L303" s="588"/>
      <c r="M303" s="588"/>
      <c r="N303" s="588"/>
      <c r="O303" s="588"/>
      <c r="P303" s="588"/>
      <c r="Q303" s="588"/>
      <c r="R303" s="588"/>
      <c r="S303" s="588"/>
      <c r="T303" s="588"/>
      <c r="U303" s="588"/>
      <c r="V303" s="588"/>
      <c r="W303" s="588"/>
      <c r="X303" s="588"/>
      <c r="Y303" s="588"/>
      <c r="Z303" s="588"/>
    </row>
    <row r="304">
      <c r="A304" s="588"/>
      <c r="B304" s="588"/>
      <c r="C304" s="588"/>
      <c r="D304" s="588"/>
      <c r="E304" s="588"/>
      <c r="F304" s="588"/>
      <c r="G304" s="588"/>
      <c r="H304" s="588"/>
      <c r="I304" s="588"/>
      <c r="J304" s="588"/>
      <c r="K304" s="588"/>
      <c r="L304" s="588"/>
      <c r="M304" s="588"/>
      <c r="N304" s="588"/>
      <c r="O304" s="588"/>
      <c r="P304" s="588"/>
      <c r="Q304" s="588"/>
      <c r="R304" s="588"/>
      <c r="S304" s="588"/>
      <c r="T304" s="588"/>
      <c r="U304" s="588"/>
      <c r="V304" s="588"/>
      <c r="W304" s="588"/>
      <c r="X304" s="588"/>
      <c r="Y304" s="588"/>
      <c r="Z304" s="588"/>
    </row>
    <row r="305">
      <c r="A305" s="588"/>
      <c r="B305" s="588"/>
      <c r="C305" s="588"/>
      <c r="D305" s="588"/>
      <c r="E305" s="588"/>
      <c r="F305" s="588"/>
      <c r="G305" s="588"/>
      <c r="H305" s="588"/>
      <c r="I305" s="588"/>
      <c r="J305" s="588"/>
      <c r="K305" s="588"/>
      <c r="L305" s="588"/>
      <c r="M305" s="588"/>
      <c r="N305" s="588"/>
      <c r="O305" s="588"/>
      <c r="P305" s="588"/>
      <c r="Q305" s="588"/>
      <c r="R305" s="588"/>
      <c r="S305" s="588"/>
      <c r="T305" s="588"/>
      <c r="U305" s="588"/>
      <c r="V305" s="588"/>
      <c r="W305" s="588"/>
      <c r="X305" s="588"/>
      <c r="Y305" s="588"/>
      <c r="Z305" s="588"/>
    </row>
    <row r="306">
      <c r="A306" s="588"/>
      <c r="B306" s="588"/>
      <c r="C306" s="588"/>
      <c r="D306" s="588"/>
      <c r="E306" s="588"/>
      <c r="F306" s="588"/>
      <c r="G306" s="588"/>
      <c r="H306" s="588"/>
      <c r="I306" s="588"/>
      <c r="J306" s="588"/>
      <c r="K306" s="588"/>
      <c r="L306" s="588"/>
      <c r="M306" s="588"/>
      <c r="N306" s="588"/>
      <c r="O306" s="588"/>
      <c r="P306" s="588"/>
      <c r="Q306" s="588"/>
      <c r="R306" s="588"/>
      <c r="S306" s="588"/>
      <c r="T306" s="588"/>
      <c r="U306" s="588"/>
      <c r="V306" s="588"/>
      <c r="W306" s="588"/>
      <c r="X306" s="588"/>
      <c r="Y306" s="588"/>
      <c r="Z306" s="588"/>
    </row>
    <row r="307">
      <c r="A307" s="588"/>
      <c r="B307" s="588"/>
      <c r="C307" s="588"/>
      <c r="D307" s="588"/>
      <c r="E307" s="588"/>
      <c r="F307" s="588"/>
      <c r="G307" s="588"/>
      <c r="H307" s="588"/>
      <c r="I307" s="588"/>
      <c r="J307" s="588"/>
      <c r="K307" s="588"/>
      <c r="L307" s="588"/>
      <c r="M307" s="588"/>
      <c r="N307" s="588"/>
      <c r="O307" s="588"/>
      <c r="P307" s="588"/>
      <c r="Q307" s="588"/>
      <c r="R307" s="588"/>
      <c r="S307" s="588"/>
      <c r="T307" s="588"/>
      <c r="U307" s="588"/>
      <c r="V307" s="588"/>
      <c r="W307" s="588"/>
      <c r="X307" s="588"/>
      <c r="Y307" s="588"/>
      <c r="Z307" s="588"/>
    </row>
    <row r="308">
      <c r="A308" s="588"/>
      <c r="B308" s="588"/>
      <c r="C308" s="588"/>
      <c r="D308" s="588"/>
      <c r="E308" s="588"/>
      <c r="F308" s="588"/>
      <c r="G308" s="588"/>
      <c r="H308" s="588"/>
      <c r="I308" s="588"/>
      <c r="J308" s="588"/>
      <c r="K308" s="588"/>
      <c r="L308" s="588"/>
      <c r="M308" s="588"/>
      <c r="N308" s="588"/>
      <c r="O308" s="588"/>
      <c r="P308" s="588"/>
      <c r="Q308" s="588"/>
      <c r="R308" s="588"/>
      <c r="S308" s="588"/>
      <c r="T308" s="588"/>
      <c r="U308" s="588"/>
      <c r="V308" s="588"/>
      <c r="W308" s="588"/>
      <c r="X308" s="588"/>
      <c r="Y308" s="588"/>
      <c r="Z308" s="588"/>
    </row>
    <row r="309">
      <c r="A309" s="588"/>
      <c r="B309" s="588"/>
      <c r="C309" s="588"/>
      <c r="D309" s="588"/>
      <c r="E309" s="588"/>
      <c r="F309" s="588"/>
      <c r="G309" s="588"/>
      <c r="H309" s="588"/>
      <c r="I309" s="588"/>
      <c r="J309" s="588"/>
      <c r="K309" s="588"/>
      <c r="L309" s="588"/>
      <c r="M309" s="588"/>
      <c r="N309" s="588"/>
      <c r="O309" s="588"/>
      <c r="P309" s="588"/>
      <c r="Q309" s="588"/>
      <c r="R309" s="588"/>
      <c r="S309" s="588"/>
      <c r="T309" s="588"/>
      <c r="U309" s="588"/>
      <c r="V309" s="588"/>
      <c r="W309" s="588"/>
      <c r="X309" s="588"/>
      <c r="Y309" s="588"/>
      <c r="Z309" s="588"/>
    </row>
    <row r="310">
      <c r="A310" s="588"/>
      <c r="B310" s="588"/>
      <c r="C310" s="588"/>
      <c r="D310" s="588"/>
      <c r="E310" s="588"/>
      <c r="F310" s="588"/>
      <c r="G310" s="588"/>
      <c r="H310" s="588"/>
      <c r="I310" s="588"/>
      <c r="J310" s="588"/>
      <c r="K310" s="588"/>
      <c r="L310" s="588"/>
      <c r="M310" s="588"/>
      <c r="N310" s="588"/>
      <c r="O310" s="588"/>
      <c r="P310" s="588"/>
      <c r="Q310" s="588"/>
      <c r="R310" s="588"/>
      <c r="S310" s="588"/>
      <c r="T310" s="588"/>
      <c r="U310" s="588"/>
      <c r="V310" s="588"/>
      <c r="W310" s="588"/>
      <c r="X310" s="588"/>
      <c r="Y310" s="588"/>
      <c r="Z310" s="588"/>
    </row>
    <row r="311">
      <c r="A311" s="588"/>
      <c r="B311" s="588"/>
      <c r="C311" s="588"/>
      <c r="D311" s="588"/>
      <c r="E311" s="588"/>
      <c r="F311" s="588"/>
      <c r="G311" s="588"/>
      <c r="H311" s="588"/>
      <c r="I311" s="588"/>
      <c r="J311" s="588"/>
      <c r="K311" s="588"/>
      <c r="L311" s="588"/>
      <c r="M311" s="588"/>
      <c r="N311" s="588"/>
      <c r="O311" s="588"/>
      <c r="P311" s="588"/>
      <c r="Q311" s="588"/>
      <c r="R311" s="588"/>
      <c r="S311" s="588"/>
      <c r="T311" s="588"/>
      <c r="U311" s="588"/>
      <c r="V311" s="588"/>
      <c r="W311" s="588"/>
      <c r="X311" s="588"/>
      <c r="Y311" s="588"/>
      <c r="Z311" s="588"/>
    </row>
    <row r="312">
      <c r="A312" s="588"/>
      <c r="B312" s="588"/>
      <c r="C312" s="588"/>
      <c r="D312" s="588"/>
      <c r="E312" s="588"/>
      <c r="F312" s="588"/>
      <c r="G312" s="588"/>
      <c r="H312" s="588"/>
      <c r="I312" s="588"/>
      <c r="J312" s="588"/>
      <c r="K312" s="588"/>
      <c r="L312" s="588"/>
      <c r="M312" s="588"/>
      <c r="N312" s="588"/>
      <c r="O312" s="588"/>
      <c r="P312" s="588"/>
      <c r="Q312" s="588"/>
      <c r="R312" s="588"/>
      <c r="S312" s="588"/>
      <c r="T312" s="588"/>
      <c r="U312" s="588"/>
      <c r="V312" s="588"/>
      <c r="W312" s="588"/>
      <c r="X312" s="588"/>
      <c r="Y312" s="588"/>
      <c r="Z312" s="588"/>
    </row>
    <row r="313">
      <c r="A313" s="588"/>
      <c r="B313" s="588"/>
      <c r="C313" s="588"/>
      <c r="D313" s="588"/>
      <c r="E313" s="588"/>
      <c r="F313" s="588"/>
      <c r="G313" s="588"/>
      <c r="H313" s="588"/>
      <c r="I313" s="588"/>
      <c r="J313" s="588"/>
      <c r="K313" s="588"/>
      <c r="L313" s="588"/>
      <c r="M313" s="588"/>
      <c r="N313" s="588"/>
      <c r="O313" s="588"/>
      <c r="P313" s="588"/>
      <c r="Q313" s="588"/>
      <c r="R313" s="588"/>
      <c r="S313" s="588"/>
      <c r="T313" s="588"/>
      <c r="U313" s="588"/>
      <c r="V313" s="588"/>
      <c r="W313" s="588"/>
      <c r="X313" s="588"/>
      <c r="Y313" s="588"/>
      <c r="Z313" s="588"/>
    </row>
    <row r="314">
      <c r="A314" s="588"/>
      <c r="B314" s="588"/>
      <c r="C314" s="588"/>
      <c r="D314" s="588"/>
      <c r="E314" s="588"/>
      <c r="F314" s="588"/>
      <c r="G314" s="588"/>
      <c r="H314" s="588"/>
      <c r="I314" s="588"/>
      <c r="J314" s="588"/>
      <c r="K314" s="588"/>
      <c r="L314" s="588"/>
      <c r="M314" s="588"/>
      <c r="N314" s="588"/>
      <c r="O314" s="588"/>
      <c r="P314" s="588"/>
      <c r="Q314" s="588"/>
      <c r="R314" s="588"/>
      <c r="S314" s="588"/>
      <c r="T314" s="588"/>
      <c r="U314" s="588"/>
      <c r="V314" s="588"/>
      <c r="W314" s="588"/>
      <c r="X314" s="588"/>
      <c r="Y314" s="588"/>
      <c r="Z314" s="588"/>
    </row>
    <row r="315">
      <c r="A315" s="588"/>
      <c r="B315" s="588"/>
      <c r="C315" s="588"/>
      <c r="D315" s="588"/>
      <c r="E315" s="588"/>
      <c r="F315" s="588"/>
      <c r="G315" s="588"/>
      <c r="H315" s="588"/>
      <c r="I315" s="588"/>
      <c r="J315" s="588"/>
      <c r="K315" s="588"/>
      <c r="L315" s="588"/>
      <c r="M315" s="588"/>
      <c r="N315" s="588"/>
      <c r="O315" s="588"/>
      <c r="P315" s="588"/>
      <c r="Q315" s="588"/>
      <c r="R315" s="588"/>
      <c r="S315" s="588"/>
      <c r="T315" s="588"/>
      <c r="U315" s="588"/>
      <c r="V315" s="588"/>
      <c r="W315" s="588"/>
      <c r="X315" s="588"/>
      <c r="Y315" s="588"/>
      <c r="Z315" s="588"/>
    </row>
    <row r="316">
      <c r="A316" s="588"/>
      <c r="B316" s="588"/>
      <c r="C316" s="588"/>
      <c r="D316" s="588"/>
      <c r="E316" s="588"/>
      <c r="F316" s="588"/>
      <c r="G316" s="588"/>
      <c r="H316" s="588"/>
      <c r="I316" s="588"/>
      <c r="J316" s="588"/>
      <c r="K316" s="588"/>
      <c r="L316" s="588"/>
      <c r="M316" s="588"/>
      <c r="N316" s="588"/>
      <c r="O316" s="588"/>
      <c r="P316" s="588"/>
      <c r="Q316" s="588"/>
      <c r="R316" s="588"/>
      <c r="S316" s="588"/>
      <c r="T316" s="588"/>
      <c r="U316" s="588"/>
      <c r="V316" s="588"/>
      <c r="W316" s="588"/>
      <c r="X316" s="588"/>
      <c r="Y316" s="588"/>
      <c r="Z316" s="588"/>
    </row>
    <row r="317">
      <c r="A317" s="588"/>
      <c r="B317" s="588"/>
      <c r="C317" s="588"/>
      <c r="D317" s="588"/>
      <c r="E317" s="588"/>
      <c r="F317" s="588"/>
      <c r="G317" s="588"/>
      <c r="H317" s="588"/>
      <c r="I317" s="588"/>
      <c r="J317" s="588"/>
      <c r="K317" s="588"/>
      <c r="L317" s="588"/>
      <c r="M317" s="588"/>
      <c r="N317" s="588"/>
      <c r="O317" s="588"/>
      <c r="P317" s="588"/>
      <c r="Q317" s="588"/>
      <c r="R317" s="588"/>
      <c r="S317" s="588"/>
      <c r="T317" s="588"/>
      <c r="U317" s="588"/>
      <c r="V317" s="588"/>
      <c r="W317" s="588"/>
      <c r="X317" s="588"/>
      <c r="Y317" s="588"/>
      <c r="Z317" s="588"/>
    </row>
    <row r="318">
      <c r="A318" s="588"/>
      <c r="B318" s="588"/>
      <c r="C318" s="588"/>
      <c r="D318" s="588"/>
      <c r="E318" s="588"/>
      <c r="F318" s="588"/>
      <c r="G318" s="588"/>
      <c r="H318" s="588"/>
      <c r="I318" s="588"/>
      <c r="J318" s="588"/>
      <c r="K318" s="588"/>
      <c r="L318" s="588"/>
      <c r="M318" s="588"/>
      <c r="N318" s="588"/>
      <c r="O318" s="588"/>
      <c r="P318" s="588"/>
      <c r="Q318" s="588"/>
      <c r="R318" s="588"/>
      <c r="S318" s="588"/>
      <c r="T318" s="588"/>
      <c r="U318" s="588"/>
      <c r="V318" s="588"/>
      <c r="W318" s="588"/>
      <c r="X318" s="588"/>
      <c r="Y318" s="588"/>
      <c r="Z318" s="588"/>
    </row>
    <row r="319">
      <c r="A319" s="588"/>
      <c r="B319" s="588"/>
      <c r="C319" s="588"/>
      <c r="D319" s="588"/>
      <c r="E319" s="588"/>
      <c r="F319" s="588"/>
      <c r="G319" s="588"/>
      <c r="H319" s="588"/>
      <c r="I319" s="588"/>
      <c r="J319" s="588"/>
      <c r="K319" s="588"/>
      <c r="L319" s="588"/>
      <c r="M319" s="588"/>
      <c r="N319" s="588"/>
      <c r="O319" s="588"/>
      <c r="P319" s="588"/>
      <c r="Q319" s="588"/>
      <c r="R319" s="588"/>
      <c r="S319" s="588"/>
      <c r="T319" s="588"/>
      <c r="U319" s="588"/>
      <c r="V319" s="588"/>
      <c r="W319" s="588"/>
      <c r="X319" s="588"/>
      <c r="Y319" s="588"/>
      <c r="Z319" s="588"/>
    </row>
    <row r="320">
      <c r="A320" s="588"/>
      <c r="B320" s="588"/>
      <c r="C320" s="588"/>
      <c r="D320" s="588"/>
      <c r="E320" s="588"/>
      <c r="F320" s="588"/>
      <c r="G320" s="588"/>
      <c r="H320" s="588"/>
      <c r="I320" s="588"/>
      <c r="J320" s="588"/>
      <c r="K320" s="588"/>
      <c r="L320" s="588"/>
      <c r="M320" s="588"/>
      <c r="N320" s="588"/>
      <c r="O320" s="588"/>
      <c r="P320" s="588"/>
      <c r="Q320" s="588"/>
      <c r="R320" s="588"/>
      <c r="S320" s="588"/>
      <c r="T320" s="588"/>
      <c r="U320" s="588"/>
      <c r="V320" s="588"/>
      <c r="W320" s="588"/>
      <c r="X320" s="588"/>
      <c r="Y320" s="588"/>
      <c r="Z320" s="588"/>
    </row>
    <row r="321">
      <c r="A321" s="588"/>
      <c r="B321" s="588"/>
      <c r="C321" s="588"/>
      <c r="D321" s="588"/>
      <c r="E321" s="588"/>
      <c r="F321" s="588"/>
      <c r="G321" s="588"/>
      <c r="H321" s="588"/>
      <c r="I321" s="588"/>
      <c r="J321" s="588"/>
      <c r="K321" s="588"/>
      <c r="L321" s="588"/>
      <c r="M321" s="588"/>
      <c r="N321" s="588"/>
      <c r="O321" s="588"/>
      <c r="P321" s="588"/>
      <c r="Q321" s="588"/>
      <c r="R321" s="588"/>
      <c r="S321" s="588"/>
      <c r="T321" s="588"/>
      <c r="U321" s="588"/>
      <c r="V321" s="588"/>
      <c r="W321" s="588"/>
      <c r="X321" s="588"/>
      <c r="Y321" s="588"/>
      <c r="Z321" s="588"/>
    </row>
    <row r="322">
      <c r="A322" s="588"/>
      <c r="B322" s="588"/>
      <c r="C322" s="588"/>
      <c r="D322" s="588"/>
      <c r="E322" s="588"/>
      <c r="F322" s="588"/>
      <c r="G322" s="588"/>
      <c r="H322" s="588"/>
      <c r="I322" s="588"/>
      <c r="J322" s="588"/>
      <c r="K322" s="588"/>
      <c r="L322" s="588"/>
      <c r="M322" s="588"/>
      <c r="N322" s="588"/>
      <c r="O322" s="588"/>
      <c r="P322" s="588"/>
      <c r="Q322" s="588"/>
      <c r="R322" s="588"/>
      <c r="S322" s="588"/>
      <c r="T322" s="588"/>
      <c r="U322" s="588"/>
      <c r="V322" s="588"/>
      <c r="W322" s="588"/>
      <c r="X322" s="588"/>
      <c r="Y322" s="588"/>
      <c r="Z322" s="588"/>
    </row>
    <row r="323">
      <c r="A323" s="588"/>
      <c r="B323" s="588"/>
      <c r="C323" s="588"/>
      <c r="D323" s="588"/>
      <c r="E323" s="588"/>
      <c r="F323" s="588"/>
      <c r="G323" s="588"/>
      <c r="H323" s="588"/>
      <c r="I323" s="588"/>
      <c r="J323" s="588"/>
      <c r="K323" s="588"/>
      <c r="L323" s="588"/>
      <c r="M323" s="588"/>
      <c r="N323" s="588"/>
      <c r="O323" s="588"/>
      <c r="P323" s="588"/>
      <c r="Q323" s="588"/>
      <c r="R323" s="588"/>
      <c r="S323" s="588"/>
      <c r="T323" s="588"/>
      <c r="U323" s="588"/>
      <c r="V323" s="588"/>
      <c r="W323" s="588"/>
      <c r="X323" s="588"/>
      <c r="Y323" s="588"/>
      <c r="Z323" s="588"/>
    </row>
    <row r="324">
      <c r="A324" s="588"/>
      <c r="B324" s="588"/>
      <c r="C324" s="588"/>
      <c r="D324" s="588"/>
      <c r="E324" s="588"/>
      <c r="F324" s="588"/>
      <c r="G324" s="588"/>
      <c r="H324" s="588"/>
      <c r="I324" s="588"/>
      <c r="J324" s="588"/>
      <c r="K324" s="588"/>
      <c r="L324" s="588"/>
      <c r="M324" s="588"/>
      <c r="N324" s="588"/>
      <c r="O324" s="588"/>
      <c r="P324" s="588"/>
      <c r="Q324" s="588"/>
      <c r="R324" s="588"/>
      <c r="S324" s="588"/>
      <c r="T324" s="588"/>
      <c r="U324" s="588"/>
      <c r="V324" s="588"/>
      <c r="W324" s="588"/>
      <c r="X324" s="588"/>
      <c r="Y324" s="588"/>
      <c r="Z324" s="588"/>
    </row>
    <row r="325">
      <c r="A325" s="588"/>
      <c r="B325" s="588"/>
      <c r="C325" s="588"/>
      <c r="D325" s="588"/>
      <c r="E325" s="588"/>
      <c r="F325" s="588"/>
      <c r="G325" s="588"/>
      <c r="H325" s="588"/>
      <c r="I325" s="588"/>
      <c r="J325" s="588"/>
      <c r="K325" s="588"/>
      <c r="L325" s="588"/>
      <c r="M325" s="588"/>
      <c r="N325" s="588"/>
      <c r="O325" s="588"/>
      <c r="P325" s="588"/>
      <c r="Q325" s="588"/>
      <c r="R325" s="588"/>
      <c r="S325" s="588"/>
      <c r="T325" s="588"/>
      <c r="U325" s="588"/>
      <c r="V325" s="588"/>
      <c r="W325" s="588"/>
      <c r="X325" s="588"/>
      <c r="Y325" s="588"/>
      <c r="Z325" s="588"/>
    </row>
    <row r="326">
      <c r="A326" s="588"/>
      <c r="B326" s="588"/>
      <c r="C326" s="588"/>
      <c r="D326" s="588"/>
      <c r="E326" s="588"/>
      <c r="F326" s="588"/>
      <c r="G326" s="588"/>
      <c r="H326" s="588"/>
      <c r="I326" s="588"/>
      <c r="J326" s="588"/>
      <c r="K326" s="588"/>
      <c r="L326" s="588"/>
      <c r="M326" s="588"/>
      <c r="N326" s="588"/>
      <c r="O326" s="588"/>
      <c r="P326" s="588"/>
      <c r="Q326" s="588"/>
      <c r="R326" s="588"/>
      <c r="S326" s="588"/>
      <c r="T326" s="588"/>
      <c r="U326" s="588"/>
      <c r="V326" s="588"/>
      <c r="W326" s="588"/>
      <c r="X326" s="588"/>
      <c r="Y326" s="588"/>
      <c r="Z326" s="588"/>
    </row>
    <row r="327">
      <c r="A327" s="588"/>
      <c r="B327" s="588"/>
      <c r="C327" s="588"/>
      <c r="D327" s="588"/>
      <c r="E327" s="588"/>
      <c r="F327" s="588"/>
      <c r="G327" s="588"/>
      <c r="H327" s="588"/>
      <c r="I327" s="588"/>
      <c r="J327" s="588"/>
      <c r="K327" s="588"/>
      <c r="L327" s="588"/>
      <c r="M327" s="588"/>
      <c r="N327" s="588"/>
      <c r="O327" s="588"/>
      <c r="P327" s="588"/>
      <c r="Q327" s="588"/>
      <c r="R327" s="588"/>
      <c r="S327" s="588"/>
      <c r="T327" s="588"/>
      <c r="U327" s="588"/>
      <c r="V327" s="588"/>
      <c r="W327" s="588"/>
      <c r="X327" s="588"/>
      <c r="Y327" s="588"/>
      <c r="Z327" s="588"/>
    </row>
    <row r="328">
      <c r="A328" s="588"/>
      <c r="B328" s="588"/>
      <c r="C328" s="588"/>
      <c r="D328" s="588"/>
      <c r="E328" s="588"/>
      <c r="F328" s="588"/>
      <c r="G328" s="588"/>
      <c r="H328" s="588"/>
      <c r="I328" s="588"/>
      <c r="J328" s="588"/>
      <c r="K328" s="588"/>
      <c r="L328" s="588"/>
      <c r="M328" s="588"/>
      <c r="N328" s="588"/>
      <c r="O328" s="588"/>
      <c r="P328" s="588"/>
      <c r="Q328" s="588"/>
      <c r="R328" s="588"/>
      <c r="S328" s="588"/>
      <c r="T328" s="588"/>
      <c r="U328" s="588"/>
      <c r="V328" s="588"/>
      <c r="W328" s="588"/>
      <c r="X328" s="588"/>
      <c r="Y328" s="588"/>
      <c r="Z328" s="588"/>
    </row>
    <row r="329">
      <c r="A329" s="588"/>
      <c r="B329" s="588"/>
      <c r="C329" s="588"/>
      <c r="D329" s="588"/>
      <c r="E329" s="588"/>
      <c r="F329" s="588"/>
      <c r="G329" s="588"/>
      <c r="H329" s="588"/>
      <c r="I329" s="588"/>
      <c r="J329" s="588"/>
      <c r="K329" s="588"/>
      <c r="L329" s="588"/>
      <c r="M329" s="588"/>
      <c r="N329" s="588"/>
      <c r="O329" s="588"/>
      <c r="P329" s="588"/>
      <c r="Q329" s="588"/>
      <c r="R329" s="588"/>
      <c r="S329" s="588"/>
      <c r="T329" s="588"/>
      <c r="U329" s="588"/>
      <c r="V329" s="588"/>
      <c r="W329" s="588"/>
      <c r="X329" s="588"/>
      <c r="Y329" s="588"/>
      <c r="Z329" s="588"/>
    </row>
    <row r="330">
      <c r="A330" s="588"/>
      <c r="B330" s="588"/>
      <c r="C330" s="588"/>
      <c r="D330" s="588"/>
      <c r="E330" s="588"/>
      <c r="F330" s="588"/>
      <c r="G330" s="588"/>
      <c r="H330" s="588"/>
      <c r="I330" s="588"/>
      <c r="J330" s="588"/>
      <c r="K330" s="588"/>
      <c r="L330" s="588"/>
      <c r="M330" s="588"/>
      <c r="N330" s="588"/>
      <c r="O330" s="588"/>
      <c r="P330" s="588"/>
      <c r="Q330" s="588"/>
      <c r="R330" s="588"/>
      <c r="S330" s="588"/>
      <c r="T330" s="588"/>
      <c r="U330" s="588"/>
      <c r="V330" s="588"/>
      <c r="W330" s="588"/>
      <c r="X330" s="588"/>
      <c r="Y330" s="588"/>
      <c r="Z330" s="588"/>
    </row>
    <row r="331">
      <c r="A331" s="588"/>
      <c r="B331" s="588"/>
      <c r="C331" s="588"/>
      <c r="D331" s="588"/>
      <c r="E331" s="588"/>
      <c r="F331" s="588"/>
      <c r="G331" s="588"/>
      <c r="H331" s="588"/>
      <c r="I331" s="588"/>
      <c r="J331" s="588"/>
      <c r="K331" s="588"/>
      <c r="L331" s="588"/>
      <c r="M331" s="588"/>
      <c r="N331" s="588"/>
      <c r="O331" s="588"/>
      <c r="P331" s="588"/>
      <c r="Q331" s="588"/>
      <c r="R331" s="588"/>
      <c r="S331" s="588"/>
      <c r="T331" s="588"/>
      <c r="U331" s="588"/>
      <c r="V331" s="588"/>
      <c r="W331" s="588"/>
      <c r="X331" s="588"/>
      <c r="Y331" s="588"/>
      <c r="Z331" s="588"/>
    </row>
    <row r="332">
      <c r="A332" s="588"/>
      <c r="B332" s="588"/>
      <c r="C332" s="588"/>
      <c r="D332" s="588"/>
      <c r="E332" s="588"/>
      <c r="F332" s="588"/>
      <c r="G332" s="588"/>
      <c r="H332" s="588"/>
      <c r="I332" s="588"/>
      <c r="J332" s="588"/>
      <c r="K332" s="588"/>
      <c r="L332" s="588"/>
      <c r="M332" s="588"/>
      <c r="N332" s="588"/>
      <c r="O332" s="588"/>
      <c r="P332" s="588"/>
      <c r="Q332" s="588"/>
      <c r="R332" s="588"/>
      <c r="S332" s="588"/>
      <c r="T332" s="588"/>
      <c r="U332" s="588"/>
      <c r="V332" s="588"/>
      <c r="W332" s="588"/>
      <c r="X332" s="588"/>
      <c r="Y332" s="588"/>
      <c r="Z332" s="588"/>
    </row>
    <row r="333">
      <c r="A333" s="588"/>
      <c r="B333" s="588"/>
      <c r="C333" s="588"/>
      <c r="D333" s="588"/>
      <c r="E333" s="588"/>
      <c r="F333" s="588"/>
      <c r="G333" s="588"/>
      <c r="H333" s="588"/>
      <c r="I333" s="588"/>
      <c r="J333" s="588"/>
      <c r="K333" s="588"/>
      <c r="L333" s="588"/>
      <c r="M333" s="588"/>
      <c r="N333" s="588"/>
      <c r="O333" s="588"/>
      <c r="P333" s="588"/>
      <c r="Q333" s="588"/>
      <c r="R333" s="588"/>
      <c r="S333" s="588"/>
      <c r="T333" s="588"/>
      <c r="U333" s="588"/>
      <c r="V333" s="588"/>
      <c r="W333" s="588"/>
      <c r="X333" s="588"/>
      <c r="Y333" s="588"/>
      <c r="Z333" s="588"/>
    </row>
    <row r="334">
      <c r="A334" s="588"/>
      <c r="B334" s="588"/>
      <c r="C334" s="588"/>
      <c r="D334" s="588"/>
      <c r="E334" s="588"/>
      <c r="F334" s="588"/>
      <c r="G334" s="588"/>
      <c r="H334" s="588"/>
      <c r="I334" s="588"/>
      <c r="J334" s="588"/>
      <c r="K334" s="588"/>
      <c r="L334" s="588"/>
      <c r="M334" s="588"/>
      <c r="N334" s="588"/>
      <c r="O334" s="588"/>
      <c r="P334" s="588"/>
      <c r="Q334" s="588"/>
      <c r="R334" s="588"/>
      <c r="S334" s="588"/>
      <c r="T334" s="588"/>
      <c r="U334" s="588"/>
      <c r="V334" s="588"/>
      <c r="W334" s="588"/>
      <c r="X334" s="588"/>
      <c r="Y334" s="588"/>
      <c r="Z334" s="588"/>
    </row>
    <row r="335">
      <c r="A335" s="588"/>
      <c r="B335" s="588"/>
      <c r="C335" s="588"/>
      <c r="D335" s="588"/>
      <c r="E335" s="588"/>
      <c r="F335" s="588"/>
      <c r="G335" s="588"/>
      <c r="H335" s="588"/>
      <c r="I335" s="588"/>
      <c r="J335" s="588"/>
      <c r="K335" s="588"/>
      <c r="L335" s="588"/>
      <c r="M335" s="588"/>
      <c r="N335" s="588"/>
      <c r="O335" s="588"/>
      <c r="P335" s="588"/>
      <c r="Q335" s="588"/>
      <c r="R335" s="588"/>
      <c r="S335" s="588"/>
      <c r="T335" s="588"/>
      <c r="U335" s="588"/>
      <c r="V335" s="588"/>
      <c r="W335" s="588"/>
      <c r="X335" s="588"/>
      <c r="Y335" s="588"/>
      <c r="Z335" s="588"/>
    </row>
    <row r="336">
      <c r="A336" s="588"/>
      <c r="B336" s="588"/>
      <c r="C336" s="588"/>
      <c r="D336" s="588"/>
      <c r="E336" s="588"/>
      <c r="F336" s="588"/>
      <c r="G336" s="588"/>
      <c r="H336" s="588"/>
      <c r="I336" s="588"/>
      <c r="J336" s="588"/>
      <c r="K336" s="588"/>
      <c r="L336" s="588"/>
      <c r="M336" s="588"/>
      <c r="N336" s="588"/>
      <c r="O336" s="588"/>
      <c r="P336" s="588"/>
      <c r="Q336" s="588"/>
      <c r="R336" s="588"/>
      <c r="S336" s="588"/>
      <c r="T336" s="588"/>
      <c r="U336" s="588"/>
      <c r="V336" s="588"/>
      <c r="W336" s="588"/>
      <c r="X336" s="588"/>
      <c r="Y336" s="588"/>
      <c r="Z336" s="588"/>
    </row>
    <row r="337">
      <c r="A337" s="588"/>
      <c r="B337" s="588"/>
      <c r="C337" s="588"/>
      <c r="D337" s="588"/>
      <c r="E337" s="588"/>
      <c r="F337" s="588"/>
      <c r="G337" s="588"/>
      <c r="H337" s="588"/>
      <c r="I337" s="588"/>
      <c r="J337" s="588"/>
      <c r="K337" s="588"/>
      <c r="L337" s="588"/>
      <c r="M337" s="588"/>
      <c r="N337" s="588"/>
      <c r="O337" s="588"/>
      <c r="P337" s="588"/>
      <c r="Q337" s="588"/>
      <c r="R337" s="588"/>
      <c r="S337" s="588"/>
      <c r="T337" s="588"/>
      <c r="U337" s="588"/>
      <c r="V337" s="588"/>
      <c r="W337" s="588"/>
      <c r="X337" s="588"/>
      <c r="Y337" s="588"/>
      <c r="Z337" s="588"/>
    </row>
    <row r="338">
      <c r="A338" s="588"/>
      <c r="B338" s="588"/>
      <c r="C338" s="588"/>
      <c r="D338" s="588"/>
      <c r="E338" s="588"/>
      <c r="F338" s="588"/>
      <c r="G338" s="588"/>
      <c r="H338" s="588"/>
      <c r="I338" s="588"/>
      <c r="J338" s="588"/>
      <c r="K338" s="588"/>
      <c r="L338" s="588"/>
      <c r="M338" s="588"/>
      <c r="N338" s="588"/>
      <c r="O338" s="588"/>
      <c r="P338" s="588"/>
      <c r="Q338" s="588"/>
      <c r="R338" s="588"/>
      <c r="S338" s="588"/>
      <c r="T338" s="588"/>
      <c r="U338" s="588"/>
      <c r="V338" s="588"/>
      <c r="W338" s="588"/>
      <c r="X338" s="588"/>
      <c r="Y338" s="588"/>
      <c r="Z338" s="588"/>
    </row>
    <row r="339">
      <c r="A339" s="588"/>
      <c r="B339" s="588"/>
      <c r="C339" s="588"/>
      <c r="D339" s="588"/>
      <c r="E339" s="588"/>
      <c r="F339" s="588"/>
      <c r="G339" s="588"/>
      <c r="H339" s="588"/>
      <c r="I339" s="588"/>
      <c r="J339" s="588"/>
      <c r="K339" s="588"/>
      <c r="L339" s="588"/>
      <c r="M339" s="588"/>
      <c r="N339" s="588"/>
      <c r="O339" s="588"/>
      <c r="P339" s="588"/>
      <c r="Q339" s="588"/>
      <c r="R339" s="588"/>
      <c r="S339" s="588"/>
      <c r="T339" s="588"/>
      <c r="U339" s="588"/>
      <c r="V339" s="588"/>
      <c r="W339" s="588"/>
      <c r="X339" s="588"/>
      <c r="Y339" s="588"/>
      <c r="Z339" s="588"/>
    </row>
    <row r="340">
      <c r="A340" s="588"/>
      <c r="B340" s="588"/>
      <c r="C340" s="588"/>
      <c r="D340" s="588"/>
      <c r="E340" s="588"/>
      <c r="F340" s="588"/>
      <c r="G340" s="588"/>
      <c r="H340" s="588"/>
      <c r="I340" s="588"/>
      <c r="J340" s="588"/>
      <c r="K340" s="588"/>
      <c r="L340" s="588"/>
      <c r="M340" s="588"/>
      <c r="N340" s="588"/>
      <c r="O340" s="588"/>
      <c r="P340" s="588"/>
      <c r="Q340" s="588"/>
      <c r="R340" s="588"/>
      <c r="S340" s="588"/>
      <c r="T340" s="588"/>
      <c r="U340" s="588"/>
      <c r="V340" s="588"/>
      <c r="W340" s="588"/>
      <c r="X340" s="588"/>
      <c r="Y340" s="588"/>
      <c r="Z340" s="588"/>
    </row>
    <row r="341">
      <c r="A341" s="588"/>
      <c r="B341" s="588"/>
      <c r="C341" s="588"/>
      <c r="D341" s="588"/>
      <c r="E341" s="588"/>
      <c r="F341" s="588"/>
      <c r="G341" s="588"/>
      <c r="H341" s="588"/>
      <c r="I341" s="588"/>
      <c r="J341" s="588"/>
      <c r="K341" s="588"/>
      <c r="L341" s="588"/>
      <c r="M341" s="588"/>
      <c r="N341" s="588"/>
      <c r="O341" s="588"/>
      <c r="P341" s="588"/>
      <c r="Q341" s="588"/>
      <c r="R341" s="588"/>
      <c r="S341" s="588"/>
      <c r="T341" s="588"/>
      <c r="U341" s="588"/>
      <c r="V341" s="588"/>
      <c r="W341" s="588"/>
      <c r="X341" s="588"/>
      <c r="Y341" s="588"/>
      <c r="Z341" s="588"/>
    </row>
    <row r="342">
      <c r="A342" s="588"/>
      <c r="B342" s="588"/>
      <c r="C342" s="588"/>
      <c r="D342" s="588"/>
      <c r="E342" s="588"/>
      <c r="F342" s="588"/>
      <c r="G342" s="588"/>
      <c r="H342" s="588"/>
      <c r="I342" s="588"/>
      <c r="J342" s="588"/>
      <c r="K342" s="588"/>
      <c r="L342" s="588"/>
      <c r="M342" s="588"/>
      <c r="N342" s="588"/>
      <c r="O342" s="588"/>
      <c r="P342" s="588"/>
      <c r="Q342" s="588"/>
      <c r="R342" s="588"/>
      <c r="S342" s="588"/>
      <c r="T342" s="588"/>
      <c r="U342" s="588"/>
      <c r="V342" s="588"/>
      <c r="W342" s="588"/>
      <c r="X342" s="588"/>
      <c r="Y342" s="588"/>
      <c r="Z342" s="588"/>
    </row>
    <row r="343">
      <c r="A343" s="588"/>
      <c r="B343" s="588"/>
      <c r="C343" s="588"/>
      <c r="D343" s="588"/>
      <c r="E343" s="588"/>
      <c r="F343" s="588"/>
      <c r="G343" s="588"/>
      <c r="H343" s="588"/>
      <c r="I343" s="588"/>
      <c r="J343" s="588"/>
      <c r="K343" s="588"/>
      <c r="L343" s="588"/>
      <c r="M343" s="588"/>
      <c r="N343" s="588"/>
      <c r="O343" s="588"/>
      <c r="P343" s="588"/>
      <c r="Q343" s="588"/>
      <c r="R343" s="588"/>
      <c r="S343" s="588"/>
      <c r="T343" s="588"/>
      <c r="U343" s="588"/>
      <c r="V343" s="588"/>
      <c r="W343" s="588"/>
      <c r="X343" s="588"/>
      <c r="Y343" s="588"/>
      <c r="Z343" s="588"/>
    </row>
    <row r="344">
      <c r="A344" s="588"/>
      <c r="B344" s="588"/>
      <c r="C344" s="588"/>
      <c r="D344" s="588"/>
      <c r="E344" s="588"/>
      <c r="F344" s="588"/>
      <c r="G344" s="588"/>
      <c r="H344" s="588"/>
      <c r="I344" s="588"/>
      <c r="J344" s="588"/>
      <c r="K344" s="588"/>
      <c r="L344" s="588"/>
      <c r="M344" s="588"/>
      <c r="N344" s="588"/>
      <c r="O344" s="588"/>
      <c r="P344" s="588"/>
      <c r="Q344" s="588"/>
      <c r="R344" s="588"/>
      <c r="S344" s="588"/>
      <c r="T344" s="588"/>
      <c r="U344" s="588"/>
      <c r="V344" s="588"/>
      <c r="W344" s="588"/>
      <c r="X344" s="588"/>
      <c r="Y344" s="588"/>
      <c r="Z344" s="588"/>
    </row>
    <row r="345">
      <c r="A345" s="588"/>
      <c r="B345" s="588"/>
      <c r="C345" s="588"/>
      <c r="D345" s="588"/>
      <c r="E345" s="588"/>
      <c r="F345" s="588"/>
      <c r="G345" s="588"/>
      <c r="H345" s="588"/>
      <c r="I345" s="588"/>
      <c r="J345" s="588"/>
      <c r="K345" s="588"/>
      <c r="L345" s="588"/>
      <c r="M345" s="588"/>
      <c r="N345" s="588"/>
      <c r="O345" s="588"/>
      <c r="P345" s="588"/>
      <c r="Q345" s="588"/>
      <c r="R345" s="588"/>
      <c r="S345" s="588"/>
      <c r="T345" s="588"/>
      <c r="U345" s="588"/>
      <c r="V345" s="588"/>
      <c r="W345" s="588"/>
      <c r="X345" s="588"/>
      <c r="Y345" s="588"/>
      <c r="Z345" s="588"/>
    </row>
    <row r="346">
      <c r="A346" s="588"/>
      <c r="B346" s="588"/>
      <c r="C346" s="588"/>
      <c r="D346" s="588"/>
      <c r="E346" s="588"/>
      <c r="F346" s="588"/>
      <c r="G346" s="588"/>
      <c r="H346" s="588"/>
      <c r="I346" s="588"/>
      <c r="J346" s="588"/>
      <c r="K346" s="588"/>
      <c r="L346" s="588"/>
      <c r="M346" s="588"/>
      <c r="N346" s="588"/>
      <c r="O346" s="588"/>
      <c r="P346" s="588"/>
      <c r="Q346" s="588"/>
      <c r="R346" s="588"/>
      <c r="S346" s="588"/>
      <c r="T346" s="588"/>
      <c r="U346" s="588"/>
      <c r="V346" s="588"/>
      <c r="W346" s="588"/>
      <c r="X346" s="588"/>
      <c r="Y346" s="588"/>
      <c r="Z346" s="588"/>
    </row>
    <row r="347">
      <c r="A347" s="588"/>
      <c r="B347" s="588"/>
      <c r="C347" s="588"/>
      <c r="D347" s="588"/>
      <c r="E347" s="588"/>
      <c r="F347" s="588"/>
      <c r="G347" s="588"/>
      <c r="H347" s="588"/>
      <c r="I347" s="588"/>
      <c r="J347" s="588"/>
      <c r="K347" s="588"/>
      <c r="L347" s="588"/>
      <c r="M347" s="588"/>
      <c r="N347" s="588"/>
      <c r="O347" s="588"/>
      <c r="P347" s="588"/>
      <c r="Q347" s="588"/>
      <c r="R347" s="588"/>
      <c r="S347" s="588"/>
      <c r="T347" s="588"/>
      <c r="U347" s="588"/>
      <c r="V347" s="588"/>
      <c r="W347" s="588"/>
      <c r="X347" s="588"/>
      <c r="Y347" s="588"/>
      <c r="Z347" s="588"/>
    </row>
    <row r="348">
      <c r="A348" s="588"/>
      <c r="B348" s="588"/>
      <c r="C348" s="588"/>
      <c r="D348" s="588"/>
      <c r="E348" s="588"/>
      <c r="F348" s="588"/>
      <c r="G348" s="588"/>
      <c r="H348" s="588"/>
      <c r="I348" s="588"/>
      <c r="J348" s="588"/>
      <c r="K348" s="588"/>
      <c r="L348" s="588"/>
      <c r="M348" s="588"/>
      <c r="N348" s="588"/>
      <c r="O348" s="588"/>
      <c r="P348" s="588"/>
      <c r="Q348" s="588"/>
      <c r="R348" s="588"/>
      <c r="S348" s="588"/>
      <c r="T348" s="588"/>
      <c r="U348" s="588"/>
      <c r="V348" s="588"/>
      <c r="W348" s="588"/>
      <c r="X348" s="588"/>
      <c r="Y348" s="588"/>
      <c r="Z348" s="588"/>
    </row>
    <row r="349">
      <c r="A349" s="588"/>
      <c r="B349" s="588"/>
      <c r="C349" s="588"/>
      <c r="D349" s="588"/>
      <c r="E349" s="588"/>
      <c r="F349" s="588"/>
      <c r="G349" s="588"/>
      <c r="H349" s="588"/>
      <c r="I349" s="588"/>
      <c r="J349" s="588"/>
      <c r="K349" s="588"/>
      <c r="L349" s="588"/>
      <c r="M349" s="588"/>
      <c r="N349" s="588"/>
      <c r="O349" s="588"/>
      <c r="P349" s="588"/>
      <c r="Q349" s="588"/>
      <c r="R349" s="588"/>
      <c r="S349" s="588"/>
      <c r="T349" s="588"/>
      <c r="U349" s="588"/>
      <c r="V349" s="588"/>
      <c r="W349" s="588"/>
      <c r="X349" s="588"/>
      <c r="Y349" s="588"/>
      <c r="Z349" s="588"/>
    </row>
    <row r="350">
      <c r="A350" s="588"/>
      <c r="B350" s="588"/>
      <c r="C350" s="588"/>
      <c r="D350" s="588"/>
      <c r="E350" s="588"/>
      <c r="F350" s="588"/>
      <c r="G350" s="588"/>
      <c r="H350" s="588"/>
      <c r="I350" s="588"/>
      <c r="J350" s="588"/>
      <c r="K350" s="588"/>
      <c r="L350" s="588"/>
      <c r="M350" s="588"/>
      <c r="N350" s="588"/>
      <c r="O350" s="588"/>
      <c r="P350" s="588"/>
      <c r="Q350" s="588"/>
      <c r="R350" s="588"/>
      <c r="S350" s="588"/>
      <c r="T350" s="588"/>
      <c r="U350" s="588"/>
      <c r="V350" s="588"/>
      <c r="W350" s="588"/>
      <c r="X350" s="588"/>
      <c r="Y350" s="588"/>
      <c r="Z350" s="588"/>
    </row>
    <row r="351">
      <c r="A351" s="588"/>
      <c r="B351" s="588"/>
      <c r="C351" s="588"/>
      <c r="D351" s="588"/>
      <c r="E351" s="588"/>
      <c r="F351" s="588"/>
      <c r="G351" s="588"/>
      <c r="H351" s="588"/>
      <c r="I351" s="588"/>
      <c r="J351" s="588"/>
      <c r="K351" s="588"/>
      <c r="L351" s="588"/>
      <c r="M351" s="588"/>
      <c r="N351" s="588"/>
      <c r="O351" s="588"/>
      <c r="P351" s="588"/>
      <c r="Q351" s="588"/>
      <c r="R351" s="588"/>
      <c r="S351" s="588"/>
      <c r="T351" s="588"/>
      <c r="U351" s="588"/>
      <c r="V351" s="588"/>
      <c r="W351" s="588"/>
      <c r="X351" s="588"/>
      <c r="Y351" s="588"/>
      <c r="Z351" s="588"/>
    </row>
    <row r="352">
      <c r="A352" s="588"/>
      <c r="B352" s="588"/>
      <c r="C352" s="588"/>
      <c r="D352" s="588"/>
      <c r="E352" s="588"/>
      <c r="F352" s="588"/>
      <c r="G352" s="588"/>
      <c r="H352" s="588"/>
      <c r="I352" s="588"/>
      <c r="J352" s="588"/>
      <c r="K352" s="588"/>
      <c r="L352" s="588"/>
      <c r="M352" s="588"/>
      <c r="N352" s="588"/>
      <c r="O352" s="588"/>
      <c r="P352" s="588"/>
      <c r="Q352" s="588"/>
      <c r="R352" s="588"/>
      <c r="S352" s="588"/>
      <c r="T352" s="588"/>
      <c r="U352" s="588"/>
      <c r="V352" s="588"/>
      <c r="W352" s="588"/>
      <c r="X352" s="588"/>
      <c r="Y352" s="588"/>
      <c r="Z352" s="588"/>
    </row>
    <row r="353">
      <c r="A353" s="588"/>
      <c r="B353" s="588"/>
      <c r="C353" s="588"/>
      <c r="D353" s="588"/>
      <c r="E353" s="588"/>
      <c r="F353" s="588"/>
      <c r="G353" s="588"/>
      <c r="H353" s="588"/>
      <c r="I353" s="588"/>
      <c r="J353" s="588"/>
      <c r="K353" s="588"/>
      <c r="L353" s="588"/>
      <c r="M353" s="588"/>
      <c r="N353" s="588"/>
      <c r="O353" s="588"/>
      <c r="P353" s="588"/>
      <c r="Q353" s="588"/>
      <c r="R353" s="588"/>
      <c r="S353" s="588"/>
      <c r="T353" s="588"/>
      <c r="U353" s="588"/>
      <c r="V353" s="588"/>
      <c r="W353" s="588"/>
      <c r="X353" s="588"/>
      <c r="Y353" s="588"/>
      <c r="Z353" s="588"/>
    </row>
    <row r="354">
      <c r="A354" s="588"/>
      <c r="B354" s="588"/>
      <c r="C354" s="588"/>
      <c r="D354" s="588"/>
      <c r="E354" s="588"/>
      <c r="F354" s="588"/>
      <c r="G354" s="588"/>
      <c r="H354" s="588"/>
      <c r="I354" s="588"/>
      <c r="J354" s="588"/>
      <c r="K354" s="588"/>
      <c r="L354" s="588"/>
      <c r="M354" s="588"/>
      <c r="N354" s="588"/>
      <c r="O354" s="588"/>
      <c r="P354" s="588"/>
      <c r="Q354" s="588"/>
      <c r="R354" s="588"/>
      <c r="S354" s="588"/>
      <c r="T354" s="588"/>
      <c r="U354" s="588"/>
      <c r="V354" s="588"/>
      <c r="W354" s="588"/>
      <c r="X354" s="588"/>
      <c r="Y354" s="588"/>
      <c r="Z354" s="588"/>
    </row>
    <row r="355">
      <c r="A355" s="588"/>
      <c r="B355" s="588"/>
      <c r="C355" s="588"/>
      <c r="D355" s="588"/>
      <c r="E355" s="588"/>
      <c r="F355" s="588"/>
      <c r="G355" s="588"/>
      <c r="H355" s="588"/>
      <c r="I355" s="588"/>
      <c r="J355" s="588"/>
      <c r="K355" s="588"/>
      <c r="L355" s="588"/>
      <c r="M355" s="588"/>
      <c r="N355" s="588"/>
      <c r="O355" s="588"/>
      <c r="P355" s="588"/>
      <c r="Q355" s="588"/>
      <c r="R355" s="588"/>
      <c r="S355" s="588"/>
      <c r="T355" s="588"/>
      <c r="U355" s="588"/>
      <c r="V355" s="588"/>
      <c r="W355" s="588"/>
      <c r="X355" s="588"/>
      <c r="Y355" s="588"/>
      <c r="Z355" s="588"/>
    </row>
    <row r="356">
      <c r="A356" s="588"/>
      <c r="B356" s="588"/>
      <c r="C356" s="588"/>
      <c r="D356" s="588"/>
      <c r="E356" s="588"/>
      <c r="F356" s="588"/>
      <c r="G356" s="588"/>
      <c r="H356" s="588"/>
      <c r="I356" s="588"/>
      <c r="J356" s="588"/>
      <c r="K356" s="588"/>
      <c r="L356" s="588"/>
      <c r="M356" s="588"/>
      <c r="N356" s="588"/>
      <c r="O356" s="588"/>
      <c r="P356" s="588"/>
      <c r="Q356" s="588"/>
      <c r="R356" s="588"/>
      <c r="S356" s="588"/>
      <c r="T356" s="588"/>
      <c r="U356" s="588"/>
      <c r="V356" s="588"/>
      <c r="W356" s="588"/>
      <c r="X356" s="588"/>
      <c r="Y356" s="588"/>
      <c r="Z356" s="588"/>
    </row>
    <row r="357">
      <c r="A357" s="588"/>
      <c r="B357" s="588"/>
      <c r="C357" s="588"/>
      <c r="D357" s="588"/>
      <c r="E357" s="588"/>
      <c r="F357" s="588"/>
      <c r="G357" s="588"/>
      <c r="H357" s="588"/>
      <c r="I357" s="588"/>
      <c r="J357" s="588"/>
      <c r="K357" s="588"/>
      <c r="L357" s="588"/>
      <c r="M357" s="588"/>
      <c r="N357" s="588"/>
      <c r="O357" s="588"/>
      <c r="P357" s="588"/>
      <c r="Q357" s="588"/>
      <c r="R357" s="588"/>
      <c r="S357" s="588"/>
      <c r="T357" s="588"/>
      <c r="U357" s="588"/>
      <c r="V357" s="588"/>
      <c r="W357" s="588"/>
      <c r="X357" s="588"/>
      <c r="Y357" s="588"/>
      <c r="Z357" s="588"/>
    </row>
    <row r="358">
      <c r="A358" s="588"/>
      <c r="B358" s="588"/>
      <c r="C358" s="588"/>
      <c r="D358" s="588"/>
      <c r="E358" s="588"/>
      <c r="F358" s="588"/>
      <c r="G358" s="588"/>
      <c r="H358" s="588"/>
      <c r="I358" s="588"/>
      <c r="J358" s="588"/>
      <c r="K358" s="588"/>
      <c r="L358" s="588"/>
      <c r="M358" s="588"/>
      <c r="N358" s="588"/>
      <c r="O358" s="588"/>
      <c r="P358" s="588"/>
      <c r="Q358" s="588"/>
      <c r="R358" s="588"/>
      <c r="S358" s="588"/>
      <c r="T358" s="588"/>
      <c r="U358" s="588"/>
      <c r="V358" s="588"/>
      <c r="W358" s="588"/>
      <c r="X358" s="588"/>
      <c r="Y358" s="588"/>
      <c r="Z358" s="588"/>
    </row>
    <row r="359">
      <c r="A359" s="588"/>
      <c r="B359" s="588"/>
      <c r="C359" s="588"/>
      <c r="D359" s="588"/>
      <c r="E359" s="588"/>
      <c r="F359" s="588"/>
      <c r="G359" s="588"/>
      <c r="H359" s="588"/>
      <c r="I359" s="588"/>
      <c r="J359" s="588"/>
      <c r="K359" s="588"/>
      <c r="L359" s="588"/>
      <c r="M359" s="588"/>
      <c r="N359" s="588"/>
      <c r="O359" s="588"/>
      <c r="P359" s="588"/>
      <c r="Q359" s="588"/>
      <c r="R359" s="588"/>
      <c r="S359" s="588"/>
      <c r="T359" s="588"/>
      <c r="U359" s="588"/>
      <c r="V359" s="588"/>
      <c r="W359" s="588"/>
      <c r="X359" s="588"/>
      <c r="Y359" s="588"/>
      <c r="Z359" s="588"/>
    </row>
    <row r="360">
      <c r="A360" s="588"/>
      <c r="B360" s="588"/>
      <c r="C360" s="588"/>
      <c r="D360" s="588"/>
      <c r="E360" s="588"/>
      <c r="F360" s="588"/>
      <c r="G360" s="588"/>
      <c r="H360" s="588"/>
      <c r="I360" s="588"/>
      <c r="J360" s="588"/>
      <c r="K360" s="588"/>
      <c r="L360" s="588"/>
      <c r="M360" s="588"/>
      <c r="N360" s="588"/>
      <c r="O360" s="588"/>
      <c r="P360" s="588"/>
      <c r="Q360" s="588"/>
      <c r="R360" s="588"/>
      <c r="S360" s="588"/>
      <c r="T360" s="588"/>
      <c r="U360" s="588"/>
      <c r="V360" s="588"/>
      <c r="W360" s="588"/>
      <c r="X360" s="588"/>
      <c r="Y360" s="588"/>
      <c r="Z360" s="588"/>
    </row>
    <row r="361">
      <c r="A361" s="588"/>
      <c r="B361" s="588"/>
      <c r="C361" s="588"/>
      <c r="D361" s="588"/>
      <c r="E361" s="588"/>
      <c r="F361" s="588"/>
      <c r="G361" s="588"/>
      <c r="H361" s="588"/>
      <c r="I361" s="588"/>
      <c r="J361" s="588"/>
      <c r="K361" s="588"/>
      <c r="L361" s="588"/>
      <c r="M361" s="588"/>
      <c r="N361" s="588"/>
      <c r="O361" s="588"/>
      <c r="P361" s="588"/>
      <c r="Q361" s="588"/>
      <c r="R361" s="588"/>
      <c r="S361" s="588"/>
      <c r="T361" s="588"/>
      <c r="U361" s="588"/>
      <c r="V361" s="588"/>
      <c r="W361" s="588"/>
      <c r="X361" s="588"/>
      <c r="Y361" s="588"/>
      <c r="Z361" s="588"/>
    </row>
    <row r="362">
      <c r="A362" s="588"/>
      <c r="B362" s="588"/>
      <c r="C362" s="588"/>
      <c r="D362" s="588"/>
      <c r="E362" s="588"/>
      <c r="F362" s="588"/>
      <c r="G362" s="588"/>
      <c r="H362" s="588"/>
      <c r="I362" s="588"/>
      <c r="J362" s="588"/>
      <c r="K362" s="588"/>
      <c r="L362" s="588"/>
      <c r="M362" s="588"/>
      <c r="N362" s="588"/>
      <c r="O362" s="588"/>
      <c r="P362" s="588"/>
      <c r="Q362" s="588"/>
      <c r="R362" s="588"/>
      <c r="S362" s="588"/>
      <c r="T362" s="588"/>
      <c r="U362" s="588"/>
      <c r="V362" s="588"/>
      <c r="W362" s="588"/>
      <c r="X362" s="588"/>
      <c r="Y362" s="588"/>
      <c r="Z362" s="588"/>
    </row>
    <row r="363">
      <c r="A363" s="588"/>
      <c r="B363" s="588"/>
      <c r="C363" s="588"/>
      <c r="D363" s="588"/>
      <c r="E363" s="588"/>
      <c r="F363" s="588"/>
      <c r="G363" s="588"/>
      <c r="H363" s="588"/>
      <c r="I363" s="588"/>
      <c r="J363" s="588"/>
      <c r="K363" s="588"/>
      <c r="L363" s="588"/>
      <c r="M363" s="588"/>
      <c r="N363" s="588"/>
      <c r="O363" s="588"/>
      <c r="P363" s="588"/>
      <c r="Q363" s="588"/>
      <c r="R363" s="588"/>
      <c r="S363" s="588"/>
      <c r="T363" s="588"/>
      <c r="U363" s="588"/>
      <c r="V363" s="588"/>
      <c r="W363" s="588"/>
      <c r="X363" s="588"/>
      <c r="Y363" s="588"/>
      <c r="Z363" s="588"/>
    </row>
    <row r="364">
      <c r="A364" s="588"/>
      <c r="B364" s="588"/>
      <c r="C364" s="588"/>
      <c r="D364" s="588"/>
      <c r="E364" s="588"/>
      <c r="F364" s="588"/>
      <c r="G364" s="588"/>
      <c r="H364" s="588"/>
      <c r="I364" s="588"/>
      <c r="J364" s="588"/>
      <c r="K364" s="588"/>
      <c r="L364" s="588"/>
      <c r="M364" s="588"/>
      <c r="N364" s="588"/>
      <c r="O364" s="588"/>
      <c r="P364" s="588"/>
      <c r="Q364" s="588"/>
      <c r="R364" s="588"/>
      <c r="S364" s="588"/>
      <c r="T364" s="588"/>
      <c r="U364" s="588"/>
      <c r="V364" s="588"/>
      <c r="W364" s="588"/>
      <c r="X364" s="588"/>
      <c r="Y364" s="588"/>
      <c r="Z364" s="588"/>
    </row>
    <row r="365">
      <c r="A365" s="588"/>
      <c r="B365" s="588"/>
      <c r="C365" s="588"/>
      <c r="D365" s="588"/>
      <c r="E365" s="588"/>
      <c r="F365" s="588"/>
      <c r="G365" s="588"/>
      <c r="H365" s="588"/>
      <c r="I365" s="588"/>
      <c r="J365" s="588"/>
      <c r="K365" s="588"/>
      <c r="L365" s="588"/>
      <c r="M365" s="588"/>
      <c r="N365" s="588"/>
      <c r="O365" s="588"/>
      <c r="P365" s="588"/>
      <c r="Q365" s="588"/>
      <c r="R365" s="588"/>
      <c r="S365" s="588"/>
      <c r="T365" s="588"/>
      <c r="U365" s="588"/>
      <c r="V365" s="588"/>
      <c r="W365" s="588"/>
      <c r="X365" s="588"/>
      <c r="Y365" s="588"/>
      <c r="Z365" s="588"/>
    </row>
    <row r="366">
      <c r="A366" s="588"/>
      <c r="B366" s="588"/>
      <c r="C366" s="588"/>
      <c r="D366" s="588"/>
      <c r="E366" s="588"/>
      <c r="F366" s="588"/>
      <c r="G366" s="588"/>
      <c r="H366" s="588"/>
      <c r="I366" s="588"/>
      <c r="J366" s="588"/>
      <c r="K366" s="588"/>
      <c r="L366" s="588"/>
      <c r="M366" s="588"/>
      <c r="N366" s="588"/>
      <c r="O366" s="588"/>
      <c r="P366" s="588"/>
      <c r="Q366" s="588"/>
      <c r="R366" s="588"/>
      <c r="S366" s="588"/>
      <c r="T366" s="588"/>
      <c r="U366" s="588"/>
      <c r="V366" s="588"/>
      <c r="W366" s="588"/>
      <c r="X366" s="588"/>
      <c r="Y366" s="588"/>
      <c r="Z366" s="588"/>
    </row>
    <row r="367">
      <c r="A367" s="588"/>
      <c r="B367" s="588"/>
      <c r="C367" s="588"/>
      <c r="D367" s="588"/>
      <c r="E367" s="588"/>
      <c r="F367" s="588"/>
      <c r="G367" s="588"/>
      <c r="H367" s="588"/>
      <c r="I367" s="588"/>
      <c r="J367" s="588"/>
      <c r="K367" s="588"/>
      <c r="L367" s="588"/>
      <c r="M367" s="588"/>
      <c r="N367" s="588"/>
      <c r="O367" s="588"/>
      <c r="P367" s="588"/>
      <c r="Q367" s="588"/>
      <c r="R367" s="588"/>
      <c r="S367" s="588"/>
      <c r="T367" s="588"/>
      <c r="U367" s="588"/>
      <c r="V367" s="588"/>
      <c r="W367" s="588"/>
      <c r="X367" s="588"/>
      <c r="Y367" s="588"/>
      <c r="Z367" s="588"/>
    </row>
    <row r="368">
      <c r="A368" s="588"/>
      <c r="B368" s="588"/>
      <c r="C368" s="588"/>
      <c r="D368" s="588"/>
      <c r="E368" s="588"/>
      <c r="F368" s="588"/>
      <c r="G368" s="588"/>
      <c r="H368" s="588"/>
      <c r="I368" s="588"/>
      <c r="J368" s="588"/>
      <c r="K368" s="588"/>
      <c r="L368" s="588"/>
      <c r="M368" s="588"/>
      <c r="N368" s="588"/>
      <c r="O368" s="588"/>
      <c r="P368" s="588"/>
      <c r="Q368" s="588"/>
      <c r="R368" s="588"/>
      <c r="S368" s="588"/>
      <c r="T368" s="588"/>
      <c r="U368" s="588"/>
      <c r="V368" s="588"/>
      <c r="W368" s="588"/>
      <c r="X368" s="588"/>
      <c r="Y368" s="588"/>
      <c r="Z368" s="588"/>
    </row>
    <row r="369">
      <c r="A369" s="588"/>
      <c r="B369" s="588"/>
      <c r="C369" s="588"/>
      <c r="D369" s="588"/>
      <c r="E369" s="588"/>
      <c r="F369" s="588"/>
      <c r="G369" s="588"/>
      <c r="H369" s="588"/>
      <c r="I369" s="588"/>
      <c r="J369" s="588"/>
      <c r="K369" s="588"/>
      <c r="L369" s="588"/>
      <c r="M369" s="588"/>
      <c r="N369" s="588"/>
      <c r="O369" s="588"/>
      <c r="P369" s="588"/>
      <c r="Q369" s="588"/>
      <c r="R369" s="588"/>
      <c r="S369" s="588"/>
      <c r="T369" s="588"/>
      <c r="U369" s="588"/>
      <c r="V369" s="588"/>
      <c r="W369" s="588"/>
      <c r="X369" s="588"/>
      <c r="Y369" s="588"/>
      <c r="Z369" s="588"/>
    </row>
    <row r="370">
      <c r="A370" s="588"/>
      <c r="B370" s="588"/>
      <c r="C370" s="588"/>
      <c r="D370" s="588"/>
      <c r="E370" s="588"/>
      <c r="F370" s="588"/>
      <c r="G370" s="588"/>
      <c r="H370" s="588"/>
      <c r="I370" s="588"/>
      <c r="J370" s="588"/>
      <c r="K370" s="588"/>
      <c r="L370" s="588"/>
      <c r="M370" s="588"/>
      <c r="N370" s="588"/>
      <c r="O370" s="588"/>
      <c r="P370" s="588"/>
      <c r="Q370" s="588"/>
      <c r="R370" s="588"/>
      <c r="S370" s="588"/>
      <c r="T370" s="588"/>
      <c r="U370" s="588"/>
      <c r="V370" s="588"/>
      <c r="W370" s="588"/>
      <c r="X370" s="588"/>
      <c r="Y370" s="588"/>
      <c r="Z370" s="588"/>
    </row>
    <row r="371">
      <c r="A371" s="588"/>
      <c r="B371" s="588"/>
      <c r="C371" s="588"/>
      <c r="D371" s="588"/>
      <c r="E371" s="588"/>
      <c r="F371" s="588"/>
      <c r="G371" s="588"/>
      <c r="H371" s="588"/>
      <c r="I371" s="588"/>
      <c r="J371" s="588"/>
      <c r="K371" s="588"/>
      <c r="L371" s="588"/>
      <c r="M371" s="588"/>
      <c r="N371" s="588"/>
      <c r="O371" s="588"/>
      <c r="P371" s="588"/>
      <c r="Q371" s="588"/>
      <c r="R371" s="588"/>
      <c r="S371" s="588"/>
      <c r="T371" s="588"/>
      <c r="U371" s="588"/>
      <c r="V371" s="588"/>
      <c r="W371" s="588"/>
      <c r="X371" s="588"/>
      <c r="Y371" s="588"/>
      <c r="Z371" s="588"/>
    </row>
    <row r="372">
      <c r="A372" s="588"/>
      <c r="B372" s="588"/>
      <c r="C372" s="588"/>
      <c r="D372" s="588"/>
      <c r="E372" s="588"/>
      <c r="F372" s="588"/>
      <c r="G372" s="588"/>
      <c r="H372" s="588"/>
      <c r="I372" s="588"/>
      <c r="J372" s="588"/>
      <c r="K372" s="588"/>
      <c r="L372" s="588"/>
      <c r="M372" s="588"/>
      <c r="N372" s="588"/>
      <c r="O372" s="588"/>
      <c r="P372" s="588"/>
      <c r="Q372" s="588"/>
      <c r="R372" s="588"/>
      <c r="S372" s="588"/>
      <c r="T372" s="588"/>
      <c r="U372" s="588"/>
      <c r="V372" s="588"/>
      <c r="W372" s="588"/>
      <c r="X372" s="588"/>
      <c r="Y372" s="588"/>
      <c r="Z372" s="588"/>
    </row>
    <row r="373">
      <c r="A373" s="588"/>
      <c r="B373" s="588"/>
      <c r="C373" s="588"/>
      <c r="D373" s="588"/>
      <c r="E373" s="588"/>
      <c r="F373" s="588"/>
      <c r="G373" s="588"/>
      <c r="H373" s="588"/>
      <c r="I373" s="588"/>
      <c r="J373" s="588"/>
      <c r="K373" s="588"/>
      <c r="L373" s="588"/>
      <c r="M373" s="588"/>
      <c r="N373" s="588"/>
      <c r="O373" s="588"/>
      <c r="P373" s="588"/>
      <c r="Q373" s="588"/>
      <c r="R373" s="588"/>
      <c r="S373" s="588"/>
      <c r="T373" s="588"/>
      <c r="U373" s="588"/>
      <c r="V373" s="588"/>
      <c r="W373" s="588"/>
      <c r="X373" s="588"/>
      <c r="Y373" s="588"/>
      <c r="Z373" s="588"/>
    </row>
    <row r="374">
      <c r="A374" s="588"/>
      <c r="B374" s="588"/>
      <c r="C374" s="588"/>
      <c r="D374" s="588"/>
      <c r="E374" s="588"/>
      <c r="F374" s="588"/>
      <c r="G374" s="588"/>
      <c r="H374" s="588"/>
      <c r="I374" s="588"/>
      <c r="J374" s="588"/>
      <c r="K374" s="588"/>
      <c r="L374" s="588"/>
      <c r="M374" s="588"/>
      <c r="N374" s="588"/>
      <c r="O374" s="588"/>
      <c r="P374" s="588"/>
      <c r="Q374" s="588"/>
      <c r="R374" s="588"/>
      <c r="S374" s="588"/>
      <c r="T374" s="588"/>
      <c r="U374" s="588"/>
      <c r="V374" s="588"/>
      <c r="W374" s="588"/>
      <c r="X374" s="588"/>
      <c r="Y374" s="588"/>
      <c r="Z374" s="588"/>
    </row>
    <row r="375">
      <c r="A375" s="588"/>
      <c r="B375" s="588"/>
      <c r="C375" s="588"/>
      <c r="D375" s="588"/>
      <c r="E375" s="588"/>
      <c r="F375" s="588"/>
      <c r="G375" s="588"/>
      <c r="H375" s="588"/>
      <c r="I375" s="588"/>
      <c r="J375" s="588"/>
      <c r="K375" s="588"/>
      <c r="L375" s="588"/>
      <c r="M375" s="588"/>
      <c r="N375" s="588"/>
      <c r="O375" s="588"/>
      <c r="P375" s="588"/>
      <c r="Q375" s="588"/>
      <c r="R375" s="588"/>
      <c r="S375" s="588"/>
      <c r="T375" s="588"/>
      <c r="U375" s="588"/>
      <c r="V375" s="588"/>
      <c r="W375" s="588"/>
      <c r="X375" s="588"/>
      <c r="Y375" s="588"/>
      <c r="Z375" s="588"/>
    </row>
    <row r="376">
      <c r="A376" s="588"/>
      <c r="B376" s="588"/>
      <c r="C376" s="588"/>
      <c r="D376" s="588"/>
      <c r="E376" s="588"/>
      <c r="F376" s="588"/>
      <c r="G376" s="588"/>
      <c r="H376" s="588"/>
      <c r="I376" s="588"/>
      <c r="J376" s="588"/>
      <c r="K376" s="588"/>
      <c r="L376" s="588"/>
      <c r="M376" s="588"/>
      <c r="N376" s="588"/>
      <c r="O376" s="588"/>
      <c r="P376" s="588"/>
      <c r="Q376" s="588"/>
      <c r="R376" s="588"/>
      <c r="S376" s="588"/>
      <c r="T376" s="588"/>
      <c r="U376" s="588"/>
      <c r="V376" s="588"/>
      <c r="W376" s="588"/>
      <c r="X376" s="588"/>
      <c r="Y376" s="588"/>
      <c r="Z376" s="588"/>
    </row>
    <row r="377">
      <c r="A377" s="588"/>
      <c r="B377" s="588"/>
      <c r="C377" s="588"/>
      <c r="D377" s="588"/>
      <c r="E377" s="588"/>
      <c r="F377" s="588"/>
      <c r="G377" s="588"/>
      <c r="H377" s="588"/>
      <c r="I377" s="588"/>
      <c r="J377" s="588"/>
      <c r="K377" s="588"/>
      <c r="L377" s="588"/>
      <c r="M377" s="588"/>
      <c r="N377" s="588"/>
      <c r="O377" s="588"/>
      <c r="P377" s="588"/>
      <c r="Q377" s="588"/>
      <c r="R377" s="588"/>
      <c r="S377" s="588"/>
      <c r="T377" s="588"/>
      <c r="U377" s="588"/>
      <c r="V377" s="588"/>
      <c r="W377" s="588"/>
      <c r="X377" s="588"/>
      <c r="Y377" s="588"/>
      <c r="Z377" s="588"/>
    </row>
    <row r="378">
      <c r="A378" s="588"/>
      <c r="B378" s="588"/>
      <c r="C378" s="588"/>
      <c r="D378" s="588"/>
      <c r="E378" s="588"/>
      <c r="F378" s="588"/>
      <c r="G378" s="588"/>
      <c r="H378" s="588"/>
      <c r="I378" s="588"/>
      <c r="J378" s="588"/>
      <c r="K378" s="588"/>
      <c r="L378" s="588"/>
      <c r="M378" s="588"/>
      <c r="N378" s="588"/>
      <c r="O378" s="588"/>
      <c r="P378" s="588"/>
      <c r="Q378" s="588"/>
      <c r="R378" s="588"/>
      <c r="S378" s="588"/>
      <c r="T378" s="588"/>
      <c r="U378" s="588"/>
      <c r="V378" s="588"/>
      <c r="W378" s="588"/>
      <c r="X378" s="588"/>
      <c r="Y378" s="588"/>
      <c r="Z378" s="588"/>
    </row>
    <row r="379">
      <c r="A379" s="588"/>
      <c r="B379" s="588"/>
      <c r="C379" s="588"/>
      <c r="D379" s="588"/>
      <c r="E379" s="588"/>
      <c r="F379" s="588"/>
      <c r="G379" s="588"/>
      <c r="H379" s="588"/>
      <c r="I379" s="588"/>
      <c r="J379" s="588"/>
      <c r="K379" s="588"/>
      <c r="L379" s="588"/>
      <c r="M379" s="588"/>
      <c r="N379" s="588"/>
      <c r="O379" s="588"/>
      <c r="P379" s="588"/>
      <c r="Q379" s="588"/>
      <c r="R379" s="588"/>
      <c r="S379" s="588"/>
      <c r="T379" s="588"/>
      <c r="U379" s="588"/>
      <c r="V379" s="588"/>
      <c r="W379" s="588"/>
      <c r="X379" s="588"/>
      <c r="Y379" s="588"/>
      <c r="Z379" s="588"/>
    </row>
    <row r="380">
      <c r="A380" s="588"/>
      <c r="B380" s="588"/>
      <c r="C380" s="588"/>
      <c r="D380" s="588"/>
      <c r="E380" s="588"/>
      <c r="F380" s="588"/>
      <c r="G380" s="588"/>
      <c r="H380" s="588"/>
      <c r="I380" s="588"/>
      <c r="J380" s="588"/>
      <c r="K380" s="588"/>
      <c r="L380" s="588"/>
      <c r="M380" s="588"/>
      <c r="N380" s="588"/>
      <c r="O380" s="588"/>
      <c r="P380" s="588"/>
      <c r="Q380" s="588"/>
      <c r="R380" s="588"/>
      <c r="S380" s="588"/>
      <c r="T380" s="588"/>
      <c r="U380" s="588"/>
      <c r="V380" s="588"/>
      <c r="W380" s="588"/>
      <c r="X380" s="588"/>
      <c r="Y380" s="588"/>
      <c r="Z380" s="588"/>
    </row>
    <row r="381">
      <c r="A381" s="588"/>
      <c r="B381" s="588"/>
      <c r="C381" s="588"/>
      <c r="D381" s="588"/>
      <c r="E381" s="588"/>
      <c r="F381" s="588"/>
      <c r="G381" s="588"/>
      <c r="H381" s="588"/>
      <c r="I381" s="588"/>
      <c r="J381" s="588"/>
      <c r="K381" s="588"/>
      <c r="L381" s="588"/>
      <c r="M381" s="588"/>
      <c r="N381" s="588"/>
      <c r="O381" s="588"/>
      <c r="P381" s="588"/>
      <c r="Q381" s="588"/>
      <c r="R381" s="588"/>
      <c r="S381" s="588"/>
      <c r="T381" s="588"/>
      <c r="U381" s="588"/>
      <c r="V381" s="588"/>
      <c r="W381" s="588"/>
      <c r="X381" s="588"/>
      <c r="Y381" s="588"/>
      <c r="Z381" s="588"/>
    </row>
    <row r="382">
      <c r="A382" s="588"/>
      <c r="B382" s="588"/>
      <c r="C382" s="588"/>
      <c r="D382" s="588"/>
      <c r="E382" s="588"/>
      <c r="F382" s="588"/>
      <c r="G382" s="588"/>
      <c r="H382" s="588"/>
      <c r="I382" s="588"/>
      <c r="J382" s="588"/>
      <c r="K382" s="588"/>
      <c r="L382" s="588"/>
      <c r="M382" s="588"/>
      <c r="N382" s="588"/>
      <c r="O382" s="588"/>
      <c r="P382" s="588"/>
      <c r="Q382" s="588"/>
      <c r="R382" s="588"/>
      <c r="S382" s="588"/>
      <c r="T382" s="588"/>
      <c r="U382" s="588"/>
      <c r="V382" s="588"/>
      <c r="W382" s="588"/>
      <c r="X382" s="588"/>
      <c r="Y382" s="588"/>
      <c r="Z382" s="588"/>
    </row>
    <row r="383">
      <c r="A383" s="588"/>
      <c r="B383" s="588"/>
      <c r="C383" s="588"/>
      <c r="D383" s="588"/>
      <c r="E383" s="588"/>
      <c r="F383" s="588"/>
      <c r="G383" s="588"/>
      <c r="H383" s="588"/>
      <c r="I383" s="588"/>
      <c r="J383" s="588"/>
      <c r="K383" s="588"/>
      <c r="L383" s="588"/>
      <c r="M383" s="588"/>
      <c r="N383" s="588"/>
      <c r="O383" s="588"/>
      <c r="P383" s="588"/>
      <c r="Q383" s="588"/>
      <c r="R383" s="588"/>
      <c r="S383" s="588"/>
      <c r="T383" s="588"/>
      <c r="U383" s="588"/>
      <c r="V383" s="588"/>
      <c r="W383" s="588"/>
      <c r="X383" s="588"/>
      <c r="Y383" s="588"/>
      <c r="Z383" s="588"/>
    </row>
    <row r="384">
      <c r="A384" s="588"/>
      <c r="B384" s="588"/>
      <c r="C384" s="588"/>
      <c r="D384" s="588"/>
      <c r="E384" s="588"/>
      <c r="F384" s="588"/>
      <c r="G384" s="588"/>
      <c r="H384" s="588"/>
      <c r="I384" s="588"/>
      <c r="J384" s="588"/>
      <c r="K384" s="588"/>
      <c r="L384" s="588"/>
      <c r="M384" s="588"/>
      <c r="N384" s="588"/>
      <c r="O384" s="588"/>
      <c r="P384" s="588"/>
      <c r="Q384" s="588"/>
      <c r="R384" s="588"/>
      <c r="S384" s="588"/>
      <c r="T384" s="588"/>
      <c r="U384" s="588"/>
      <c r="V384" s="588"/>
      <c r="W384" s="588"/>
      <c r="X384" s="588"/>
      <c r="Y384" s="588"/>
      <c r="Z384" s="588"/>
    </row>
    <row r="385">
      <c r="A385" s="588"/>
      <c r="B385" s="588"/>
      <c r="C385" s="588"/>
      <c r="D385" s="588"/>
      <c r="E385" s="588"/>
      <c r="F385" s="588"/>
      <c r="G385" s="588"/>
      <c r="H385" s="588"/>
      <c r="I385" s="588"/>
      <c r="J385" s="588"/>
      <c r="K385" s="588"/>
      <c r="L385" s="588"/>
      <c r="M385" s="588"/>
      <c r="N385" s="588"/>
      <c r="O385" s="588"/>
      <c r="P385" s="588"/>
      <c r="Q385" s="588"/>
      <c r="R385" s="588"/>
      <c r="S385" s="588"/>
      <c r="T385" s="588"/>
      <c r="U385" s="588"/>
      <c r="V385" s="588"/>
      <c r="W385" s="588"/>
      <c r="X385" s="588"/>
      <c r="Y385" s="588"/>
      <c r="Z385" s="588"/>
    </row>
    <row r="386">
      <c r="A386" s="588"/>
      <c r="B386" s="588"/>
      <c r="C386" s="588"/>
      <c r="D386" s="588"/>
      <c r="E386" s="588"/>
      <c r="F386" s="588"/>
      <c r="G386" s="588"/>
      <c r="H386" s="588"/>
      <c r="I386" s="588"/>
      <c r="J386" s="588"/>
      <c r="K386" s="588"/>
      <c r="L386" s="588"/>
      <c r="M386" s="588"/>
      <c r="N386" s="588"/>
      <c r="O386" s="588"/>
      <c r="P386" s="588"/>
      <c r="Q386" s="588"/>
      <c r="R386" s="588"/>
      <c r="S386" s="588"/>
      <c r="T386" s="588"/>
      <c r="U386" s="588"/>
      <c r="V386" s="588"/>
      <c r="W386" s="588"/>
      <c r="X386" s="588"/>
      <c r="Y386" s="588"/>
      <c r="Z386" s="588"/>
    </row>
    <row r="387">
      <c r="A387" s="588"/>
      <c r="B387" s="588"/>
      <c r="C387" s="588"/>
      <c r="D387" s="588"/>
      <c r="E387" s="588"/>
      <c r="F387" s="588"/>
      <c r="G387" s="588"/>
      <c r="H387" s="588"/>
      <c r="I387" s="588"/>
      <c r="J387" s="588"/>
      <c r="K387" s="588"/>
      <c r="L387" s="588"/>
      <c r="M387" s="588"/>
      <c r="N387" s="588"/>
      <c r="O387" s="588"/>
      <c r="P387" s="588"/>
      <c r="Q387" s="588"/>
      <c r="R387" s="588"/>
      <c r="S387" s="588"/>
      <c r="T387" s="588"/>
      <c r="U387" s="588"/>
      <c r="V387" s="588"/>
      <c r="W387" s="588"/>
      <c r="X387" s="588"/>
      <c r="Y387" s="588"/>
      <c r="Z387" s="588"/>
    </row>
    <row r="388">
      <c r="A388" s="588"/>
      <c r="B388" s="588"/>
      <c r="C388" s="588"/>
      <c r="D388" s="588"/>
      <c r="E388" s="588"/>
      <c r="F388" s="588"/>
      <c r="G388" s="588"/>
      <c r="H388" s="588"/>
      <c r="I388" s="588"/>
      <c r="J388" s="588"/>
      <c r="K388" s="588"/>
      <c r="L388" s="588"/>
      <c r="M388" s="588"/>
      <c r="N388" s="588"/>
      <c r="O388" s="588"/>
      <c r="P388" s="588"/>
      <c r="Q388" s="588"/>
      <c r="R388" s="588"/>
      <c r="S388" s="588"/>
      <c r="T388" s="588"/>
      <c r="U388" s="588"/>
      <c r="V388" s="588"/>
      <c r="W388" s="588"/>
      <c r="X388" s="588"/>
      <c r="Y388" s="588"/>
      <c r="Z388" s="588"/>
    </row>
    <row r="389">
      <c r="A389" s="588"/>
      <c r="B389" s="588"/>
      <c r="C389" s="588"/>
      <c r="D389" s="588"/>
      <c r="E389" s="588"/>
      <c r="F389" s="588"/>
      <c r="G389" s="588"/>
      <c r="H389" s="588"/>
      <c r="I389" s="588"/>
      <c r="J389" s="588"/>
      <c r="K389" s="588"/>
      <c r="L389" s="588"/>
      <c r="M389" s="588"/>
      <c r="N389" s="588"/>
      <c r="O389" s="588"/>
      <c r="P389" s="588"/>
      <c r="Q389" s="588"/>
      <c r="R389" s="588"/>
      <c r="S389" s="588"/>
      <c r="T389" s="588"/>
      <c r="U389" s="588"/>
      <c r="V389" s="588"/>
      <c r="W389" s="588"/>
      <c r="X389" s="588"/>
      <c r="Y389" s="588"/>
      <c r="Z389" s="588"/>
    </row>
    <row r="390">
      <c r="A390" s="588"/>
      <c r="B390" s="588"/>
      <c r="C390" s="588"/>
      <c r="D390" s="588"/>
      <c r="E390" s="588"/>
      <c r="F390" s="588"/>
      <c r="G390" s="588"/>
      <c r="H390" s="588"/>
      <c r="I390" s="588"/>
      <c r="J390" s="588"/>
      <c r="K390" s="588"/>
      <c r="L390" s="588"/>
      <c r="M390" s="588"/>
      <c r="N390" s="588"/>
      <c r="O390" s="588"/>
      <c r="P390" s="588"/>
      <c r="Q390" s="588"/>
      <c r="R390" s="588"/>
      <c r="S390" s="588"/>
      <c r="T390" s="588"/>
      <c r="U390" s="588"/>
      <c r="V390" s="588"/>
      <c r="W390" s="588"/>
      <c r="X390" s="588"/>
      <c r="Y390" s="588"/>
      <c r="Z390" s="588"/>
    </row>
    <row r="391">
      <c r="A391" s="588"/>
      <c r="B391" s="588"/>
      <c r="C391" s="588"/>
      <c r="D391" s="588"/>
      <c r="E391" s="588"/>
      <c r="F391" s="588"/>
      <c r="G391" s="588"/>
      <c r="H391" s="588"/>
      <c r="I391" s="588"/>
      <c r="J391" s="588"/>
      <c r="K391" s="588"/>
      <c r="L391" s="588"/>
      <c r="M391" s="588"/>
      <c r="N391" s="588"/>
      <c r="O391" s="588"/>
      <c r="P391" s="588"/>
      <c r="Q391" s="588"/>
      <c r="R391" s="588"/>
      <c r="S391" s="588"/>
      <c r="T391" s="588"/>
      <c r="U391" s="588"/>
      <c r="V391" s="588"/>
      <c r="W391" s="588"/>
      <c r="X391" s="588"/>
      <c r="Y391" s="588"/>
      <c r="Z391" s="588"/>
    </row>
    <row r="392">
      <c r="A392" s="588"/>
      <c r="B392" s="588"/>
      <c r="C392" s="588"/>
      <c r="D392" s="588"/>
      <c r="E392" s="588"/>
      <c r="F392" s="588"/>
      <c r="G392" s="588"/>
      <c r="H392" s="588"/>
      <c r="I392" s="588"/>
      <c r="J392" s="588"/>
      <c r="K392" s="588"/>
      <c r="L392" s="588"/>
      <c r="M392" s="588"/>
      <c r="N392" s="588"/>
      <c r="O392" s="588"/>
      <c r="P392" s="588"/>
      <c r="Q392" s="588"/>
      <c r="R392" s="588"/>
      <c r="S392" s="588"/>
      <c r="T392" s="588"/>
      <c r="U392" s="588"/>
      <c r="V392" s="588"/>
      <c r="W392" s="588"/>
      <c r="X392" s="588"/>
      <c r="Y392" s="588"/>
      <c r="Z392" s="588"/>
    </row>
    <row r="393">
      <c r="A393" s="588"/>
      <c r="B393" s="588"/>
      <c r="C393" s="588"/>
      <c r="D393" s="588"/>
      <c r="E393" s="588"/>
      <c r="F393" s="588"/>
      <c r="G393" s="588"/>
      <c r="H393" s="588"/>
      <c r="I393" s="588"/>
      <c r="J393" s="588"/>
      <c r="K393" s="588"/>
      <c r="L393" s="588"/>
      <c r="M393" s="588"/>
      <c r="N393" s="588"/>
      <c r="O393" s="588"/>
      <c r="P393" s="588"/>
      <c r="Q393" s="588"/>
      <c r="R393" s="588"/>
      <c r="S393" s="588"/>
      <c r="T393" s="588"/>
      <c r="U393" s="588"/>
      <c r="V393" s="588"/>
      <c r="W393" s="588"/>
      <c r="X393" s="588"/>
      <c r="Y393" s="588"/>
      <c r="Z393" s="588"/>
    </row>
    <row r="394">
      <c r="A394" s="588"/>
      <c r="B394" s="588"/>
      <c r="C394" s="588"/>
      <c r="D394" s="588"/>
      <c r="E394" s="588"/>
      <c r="F394" s="588"/>
      <c r="G394" s="588"/>
      <c r="H394" s="588"/>
      <c r="I394" s="588"/>
      <c r="J394" s="588"/>
      <c r="K394" s="588"/>
      <c r="L394" s="588"/>
      <c r="M394" s="588"/>
      <c r="N394" s="588"/>
      <c r="O394" s="588"/>
      <c r="P394" s="588"/>
      <c r="Q394" s="588"/>
      <c r="R394" s="588"/>
      <c r="S394" s="588"/>
      <c r="T394" s="588"/>
      <c r="U394" s="588"/>
      <c r="V394" s="588"/>
      <c r="W394" s="588"/>
      <c r="X394" s="588"/>
      <c r="Y394" s="588"/>
      <c r="Z394" s="588"/>
    </row>
    <row r="395">
      <c r="A395" s="588"/>
      <c r="B395" s="588"/>
      <c r="C395" s="588"/>
      <c r="D395" s="588"/>
      <c r="E395" s="588"/>
      <c r="F395" s="588"/>
      <c r="G395" s="588"/>
      <c r="H395" s="588"/>
      <c r="I395" s="588"/>
      <c r="J395" s="588"/>
      <c r="K395" s="588"/>
      <c r="L395" s="588"/>
      <c r="M395" s="588"/>
      <c r="N395" s="588"/>
      <c r="O395" s="588"/>
      <c r="P395" s="588"/>
      <c r="Q395" s="588"/>
      <c r="R395" s="588"/>
      <c r="S395" s="588"/>
      <c r="T395" s="588"/>
      <c r="U395" s="588"/>
      <c r="V395" s="588"/>
      <c r="W395" s="588"/>
      <c r="X395" s="588"/>
      <c r="Y395" s="588"/>
      <c r="Z395" s="588"/>
    </row>
    <row r="396">
      <c r="A396" s="588"/>
      <c r="B396" s="588"/>
      <c r="C396" s="588"/>
      <c r="D396" s="588"/>
      <c r="E396" s="588"/>
      <c r="F396" s="588"/>
      <c r="G396" s="588"/>
      <c r="H396" s="588"/>
      <c r="I396" s="588"/>
      <c r="J396" s="588"/>
      <c r="K396" s="588"/>
      <c r="L396" s="588"/>
      <c r="M396" s="588"/>
      <c r="N396" s="588"/>
      <c r="O396" s="588"/>
      <c r="P396" s="588"/>
      <c r="Q396" s="588"/>
      <c r="R396" s="588"/>
      <c r="S396" s="588"/>
      <c r="T396" s="588"/>
      <c r="U396" s="588"/>
      <c r="V396" s="588"/>
      <c r="W396" s="588"/>
      <c r="X396" s="588"/>
      <c r="Y396" s="588"/>
      <c r="Z396" s="588"/>
    </row>
    <row r="397">
      <c r="A397" s="588"/>
      <c r="B397" s="588"/>
      <c r="C397" s="588"/>
      <c r="D397" s="588"/>
      <c r="E397" s="588"/>
      <c r="F397" s="588"/>
      <c r="G397" s="588"/>
      <c r="H397" s="588"/>
      <c r="I397" s="588"/>
      <c r="J397" s="588"/>
      <c r="K397" s="588"/>
      <c r="L397" s="588"/>
      <c r="M397" s="588"/>
      <c r="N397" s="588"/>
      <c r="O397" s="588"/>
      <c r="P397" s="588"/>
      <c r="Q397" s="588"/>
      <c r="R397" s="588"/>
      <c r="S397" s="588"/>
      <c r="T397" s="588"/>
      <c r="U397" s="588"/>
      <c r="V397" s="588"/>
      <c r="W397" s="588"/>
      <c r="X397" s="588"/>
      <c r="Y397" s="588"/>
      <c r="Z397" s="588"/>
    </row>
    <row r="398">
      <c r="A398" s="588"/>
      <c r="B398" s="588"/>
      <c r="C398" s="588"/>
      <c r="D398" s="588"/>
      <c r="E398" s="588"/>
      <c r="F398" s="588"/>
      <c r="G398" s="588"/>
      <c r="H398" s="588"/>
      <c r="I398" s="588"/>
      <c r="J398" s="588"/>
      <c r="K398" s="588"/>
      <c r="L398" s="588"/>
      <c r="M398" s="588"/>
      <c r="N398" s="588"/>
      <c r="O398" s="588"/>
      <c r="P398" s="588"/>
      <c r="Q398" s="588"/>
      <c r="R398" s="588"/>
      <c r="S398" s="588"/>
      <c r="T398" s="588"/>
      <c r="U398" s="588"/>
      <c r="V398" s="588"/>
      <c r="W398" s="588"/>
      <c r="X398" s="588"/>
      <c r="Y398" s="588"/>
      <c r="Z398" s="588"/>
    </row>
    <row r="399">
      <c r="A399" s="588"/>
      <c r="B399" s="588"/>
      <c r="C399" s="588"/>
      <c r="D399" s="588"/>
      <c r="E399" s="588"/>
      <c r="F399" s="588"/>
      <c r="G399" s="588"/>
      <c r="H399" s="588"/>
      <c r="I399" s="588"/>
      <c r="J399" s="588"/>
      <c r="K399" s="588"/>
      <c r="L399" s="588"/>
      <c r="M399" s="588"/>
      <c r="N399" s="588"/>
      <c r="O399" s="588"/>
      <c r="P399" s="588"/>
      <c r="Q399" s="588"/>
      <c r="R399" s="588"/>
      <c r="S399" s="588"/>
      <c r="T399" s="588"/>
      <c r="U399" s="588"/>
      <c r="V399" s="588"/>
      <c r="W399" s="588"/>
      <c r="X399" s="588"/>
      <c r="Y399" s="588"/>
      <c r="Z399" s="588"/>
    </row>
    <row r="400">
      <c r="A400" s="588"/>
      <c r="B400" s="588"/>
      <c r="C400" s="588"/>
      <c r="D400" s="588"/>
      <c r="E400" s="588"/>
      <c r="F400" s="588"/>
      <c r="G400" s="588"/>
      <c r="H400" s="588"/>
      <c r="I400" s="588"/>
      <c r="J400" s="588"/>
      <c r="K400" s="588"/>
      <c r="L400" s="588"/>
      <c r="M400" s="588"/>
      <c r="N400" s="588"/>
      <c r="O400" s="588"/>
      <c r="P400" s="588"/>
      <c r="Q400" s="588"/>
      <c r="R400" s="588"/>
      <c r="S400" s="588"/>
      <c r="T400" s="588"/>
      <c r="U400" s="588"/>
      <c r="V400" s="588"/>
      <c r="W400" s="588"/>
      <c r="X400" s="588"/>
      <c r="Y400" s="588"/>
      <c r="Z400" s="588"/>
    </row>
    <row r="401">
      <c r="A401" s="588"/>
      <c r="B401" s="588"/>
      <c r="C401" s="588"/>
      <c r="D401" s="588"/>
      <c r="E401" s="588"/>
      <c r="F401" s="588"/>
      <c r="G401" s="588"/>
      <c r="H401" s="588"/>
      <c r="I401" s="588"/>
      <c r="J401" s="588"/>
      <c r="K401" s="588"/>
      <c r="L401" s="588"/>
      <c r="M401" s="588"/>
      <c r="N401" s="588"/>
      <c r="O401" s="588"/>
      <c r="P401" s="588"/>
      <c r="Q401" s="588"/>
      <c r="R401" s="588"/>
      <c r="S401" s="588"/>
      <c r="T401" s="588"/>
      <c r="U401" s="588"/>
      <c r="V401" s="588"/>
      <c r="W401" s="588"/>
      <c r="X401" s="588"/>
      <c r="Y401" s="588"/>
      <c r="Z401" s="588"/>
    </row>
    <row r="402">
      <c r="A402" s="588"/>
      <c r="B402" s="588"/>
      <c r="C402" s="588"/>
      <c r="D402" s="588"/>
      <c r="E402" s="588"/>
      <c r="F402" s="588"/>
      <c r="G402" s="588"/>
      <c r="H402" s="588"/>
      <c r="I402" s="588"/>
      <c r="J402" s="588"/>
      <c r="K402" s="588"/>
      <c r="L402" s="588"/>
      <c r="M402" s="588"/>
      <c r="N402" s="588"/>
      <c r="O402" s="588"/>
      <c r="P402" s="588"/>
      <c r="Q402" s="588"/>
      <c r="R402" s="588"/>
      <c r="S402" s="588"/>
      <c r="T402" s="588"/>
      <c r="U402" s="588"/>
      <c r="V402" s="588"/>
      <c r="W402" s="588"/>
      <c r="X402" s="588"/>
      <c r="Y402" s="588"/>
      <c r="Z402" s="588"/>
    </row>
    <row r="403">
      <c r="A403" s="588"/>
      <c r="B403" s="588"/>
      <c r="C403" s="588"/>
      <c r="D403" s="588"/>
      <c r="E403" s="588"/>
      <c r="F403" s="588"/>
      <c r="G403" s="588"/>
      <c r="H403" s="588"/>
      <c r="I403" s="588"/>
      <c r="J403" s="588"/>
      <c r="K403" s="588"/>
      <c r="L403" s="588"/>
      <c r="M403" s="588"/>
      <c r="N403" s="588"/>
      <c r="O403" s="588"/>
      <c r="P403" s="588"/>
      <c r="Q403" s="588"/>
      <c r="R403" s="588"/>
      <c r="S403" s="588"/>
      <c r="T403" s="588"/>
      <c r="U403" s="588"/>
      <c r="V403" s="588"/>
      <c r="W403" s="588"/>
      <c r="X403" s="588"/>
      <c r="Y403" s="588"/>
      <c r="Z403" s="588"/>
    </row>
    <row r="404">
      <c r="A404" s="588"/>
      <c r="B404" s="588"/>
      <c r="C404" s="588"/>
      <c r="D404" s="588"/>
      <c r="E404" s="588"/>
      <c r="F404" s="588"/>
      <c r="G404" s="588"/>
      <c r="H404" s="588"/>
      <c r="I404" s="588"/>
      <c r="J404" s="588"/>
      <c r="K404" s="588"/>
      <c r="L404" s="588"/>
      <c r="M404" s="588"/>
      <c r="N404" s="588"/>
      <c r="O404" s="588"/>
      <c r="P404" s="588"/>
      <c r="Q404" s="588"/>
      <c r="R404" s="588"/>
      <c r="S404" s="588"/>
      <c r="T404" s="588"/>
      <c r="U404" s="588"/>
      <c r="V404" s="588"/>
      <c r="W404" s="588"/>
      <c r="X404" s="588"/>
      <c r="Y404" s="588"/>
      <c r="Z404" s="588"/>
    </row>
    <row r="405">
      <c r="A405" s="588"/>
      <c r="B405" s="588"/>
      <c r="C405" s="588"/>
      <c r="D405" s="588"/>
      <c r="E405" s="588"/>
      <c r="F405" s="588"/>
      <c r="G405" s="588"/>
      <c r="H405" s="588"/>
      <c r="I405" s="588"/>
      <c r="J405" s="588"/>
      <c r="K405" s="588"/>
      <c r="L405" s="588"/>
      <c r="M405" s="588"/>
      <c r="N405" s="588"/>
      <c r="O405" s="588"/>
      <c r="P405" s="588"/>
      <c r="Q405" s="588"/>
      <c r="R405" s="588"/>
      <c r="S405" s="588"/>
      <c r="T405" s="588"/>
      <c r="U405" s="588"/>
      <c r="V405" s="588"/>
      <c r="W405" s="588"/>
      <c r="X405" s="588"/>
      <c r="Y405" s="588"/>
      <c r="Z405" s="588"/>
    </row>
    <row r="406">
      <c r="A406" s="588"/>
      <c r="B406" s="588"/>
      <c r="C406" s="588"/>
      <c r="D406" s="588"/>
      <c r="E406" s="588"/>
      <c r="F406" s="588"/>
      <c r="G406" s="588"/>
      <c r="H406" s="588"/>
      <c r="I406" s="588"/>
      <c r="J406" s="588"/>
      <c r="K406" s="588"/>
      <c r="L406" s="588"/>
      <c r="M406" s="588"/>
      <c r="N406" s="588"/>
      <c r="O406" s="588"/>
      <c r="P406" s="588"/>
      <c r="Q406" s="588"/>
      <c r="R406" s="588"/>
      <c r="S406" s="588"/>
      <c r="T406" s="588"/>
      <c r="U406" s="588"/>
      <c r="V406" s="588"/>
      <c r="W406" s="588"/>
      <c r="X406" s="588"/>
      <c r="Y406" s="588"/>
      <c r="Z406" s="588"/>
    </row>
    <row r="407">
      <c r="A407" s="588"/>
      <c r="B407" s="588"/>
      <c r="C407" s="588"/>
      <c r="D407" s="588"/>
      <c r="E407" s="588"/>
      <c r="F407" s="588"/>
      <c r="G407" s="588"/>
      <c r="H407" s="588"/>
      <c r="I407" s="588"/>
      <c r="J407" s="588"/>
      <c r="K407" s="588"/>
      <c r="L407" s="588"/>
      <c r="M407" s="588"/>
      <c r="N407" s="588"/>
      <c r="O407" s="588"/>
      <c r="P407" s="588"/>
      <c r="Q407" s="588"/>
      <c r="R407" s="588"/>
      <c r="S407" s="588"/>
      <c r="T407" s="588"/>
      <c r="U407" s="588"/>
      <c r="V407" s="588"/>
      <c r="W407" s="588"/>
      <c r="X407" s="588"/>
      <c r="Y407" s="588"/>
      <c r="Z407" s="588"/>
    </row>
    <row r="408">
      <c r="A408" s="588"/>
      <c r="B408" s="588"/>
      <c r="C408" s="588"/>
      <c r="D408" s="588"/>
      <c r="E408" s="588"/>
      <c r="F408" s="588"/>
      <c r="G408" s="588"/>
      <c r="H408" s="588"/>
      <c r="I408" s="588"/>
      <c r="J408" s="588"/>
      <c r="K408" s="588"/>
      <c r="L408" s="588"/>
      <c r="M408" s="588"/>
      <c r="N408" s="588"/>
      <c r="O408" s="588"/>
      <c r="P408" s="588"/>
      <c r="Q408" s="588"/>
      <c r="R408" s="588"/>
      <c r="S408" s="588"/>
      <c r="T408" s="588"/>
      <c r="U408" s="588"/>
      <c r="V408" s="588"/>
      <c r="W408" s="588"/>
      <c r="X408" s="588"/>
      <c r="Y408" s="588"/>
      <c r="Z408" s="588"/>
    </row>
    <row r="409">
      <c r="A409" s="588"/>
      <c r="B409" s="588"/>
      <c r="C409" s="588"/>
      <c r="D409" s="588"/>
      <c r="E409" s="588"/>
      <c r="F409" s="588"/>
      <c r="G409" s="588"/>
      <c r="H409" s="588"/>
      <c r="I409" s="588"/>
      <c r="J409" s="588"/>
      <c r="K409" s="588"/>
      <c r="L409" s="588"/>
      <c r="M409" s="588"/>
      <c r="N409" s="588"/>
      <c r="O409" s="588"/>
      <c r="P409" s="588"/>
      <c r="Q409" s="588"/>
      <c r="R409" s="588"/>
      <c r="S409" s="588"/>
      <c r="T409" s="588"/>
      <c r="U409" s="588"/>
      <c r="V409" s="588"/>
      <c r="W409" s="588"/>
      <c r="X409" s="588"/>
      <c r="Y409" s="588"/>
      <c r="Z409" s="588"/>
    </row>
    <row r="410">
      <c r="A410" s="588"/>
      <c r="B410" s="588"/>
      <c r="C410" s="588"/>
      <c r="D410" s="588"/>
      <c r="E410" s="588"/>
      <c r="F410" s="588"/>
      <c r="G410" s="588"/>
      <c r="H410" s="588"/>
      <c r="I410" s="588"/>
      <c r="J410" s="588"/>
      <c r="K410" s="588"/>
      <c r="L410" s="588"/>
      <c r="M410" s="588"/>
      <c r="N410" s="588"/>
      <c r="O410" s="588"/>
      <c r="P410" s="588"/>
      <c r="Q410" s="588"/>
      <c r="R410" s="588"/>
      <c r="S410" s="588"/>
      <c r="T410" s="588"/>
      <c r="U410" s="588"/>
      <c r="V410" s="588"/>
      <c r="W410" s="588"/>
      <c r="X410" s="588"/>
      <c r="Y410" s="588"/>
      <c r="Z410" s="588"/>
    </row>
    <row r="411">
      <c r="A411" s="588"/>
      <c r="B411" s="588"/>
      <c r="C411" s="588"/>
      <c r="D411" s="588"/>
      <c r="E411" s="588"/>
      <c r="F411" s="588"/>
      <c r="G411" s="588"/>
      <c r="H411" s="588"/>
      <c r="I411" s="588"/>
      <c r="J411" s="588"/>
      <c r="K411" s="588"/>
      <c r="L411" s="588"/>
      <c r="M411" s="588"/>
      <c r="N411" s="588"/>
      <c r="O411" s="588"/>
      <c r="P411" s="588"/>
      <c r="Q411" s="588"/>
      <c r="R411" s="588"/>
      <c r="S411" s="588"/>
      <c r="T411" s="588"/>
      <c r="U411" s="588"/>
      <c r="V411" s="588"/>
      <c r="W411" s="588"/>
      <c r="X411" s="588"/>
      <c r="Y411" s="588"/>
      <c r="Z411" s="588"/>
    </row>
    <row r="412">
      <c r="A412" s="588"/>
      <c r="B412" s="588"/>
      <c r="C412" s="588"/>
      <c r="D412" s="588"/>
      <c r="E412" s="588"/>
      <c r="F412" s="588"/>
      <c r="G412" s="588"/>
      <c r="H412" s="588"/>
      <c r="I412" s="588"/>
      <c r="J412" s="588"/>
      <c r="K412" s="588"/>
      <c r="L412" s="588"/>
      <c r="M412" s="588"/>
      <c r="N412" s="588"/>
      <c r="O412" s="588"/>
      <c r="P412" s="588"/>
      <c r="Q412" s="588"/>
      <c r="R412" s="588"/>
      <c r="S412" s="588"/>
      <c r="T412" s="588"/>
      <c r="U412" s="588"/>
      <c r="V412" s="588"/>
      <c r="W412" s="588"/>
      <c r="X412" s="588"/>
      <c r="Y412" s="588"/>
      <c r="Z412" s="588"/>
    </row>
    <row r="413">
      <c r="A413" s="588"/>
      <c r="B413" s="588"/>
      <c r="C413" s="588"/>
      <c r="D413" s="588"/>
      <c r="E413" s="588"/>
      <c r="F413" s="588"/>
      <c r="G413" s="588"/>
      <c r="H413" s="588"/>
      <c r="I413" s="588"/>
      <c r="J413" s="588"/>
      <c r="K413" s="588"/>
      <c r="L413" s="588"/>
      <c r="M413" s="588"/>
      <c r="N413" s="588"/>
      <c r="O413" s="588"/>
      <c r="P413" s="588"/>
      <c r="Q413" s="588"/>
      <c r="R413" s="588"/>
      <c r="S413" s="588"/>
      <c r="T413" s="588"/>
      <c r="U413" s="588"/>
      <c r="V413" s="588"/>
      <c r="W413" s="588"/>
      <c r="X413" s="588"/>
      <c r="Y413" s="588"/>
      <c r="Z413" s="588"/>
    </row>
    <row r="414">
      <c r="A414" s="588"/>
      <c r="B414" s="588"/>
      <c r="C414" s="588"/>
      <c r="D414" s="588"/>
      <c r="E414" s="588"/>
      <c r="F414" s="588"/>
      <c r="G414" s="588"/>
      <c r="H414" s="588"/>
      <c r="I414" s="588"/>
      <c r="J414" s="588"/>
      <c r="K414" s="588"/>
      <c r="L414" s="588"/>
      <c r="M414" s="588"/>
      <c r="N414" s="588"/>
      <c r="O414" s="588"/>
      <c r="P414" s="588"/>
      <c r="Q414" s="588"/>
      <c r="R414" s="588"/>
      <c r="S414" s="588"/>
      <c r="T414" s="588"/>
      <c r="U414" s="588"/>
      <c r="V414" s="588"/>
      <c r="W414" s="588"/>
      <c r="X414" s="588"/>
      <c r="Y414" s="588"/>
      <c r="Z414" s="588"/>
    </row>
    <row r="415">
      <c r="A415" s="588"/>
      <c r="B415" s="588"/>
      <c r="C415" s="588"/>
      <c r="D415" s="588"/>
      <c r="E415" s="588"/>
      <c r="F415" s="588"/>
      <c r="G415" s="588"/>
      <c r="H415" s="588"/>
      <c r="I415" s="588"/>
      <c r="J415" s="588"/>
      <c r="K415" s="588"/>
      <c r="L415" s="588"/>
      <c r="M415" s="588"/>
      <c r="N415" s="588"/>
      <c r="O415" s="588"/>
      <c r="P415" s="588"/>
      <c r="Q415" s="588"/>
      <c r="R415" s="588"/>
      <c r="S415" s="588"/>
      <c r="T415" s="588"/>
      <c r="U415" s="588"/>
      <c r="V415" s="588"/>
      <c r="W415" s="588"/>
      <c r="X415" s="588"/>
      <c r="Y415" s="588"/>
      <c r="Z415" s="588"/>
    </row>
    <row r="416">
      <c r="A416" s="588"/>
      <c r="B416" s="588"/>
      <c r="C416" s="588"/>
      <c r="D416" s="588"/>
      <c r="E416" s="588"/>
      <c r="F416" s="588"/>
      <c r="G416" s="588"/>
      <c r="H416" s="588"/>
      <c r="I416" s="588"/>
      <c r="J416" s="588"/>
      <c r="K416" s="588"/>
      <c r="L416" s="588"/>
      <c r="M416" s="588"/>
      <c r="N416" s="588"/>
      <c r="O416" s="588"/>
      <c r="P416" s="588"/>
      <c r="Q416" s="588"/>
      <c r="R416" s="588"/>
      <c r="S416" s="588"/>
      <c r="T416" s="588"/>
      <c r="U416" s="588"/>
      <c r="V416" s="588"/>
      <c r="W416" s="588"/>
      <c r="X416" s="588"/>
      <c r="Y416" s="588"/>
      <c r="Z416" s="588"/>
    </row>
    <row r="417">
      <c r="A417" s="588"/>
      <c r="B417" s="588"/>
      <c r="C417" s="588"/>
      <c r="D417" s="588"/>
      <c r="E417" s="588"/>
      <c r="F417" s="588"/>
      <c r="G417" s="588"/>
      <c r="H417" s="588"/>
      <c r="I417" s="588"/>
      <c r="J417" s="588"/>
      <c r="K417" s="588"/>
      <c r="L417" s="588"/>
      <c r="M417" s="588"/>
      <c r="N417" s="588"/>
      <c r="O417" s="588"/>
      <c r="P417" s="588"/>
      <c r="Q417" s="588"/>
      <c r="R417" s="588"/>
      <c r="S417" s="588"/>
      <c r="T417" s="588"/>
      <c r="U417" s="588"/>
      <c r="V417" s="588"/>
      <c r="W417" s="588"/>
      <c r="X417" s="588"/>
      <c r="Y417" s="588"/>
      <c r="Z417" s="588"/>
    </row>
    <row r="418">
      <c r="A418" s="588"/>
      <c r="B418" s="588"/>
      <c r="C418" s="588"/>
      <c r="D418" s="588"/>
      <c r="E418" s="588"/>
      <c r="F418" s="588"/>
      <c r="G418" s="588"/>
      <c r="H418" s="588"/>
      <c r="I418" s="588"/>
      <c r="J418" s="588"/>
      <c r="K418" s="588"/>
      <c r="L418" s="588"/>
      <c r="M418" s="588"/>
      <c r="N418" s="588"/>
      <c r="O418" s="588"/>
      <c r="P418" s="588"/>
      <c r="Q418" s="588"/>
      <c r="R418" s="588"/>
      <c r="S418" s="588"/>
      <c r="T418" s="588"/>
      <c r="U418" s="588"/>
      <c r="V418" s="588"/>
      <c r="W418" s="588"/>
      <c r="X418" s="588"/>
      <c r="Y418" s="588"/>
      <c r="Z418" s="588"/>
    </row>
    <row r="419">
      <c r="A419" s="588"/>
      <c r="B419" s="588"/>
      <c r="C419" s="588"/>
      <c r="D419" s="588"/>
      <c r="E419" s="588"/>
      <c r="F419" s="588"/>
      <c r="G419" s="588"/>
      <c r="H419" s="588"/>
      <c r="I419" s="588"/>
      <c r="J419" s="588"/>
      <c r="K419" s="588"/>
      <c r="L419" s="588"/>
      <c r="M419" s="588"/>
      <c r="N419" s="588"/>
      <c r="O419" s="588"/>
      <c r="P419" s="588"/>
      <c r="Q419" s="588"/>
      <c r="R419" s="588"/>
      <c r="S419" s="588"/>
      <c r="T419" s="588"/>
      <c r="U419" s="588"/>
      <c r="V419" s="588"/>
      <c r="W419" s="588"/>
      <c r="X419" s="588"/>
      <c r="Y419" s="588"/>
      <c r="Z419" s="588"/>
    </row>
    <row r="420">
      <c r="A420" s="588"/>
      <c r="B420" s="588"/>
      <c r="C420" s="588"/>
      <c r="D420" s="588"/>
      <c r="E420" s="588"/>
      <c r="F420" s="588"/>
      <c r="G420" s="588"/>
      <c r="H420" s="588"/>
      <c r="I420" s="588"/>
      <c r="J420" s="588"/>
      <c r="K420" s="588"/>
      <c r="L420" s="588"/>
      <c r="M420" s="588"/>
      <c r="N420" s="588"/>
      <c r="O420" s="588"/>
      <c r="P420" s="588"/>
      <c r="Q420" s="588"/>
      <c r="R420" s="588"/>
      <c r="S420" s="588"/>
      <c r="T420" s="588"/>
      <c r="U420" s="588"/>
      <c r="V420" s="588"/>
      <c r="W420" s="588"/>
      <c r="X420" s="588"/>
      <c r="Y420" s="588"/>
      <c r="Z420" s="588"/>
    </row>
    <row r="421">
      <c r="A421" s="588"/>
      <c r="B421" s="588"/>
      <c r="C421" s="588"/>
      <c r="D421" s="588"/>
      <c r="E421" s="588"/>
      <c r="F421" s="588"/>
      <c r="G421" s="588"/>
      <c r="H421" s="588"/>
      <c r="I421" s="588"/>
      <c r="J421" s="588"/>
      <c r="K421" s="588"/>
      <c r="L421" s="588"/>
      <c r="M421" s="588"/>
      <c r="N421" s="588"/>
      <c r="O421" s="588"/>
      <c r="P421" s="588"/>
      <c r="Q421" s="588"/>
      <c r="R421" s="588"/>
      <c r="S421" s="588"/>
      <c r="T421" s="588"/>
      <c r="U421" s="588"/>
      <c r="V421" s="588"/>
      <c r="W421" s="588"/>
      <c r="X421" s="588"/>
      <c r="Y421" s="588"/>
      <c r="Z421" s="588"/>
    </row>
    <row r="422">
      <c r="A422" s="588"/>
      <c r="B422" s="588"/>
      <c r="C422" s="588"/>
      <c r="D422" s="588"/>
      <c r="E422" s="588"/>
      <c r="F422" s="588"/>
      <c r="G422" s="588"/>
      <c r="H422" s="588"/>
      <c r="I422" s="588"/>
      <c r="J422" s="588"/>
      <c r="K422" s="588"/>
      <c r="L422" s="588"/>
      <c r="M422" s="588"/>
      <c r="N422" s="588"/>
      <c r="O422" s="588"/>
      <c r="P422" s="588"/>
      <c r="Q422" s="588"/>
      <c r="R422" s="588"/>
      <c r="S422" s="588"/>
      <c r="T422" s="588"/>
      <c r="U422" s="588"/>
      <c r="V422" s="588"/>
      <c r="W422" s="588"/>
      <c r="X422" s="588"/>
      <c r="Y422" s="588"/>
      <c r="Z422" s="588"/>
    </row>
    <row r="423">
      <c r="A423" s="588"/>
      <c r="B423" s="588"/>
      <c r="C423" s="588"/>
      <c r="D423" s="588"/>
      <c r="E423" s="588"/>
      <c r="F423" s="588"/>
      <c r="G423" s="588"/>
      <c r="H423" s="588"/>
      <c r="I423" s="588"/>
      <c r="J423" s="588"/>
      <c r="K423" s="588"/>
      <c r="L423" s="588"/>
      <c r="M423" s="588"/>
      <c r="N423" s="588"/>
      <c r="O423" s="588"/>
      <c r="P423" s="588"/>
      <c r="Q423" s="588"/>
      <c r="R423" s="588"/>
      <c r="S423" s="588"/>
      <c r="T423" s="588"/>
      <c r="U423" s="588"/>
      <c r="V423" s="588"/>
      <c r="W423" s="588"/>
      <c r="X423" s="588"/>
      <c r="Y423" s="588"/>
      <c r="Z423" s="588"/>
    </row>
    <row r="424">
      <c r="A424" s="588"/>
      <c r="B424" s="588"/>
      <c r="C424" s="588"/>
      <c r="D424" s="588"/>
      <c r="E424" s="588"/>
      <c r="F424" s="588"/>
      <c r="G424" s="588"/>
      <c r="H424" s="588"/>
      <c r="I424" s="588"/>
      <c r="J424" s="588"/>
      <c r="K424" s="588"/>
      <c r="L424" s="588"/>
      <c r="M424" s="588"/>
      <c r="N424" s="588"/>
      <c r="O424" s="588"/>
      <c r="P424" s="588"/>
      <c r="Q424" s="588"/>
      <c r="R424" s="588"/>
      <c r="S424" s="588"/>
      <c r="T424" s="588"/>
      <c r="U424" s="588"/>
      <c r="V424" s="588"/>
      <c r="W424" s="588"/>
      <c r="X424" s="588"/>
      <c r="Y424" s="588"/>
      <c r="Z424" s="588"/>
    </row>
    <row r="425">
      <c r="A425" s="588"/>
      <c r="B425" s="588"/>
      <c r="C425" s="588"/>
      <c r="D425" s="588"/>
      <c r="E425" s="588"/>
      <c r="F425" s="588"/>
      <c r="G425" s="588"/>
      <c r="H425" s="588"/>
      <c r="I425" s="588"/>
      <c r="J425" s="588"/>
      <c r="K425" s="588"/>
      <c r="L425" s="588"/>
      <c r="M425" s="588"/>
      <c r="N425" s="588"/>
      <c r="O425" s="588"/>
      <c r="P425" s="588"/>
      <c r="Q425" s="588"/>
      <c r="R425" s="588"/>
      <c r="S425" s="588"/>
      <c r="T425" s="588"/>
      <c r="U425" s="588"/>
      <c r="V425" s="588"/>
      <c r="W425" s="588"/>
      <c r="X425" s="588"/>
      <c r="Y425" s="588"/>
      <c r="Z425" s="588"/>
    </row>
    <row r="426">
      <c r="A426" s="588"/>
      <c r="B426" s="588"/>
      <c r="C426" s="588"/>
      <c r="D426" s="588"/>
      <c r="E426" s="588"/>
      <c r="F426" s="588"/>
      <c r="G426" s="588"/>
      <c r="H426" s="588"/>
      <c r="I426" s="588"/>
      <c r="J426" s="588"/>
      <c r="K426" s="588"/>
      <c r="L426" s="588"/>
      <c r="M426" s="588"/>
      <c r="N426" s="588"/>
      <c r="O426" s="588"/>
      <c r="P426" s="588"/>
      <c r="Q426" s="588"/>
      <c r="R426" s="588"/>
      <c r="S426" s="588"/>
      <c r="T426" s="588"/>
      <c r="U426" s="588"/>
      <c r="V426" s="588"/>
      <c r="W426" s="588"/>
      <c r="X426" s="588"/>
      <c r="Y426" s="588"/>
      <c r="Z426" s="588"/>
    </row>
    <row r="427">
      <c r="A427" s="588"/>
      <c r="B427" s="588"/>
      <c r="C427" s="588"/>
      <c r="D427" s="588"/>
      <c r="E427" s="588"/>
      <c r="F427" s="588"/>
      <c r="G427" s="588"/>
      <c r="H427" s="588"/>
      <c r="I427" s="588"/>
      <c r="J427" s="588"/>
      <c r="K427" s="588"/>
      <c r="L427" s="588"/>
      <c r="M427" s="588"/>
      <c r="N427" s="588"/>
      <c r="O427" s="588"/>
      <c r="P427" s="588"/>
      <c r="Q427" s="588"/>
      <c r="R427" s="588"/>
      <c r="S427" s="588"/>
      <c r="T427" s="588"/>
      <c r="U427" s="588"/>
      <c r="V427" s="588"/>
      <c r="W427" s="588"/>
      <c r="X427" s="588"/>
      <c r="Y427" s="588"/>
      <c r="Z427" s="588"/>
    </row>
    <row r="428">
      <c r="A428" s="588"/>
      <c r="B428" s="588"/>
      <c r="C428" s="588"/>
      <c r="D428" s="588"/>
      <c r="E428" s="588"/>
      <c r="F428" s="588"/>
      <c r="G428" s="588"/>
      <c r="H428" s="588"/>
      <c r="I428" s="588"/>
      <c r="J428" s="588"/>
      <c r="K428" s="588"/>
      <c r="L428" s="588"/>
      <c r="M428" s="588"/>
      <c r="N428" s="588"/>
      <c r="O428" s="588"/>
      <c r="P428" s="588"/>
      <c r="Q428" s="588"/>
      <c r="R428" s="588"/>
      <c r="S428" s="588"/>
      <c r="T428" s="588"/>
      <c r="U428" s="588"/>
      <c r="V428" s="588"/>
      <c r="W428" s="588"/>
      <c r="X428" s="588"/>
      <c r="Y428" s="588"/>
      <c r="Z428" s="588"/>
    </row>
    <row r="429">
      <c r="A429" s="588"/>
      <c r="B429" s="588"/>
      <c r="C429" s="588"/>
      <c r="D429" s="588"/>
      <c r="E429" s="588"/>
      <c r="F429" s="588"/>
      <c r="G429" s="588"/>
      <c r="H429" s="588"/>
      <c r="I429" s="588"/>
      <c r="J429" s="588"/>
      <c r="K429" s="588"/>
      <c r="L429" s="588"/>
      <c r="M429" s="588"/>
      <c r="N429" s="588"/>
      <c r="O429" s="588"/>
      <c r="P429" s="588"/>
      <c r="Q429" s="588"/>
      <c r="R429" s="588"/>
      <c r="S429" s="588"/>
      <c r="T429" s="588"/>
      <c r="U429" s="588"/>
      <c r="V429" s="588"/>
      <c r="W429" s="588"/>
      <c r="X429" s="588"/>
      <c r="Y429" s="588"/>
      <c r="Z429" s="588"/>
    </row>
    <row r="430">
      <c r="A430" s="588"/>
      <c r="B430" s="588"/>
      <c r="C430" s="588"/>
      <c r="D430" s="588"/>
      <c r="E430" s="588"/>
      <c r="F430" s="588"/>
      <c r="G430" s="588"/>
      <c r="H430" s="588"/>
      <c r="I430" s="588"/>
      <c r="J430" s="588"/>
      <c r="K430" s="588"/>
      <c r="L430" s="588"/>
      <c r="M430" s="588"/>
      <c r="N430" s="588"/>
      <c r="O430" s="588"/>
      <c r="P430" s="588"/>
      <c r="Q430" s="588"/>
      <c r="R430" s="588"/>
      <c r="S430" s="588"/>
      <c r="T430" s="588"/>
      <c r="U430" s="588"/>
      <c r="V430" s="588"/>
      <c r="W430" s="588"/>
      <c r="X430" s="588"/>
      <c r="Y430" s="588"/>
      <c r="Z430" s="588"/>
    </row>
    <row r="431">
      <c r="A431" s="588"/>
      <c r="B431" s="588"/>
      <c r="C431" s="588"/>
      <c r="D431" s="588"/>
      <c r="E431" s="588"/>
      <c r="F431" s="588"/>
      <c r="G431" s="588"/>
      <c r="H431" s="588"/>
      <c r="I431" s="588"/>
      <c r="J431" s="588"/>
      <c r="K431" s="588"/>
      <c r="L431" s="588"/>
      <c r="M431" s="588"/>
      <c r="N431" s="588"/>
      <c r="O431" s="588"/>
      <c r="P431" s="588"/>
      <c r="Q431" s="588"/>
      <c r="R431" s="588"/>
      <c r="S431" s="588"/>
      <c r="T431" s="588"/>
      <c r="U431" s="588"/>
      <c r="V431" s="588"/>
      <c r="W431" s="588"/>
      <c r="X431" s="588"/>
      <c r="Y431" s="588"/>
      <c r="Z431" s="588"/>
    </row>
    <row r="432">
      <c r="A432" s="588"/>
      <c r="B432" s="588"/>
      <c r="C432" s="588"/>
      <c r="D432" s="588"/>
      <c r="E432" s="588"/>
      <c r="F432" s="588"/>
      <c r="G432" s="588"/>
      <c r="H432" s="588"/>
      <c r="I432" s="588"/>
      <c r="J432" s="588"/>
      <c r="K432" s="588"/>
      <c r="L432" s="588"/>
      <c r="M432" s="588"/>
      <c r="N432" s="588"/>
      <c r="O432" s="588"/>
      <c r="P432" s="588"/>
      <c r="Q432" s="588"/>
      <c r="R432" s="588"/>
      <c r="S432" s="588"/>
      <c r="T432" s="588"/>
      <c r="U432" s="588"/>
      <c r="V432" s="588"/>
      <c r="W432" s="588"/>
      <c r="X432" s="588"/>
      <c r="Y432" s="588"/>
      <c r="Z432" s="588"/>
    </row>
    <row r="433">
      <c r="A433" s="588"/>
      <c r="B433" s="588"/>
      <c r="C433" s="588"/>
      <c r="D433" s="588"/>
      <c r="E433" s="588"/>
      <c r="F433" s="588"/>
      <c r="G433" s="588"/>
      <c r="H433" s="588"/>
      <c r="I433" s="588"/>
      <c r="J433" s="588"/>
      <c r="K433" s="588"/>
      <c r="L433" s="588"/>
      <c r="M433" s="588"/>
      <c r="N433" s="588"/>
      <c r="O433" s="588"/>
      <c r="P433" s="588"/>
      <c r="Q433" s="588"/>
      <c r="R433" s="588"/>
      <c r="S433" s="588"/>
      <c r="T433" s="588"/>
      <c r="U433" s="588"/>
      <c r="V433" s="588"/>
      <c r="W433" s="588"/>
      <c r="X433" s="588"/>
      <c r="Y433" s="588"/>
      <c r="Z433" s="588"/>
    </row>
    <row r="434">
      <c r="A434" s="588"/>
      <c r="B434" s="588"/>
      <c r="C434" s="588"/>
      <c r="D434" s="588"/>
      <c r="E434" s="588"/>
      <c r="F434" s="588"/>
      <c r="G434" s="588"/>
      <c r="H434" s="588"/>
      <c r="I434" s="588"/>
      <c r="J434" s="588"/>
      <c r="K434" s="588"/>
      <c r="L434" s="588"/>
      <c r="M434" s="588"/>
      <c r="N434" s="588"/>
      <c r="O434" s="588"/>
      <c r="P434" s="588"/>
      <c r="Q434" s="588"/>
      <c r="R434" s="588"/>
      <c r="S434" s="588"/>
      <c r="T434" s="588"/>
      <c r="U434" s="588"/>
      <c r="V434" s="588"/>
      <c r="W434" s="588"/>
      <c r="X434" s="588"/>
      <c r="Y434" s="588"/>
      <c r="Z434" s="588"/>
    </row>
    <row r="435">
      <c r="A435" s="588"/>
      <c r="B435" s="588"/>
      <c r="C435" s="588"/>
      <c r="D435" s="588"/>
      <c r="E435" s="588"/>
      <c r="F435" s="588"/>
      <c r="G435" s="588"/>
      <c r="H435" s="588"/>
      <c r="I435" s="588"/>
      <c r="J435" s="588"/>
      <c r="K435" s="588"/>
      <c r="L435" s="588"/>
      <c r="M435" s="588"/>
      <c r="N435" s="588"/>
      <c r="O435" s="588"/>
      <c r="P435" s="588"/>
      <c r="Q435" s="588"/>
      <c r="R435" s="588"/>
      <c r="S435" s="588"/>
      <c r="T435" s="588"/>
      <c r="U435" s="588"/>
      <c r="V435" s="588"/>
      <c r="W435" s="588"/>
      <c r="X435" s="588"/>
      <c r="Y435" s="588"/>
      <c r="Z435" s="588"/>
    </row>
    <row r="436">
      <c r="A436" s="588"/>
      <c r="B436" s="588"/>
      <c r="C436" s="588"/>
      <c r="D436" s="588"/>
      <c r="E436" s="588"/>
      <c r="F436" s="588"/>
      <c r="G436" s="588"/>
      <c r="H436" s="588"/>
      <c r="I436" s="588"/>
      <c r="J436" s="588"/>
      <c r="K436" s="588"/>
      <c r="L436" s="588"/>
      <c r="M436" s="588"/>
      <c r="N436" s="588"/>
      <c r="O436" s="588"/>
      <c r="P436" s="588"/>
      <c r="Q436" s="588"/>
      <c r="R436" s="588"/>
      <c r="S436" s="588"/>
      <c r="T436" s="588"/>
      <c r="U436" s="588"/>
      <c r="V436" s="588"/>
      <c r="W436" s="588"/>
      <c r="X436" s="588"/>
      <c r="Y436" s="588"/>
      <c r="Z436" s="588"/>
    </row>
    <row r="437">
      <c r="A437" s="588"/>
      <c r="B437" s="588"/>
      <c r="C437" s="588"/>
      <c r="D437" s="588"/>
      <c r="E437" s="588"/>
      <c r="F437" s="588"/>
      <c r="G437" s="588"/>
      <c r="H437" s="588"/>
      <c r="I437" s="588"/>
      <c r="J437" s="588"/>
      <c r="K437" s="588"/>
      <c r="L437" s="588"/>
      <c r="M437" s="588"/>
      <c r="N437" s="588"/>
      <c r="O437" s="588"/>
      <c r="P437" s="588"/>
      <c r="Q437" s="588"/>
      <c r="R437" s="588"/>
      <c r="S437" s="588"/>
      <c r="T437" s="588"/>
      <c r="U437" s="588"/>
      <c r="V437" s="588"/>
      <c r="W437" s="588"/>
      <c r="X437" s="588"/>
      <c r="Y437" s="588"/>
      <c r="Z437" s="588"/>
    </row>
    <row r="438">
      <c r="A438" s="588"/>
      <c r="B438" s="588"/>
      <c r="C438" s="588"/>
      <c r="D438" s="588"/>
      <c r="E438" s="588"/>
      <c r="F438" s="588"/>
      <c r="G438" s="588"/>
      <c r="H438" s="588"/>
      <c r="I438" s="588"/>
      <c r="J438" s="588"/>
      <c r="K438" s="588"/>
      <c r="L438" s="588"/>
      <c r="M438" s="588"/>
      <c r="N438" s="588"/>
      <c r="O438" s="588"/>
      <c r="P438" s="588"/>
      <c r="Q438" s="588"/>
      <c r="R438" s="588"/>
      <c r="S438" s="588"/>
      <c r="T438" s="588"/>
      <c r="U438" s="588"/>
      <c r="V438" s="588"/>
      <c r="W438" s="588"/>
      <c r="X438" s="588"/>
      <c r="Y438" s="588"/>
      <c r="Z438" s="588"/>
    </row>
    <row r="439">
      <c r="A439" s="588"/>
      <c r="B439" s="588"/>
      <c r="C439" s="588"/>
      <c r="D439" s="588"/>
      <c r="E439" s="588"/>
      <c r="F439" s="588"/>
      <c r="G439" s="588"/>
      <c r="H439" s="588"/>
      <c r="I439" s="588"/>
      <c r="J439" s="588"/>
      <c r="K439" s="588"/>
      <c r="L439" s="588"/>
      <c r="M439" s="588"/>
      <c r="N439" s="588"/>
      <c r="O439" s="588"/>
      <c r="P439" s="588"/>
      <c r="Q439" s="588"/>
      <c r="R439" s="588"/>
      <c r="S439" s="588"/>
      <c r="T439" s="588"/>
      <c r="U439" s="588"/>
      <c r="V439" s="588"/>
      <c r="W439" s="588"/>
      <c r="X439" s="588"/>
      <c r="Y439" s="588"/>
      <c r="Z439" s="588"/>
    </row>
    <row r="440">
      <c r="A440" s="588"/>
      <c r="B440" s="588"/>
      <c r="C440" s="588"/>
      <c r="D440" s="588"/>
      <c r="E440" s="588"/>
      <c r="F440" s="588"/>
      <c r="G440" s="588"/>
      <c r="H440" s="588"/>
      <c r="I440" s="588"/>
      <c r="J440" s="588"/>
      <c r="K440" s="588"/>
      <c r="L440" s="588"/>
      <c r="M440" s="588"/>
      <c r="N440" s="588"/>
      <c r="O440" s="588"/>
      <c r="P440" s="588"/>
      <c r="Q440" s="588"/>
      <c r="R440" s="588"/>
      <c r="S440" s="588"/>
      <c r="T440" s="588"/>
      <c r="U440" s="588"/>
      <c r="V440" s="588"/>
      <c r="W440" s="588"/>
      <c r="X440" s="588"/>
      <c r="Y440" s="588"/>
      <c r="Z440" s="588"/>
    </row>
    <row r="441">
      <c r="A441" s="588"/>
      <c r="B441" s="588"/>
      <c r="C441" s="588"/>
      <c r="D441" s="588"/>
      <c r="E441" s="588"/>
      <c r="F441" s="588"/>
      <c r="G441" s="588"/>
      <c r="H441" s="588"/>
      <c r="I441" s="588"/>
      <c r="J441" s="588"/>
      <c r="K441" s="588"/>
      <c r="L441" s="588"/>
      <c r="M441" s="588"/>
      <c r="N441" s="588"/>
      <c r="O441" s="588"/>
      <c r="P441" s="588"/>
      <c r="Q441" s="588"/>
      <c r="R441" s="588"/>
      <c r="S441" s="588"/>
      <c r="T441" s="588"/>
      <c r="U441" s="588"/>
      <c r="V441" s="588"/>
      <c r="W441" s="588"/>
      <c r="X441" s="588"/>
      <c r="Y441" s="588"/>
      <c r="Z441" s="588"/>
    </row>
    <row r="442">
      <c r="A442" s="588"/>
      <c r="B442" s="588"/>
      <c r="C442" s="588"/>
      <c r="D442" s="588"/>
      <c r="E442" s="588"/>
      <c r="F442" s="588"/>
      <c r="G442" s="588"/>
      <c r="H442" s="588"/>
      <c r="I442" s="588"/>
      <c r="J442" s="588"/>
      <c r="K442" s="588"/>
      <c r="L442" s="588"/>
      <c r="M442" s="588"/>
      <c r="N442" s="588"/>
      <c r="O442" s="588"/>
      <c r="P442" s="588"/>
      <c r="Q442" s="588"/>
      <c r="R442" s="588"/>
      <c r="S442" s="588"/>
      <c r="T442" s="588"/>
      <c r="U442" s="588"/>
      <c r="V442" s="588"/>
      <c r="W442" s="588"/>
      <c r="X442" s="588"/>
      <c r="Y442" s="588"/>
      <c r="Z442" s="588"/>
    </row>
    <row r="443">
      <c r="A443" s="588"/>
      <c r="B443" s="588"/>
      <c r="C443" s="588"/>
      <c r="D443" s="588"/>
      <c r="E443" s="588"/>
      <c r="F443" s="588"/>
      <c r="G443" s="588"/>
      <c r="H443" s="588"/>
      <c r="I443" s="588"/>
      <c r="J443" s="588"/>
      <c r="K443" s="588"/>
      <c r="L443" s="588"/>
      <c r="M443" s="588"/>
      <c r="N443" s="588"/>
      <c r="O443" s="588"/>
      <c r="P443" s="588"/>
      <c r="Q443" s="588"/>
      <c r="R443" s="588"/>
      <c r="S443" s="588"/>
      <c r="T443" s="588"/>
      <c r="U443" s="588"/>
      <c r="V443" s="588"/>
      <c r="W443" s="588"/>
      <c r="X443" s="588"/>
      <c r="Y443" s="588"/>
      <c r="Z443" s="588"/>
    </row>
    <row r="444">
      <c r="A444" s="588"/>
      <c r="B444" s="588"/>
      <c r="C444" s="588"/>
      <c r="D444" s="588"/>
      <c r="E444" s="588"/>
      <c r="F444" s="588"/>
      <c r="G444" s="588"/>
      <c r="H444" s="588"/>
      <c r="I444" s="588"/>
      <c r="J444" s="588"/>
      <c r="K444" s="588"/>
      <c r="L444" s="588"/>
      <c r="M444" s="588"/>
      <c r="N444" s="588"/>
      <c r="O444" s="588"/>
      <c r="P444" s="588"/>
      <c r="Q444" s="588"/>
      <c r="R444" s="588"/>
      <c r="S444" s="588"/>
      <c r="T444" s="588"/>
      <c r="U444" s="588"/>
      <c r="V444" s="588"/>
      <c r="W444" s="588"/>
      <c r="X444" s="588"/>
      <c r="Y444" s="588"/>
      <c r="Z444" s="588"/>
    </row>
    <row r="445">
      <c r="A445" s="588"/>
      <c r="B445" s="588"/>
      <c r="C445" s="588"/>
      <c r="D445" s="588"/>
      <c r="E445" s="588"/>
      <c r="F445" s="588"/>
      <c r="G445" s="588"/>
      <c r="H445" s="588"/>
      <c r="I445" s="588"/>
      <c r="J445" s="588"/>
      <c r="K445" s="588"/>
      <c r="L445" s="588"/>
      <c r="M445" s="588"/>
      <c r="N445" s="588"/>
      <c r="O445" s="588"/>
      <c r="P445" s="588"/>
      <c r="Q445" s="588"/>
      <c r="R445" s="588"/>
      <c r="S445" s="588"/>
      <c r="T445" s="588"/>
      <c r="U445" s="588"/>
      <c r="V445" s="588"/>
      <c r="W445" s="588"/>
      <c r="X445" s="588"/>
      <c r="Y445" s="588"/>
      <c r="Z445" s="588"/>
    </row>
    <row r="446">
      <c r="A446" s="588"/>
      <c r="B446" s="588"/>
      <c r="C446" s="588"/>
      <c r="D446" s="588"/>
      <c r="E446" s="588"/>
      <c r="F446" s="588"/>
      <c r="G446" s="588"/>
      <c r="H446" s="588"/>
      <c r="I446" s="588"/>
      <c r="J446" s="588"/>
      <c r="K446" s="588"/>
      <c r="L446" s="588"/>
      <c r="M446" s="588"/>
      <c r="N446" s="588"/>
      <c r="O446" s="588"/>
      <c r="P446" s="588"/>
      <c r="Q446" s="588"/>
      <c r="R446" s="588"/>
      <c r="S446" s="588"/>
      <c r="T446" s="588"/>
      <c r="U446" s="588"/>
      <c r="V446" s="588"/>
      <c r="W446" s="588"/>
      <c r="X446" s="588"/>
      <c r="Y446" s="588"/>
      <c r="Z446" s="588"/>
    </row>
    <row r="447">
      <c r="A447" s="588"/>
      <c r="B447" s="588"/>
      <c r="C447" s="588"/>
      <c r="D447" s="588"/>
      <c r="E447" s="588"/>
      <c r="F447" s="588"/>
      <c r="G447" s="588"/>
      <c r="H447" s="588"/>
      <c r="I447" s="588"/>
      <c r="J447" s="588"/>
      <c r="K447" s="588"/>
      <c r="L447" s="588"/>
      <c r="M447" s="588"/>
      <c r="N447" s="588"/>
      <c r="O447" s="588"/>
      <c r="P447" s="588"/>
      <c r="Q447" s="588"/>
      <c r="R447" s="588"/>
      <c r="S447" s="588"/>
      <c r="T447" s="588"/>
      <c r="U447" s="588"/>
      <c r="V447" s="588"/>
      <c r="W447" s="588"/>
      <c r="X447" s="588"/>
      <c r="Y447" s="588"/>
      <c r="Z447" s="588"/>
    </row>
    <row r="448">
      <c r="A448" s="588"/>
      <c r="B448" s="588"/>
      <c r="C448" s="588"/>
      <c r="D448" s="588"/>
      <c r="E448" s="588"/>
      <c r="F448" s="588"/>
      <c r="G448" s="588"/>
      <c r="H448" s="588"/>
      <c r="I448" s="588"/>
      <c r="J448" s="588"/>
      <c r="K448" s="588"/>
      <c r="L448" s="588"/>
      <c r="M448" s="588"/>
      <c r="N448" s="588"/>
      <c r="O448" s="588"/>
      <c r="P448" s="588"/>
      <c r="Q448" s="588"/>
      <c r="R448" s="588"/>
      <c r="S448" s="588"/>
      <c r="T448" s="588"/>
      <c r="U448" s="588"/>
      <c r="V448" s="588"/>
      <c r="W448" s="588"/>
      <c r="X448" s="588"/>
      <c r="Y448" s="588"/>
      <c r="Z448" s="588"/>
    </row>
    <row r="449">
      <c r="A449" s="588"/>
      <c r="B449" s="588"/>
      <c r="C449" s="588"/>
      <c r="D449" s="588"/>
      <c r="E449" s="588"/>
      <c r="F449" s="588"/>
      <c r="G449" s="588"/>
      <c r="H449" s="588"/>
      <c r="I449" s="588"/>
      <c r="J449" s="588"/>
      <c r="K449" s="588"/>
      <c r="L449" s="588"/>
      <c r="M449" s="588"/>
      <c r="N449" s="588"/>
      <c r="O449" s="588"/>
      <c r="P449" s="588"/>
      <c r="Q449" s="588"/>
      <c r="R449" s="588"/>
      <c r="S449" s="588"/>
      <c r="T449" s="588"/>
      <c r="U449" s="588"/>
      <c r="V449" s="588"/>
      <c r="W449" s="588"/>
      <c r="X449" s="588"/>
      <c r="Y449" s="588"/>
      <c r="Z449" s="588"/>
    </row>
    <row r="450">
      <c r="A450" s="588"/>
      <c r="B450" s="588"/>
      <c r="C450" s="588"/>
      <c r="D450" s="588"/>
      <c r="E450" s="588"/>
      <c r="F450" s="588"/>
      <c r="G450" s="588"/>
      <c r="H450" s="588"/>
      <c r="I450" s="588"/>
      <c r="J450" s="588"/>
      <c r="K450" s="588"/>
      <c r="L450" s="588"/>
      <c r="M450" s="588"/>
      <c r="N450" s="588"/>
      <c r="O450" s="588"/>
      <c r="P450" s="588"/>
      <c r="Q450" s="588"/>
      <c r="R450" s="588"/>
      <c r="S450" s="588"/>
      <c r="T450" s="588"/>
      <c r="U450" s="588"/>
      <c r="V450" s="588"/>
      <c r="W450" s="588"/>
      <c r="X450" s="588"/>
      <c r="Y450" s="588"/>
      <c r="Z450" s="588"/>
    </row>
    <row r="451">
      <c r="A451" s="588"/>
      <c r="B451" s="588"/>
      <c r="C451" s="588"/>
      <c r="D451" s="588"/>
      <c r="E451" s="588"/>
      <c r="F451" s="588"/>
      <c r="G451" s="588"/>
      <c r="H451" s="588"/>
      <c r="I451" s="588"/>
      <c r="J451" s="588"/>
      <c r="K451" s="588"/>
      <c r="L451" s="588"/>
      <c r="M451" s="588"/>
      <c r="N451" s="588"/>
      <c r="O451" s="588"/>
      <c r="P451" s="588"/>
      <c r="Q451" s="588"/>
      <c r="R451" s="588"/>
      <c r="S451" s="588"/>
      <c r="T451" s="588"/>
      <c r="U451" s="588"/>
      <c r="V451" s="588"/>
      <c r="W451" s="588"/>
      <c r="X451" s="588"/>
      <c r="Y451" s="588"/>
      <c r="Z451" s="588"/>
    </row>
    <row r="452">
      <c r="A452" s="588"/>
      <c r="B452" s="588"/>
      <c r="C452" s="588"/>
      <c r="D452" s="588"/>
      <c r="E452" s="588"/>
      <c r="F452" s="588"/>
      <c r="G452" s="588"/>
      <c r="H452" s="588"/>
      <c r="I452" s="588"/>
      <c r="J452" s="588"/>
      <c r="K452" s="588"/>
      <c r="L452" s="588"/>
      <c r="M452" s="588"/>
      <c r="N452" s="588"/>
      <c r="O452" s="588"/>
      <c r="P452" s="588"/>
      <c r="Q452" s="588"/>
      <c r="R452" s="588"/>
      <c r="S452" s="588"/>
      <c r="T452" s="588"/>
      <c r="U452" s="588"/>
      <c r="V452" s="588"/>
      <c r="W452" s="588"/>
      <c r="X452" s="588"/>
      <c r="Y452" s="588"/>
      <c r="Z452" s="588"/>
    </row>
    <row r="453">
      <c r="A453" s="588"/>
      <c r="B453" s="588"/>
      <c r="C453" s="588"/>
      <c r="D453" s="588"/>
      <c r="E453" s="588"/>
      <c r="F453" s="588"/>
      <c r="G453" s="588"/>
      <c r="H453" s="588"/>
      <c r="I453" s="588"/>
      <c r="J453" s="588"/>
      <c r="K453" s="588"/>
      <c r="L453" s="588"/>
      <c r="M453" s="588"/>
      <c r="N453" s="588"/>
      <c r="O453" s="588"/>
      <c r="P453" s="588"/>
      <c r="Q453" s="588"/>
      <c r="R453" s="588"/>
      <c r="S453" s="588"/>
      <c r="T453" s="588"/>
      <c r="U453" s="588"/>
      <c r="V453" s="588"/>
      <c r="W453" s="588"/>
      <c r="X453" s="588"/>
      <c r="Y453" s="588"/>
      <c r="Z453" s="588"/>
    </row>
    <row r="454">
      <c r="A454" s="588"/>
      <c r="B454" s="588"/>
      <c r="C454" s="588"/>
      <c r="D454" s="588"/>
      <c r="E454" s="588"/>
      <c r="F454" s="588"/>
      <c r="G454" s="588"/>
      <c r="H454" s="588"/>
      <c r="I454" s="588"/>
      <c r="J454" s="588"/>
      <c r="K454" s="588"/>
      <c r="L454" s="588"/>
      <c r="M454" s="588"/>
      <c r="N454" s="588"/>
      <c r="O454" s="588"/>
      <c r="P454" s="588"/>
      <c r="Q454" s="588"/>
      <c r="R454" s="588"/>
      <c r="S454" s="588"/>
      <c r="T454" s="588"/>
      <c r="U454" s="588"/>
      <c r="V454" s="588"/>
      <c r="W454" s="588"/>
      <c r="X454" s="588"/>
      <c r="Y454" s="588"/>
      <c r="Z454" s="588"/>
    </row>
    <row r="455">
      <c r="A455" s="588"/>
      <c r="B455" s="588"/>
      <c r="C455" s="588"/>
      <c r="D455" s="588"/>
      <c r="E455" s="588"/>
      <c r="F455" s="588"/>
      <c r="G455" s="588"/>
      <c r="H455" s="588"/>
      <c r="I455" s="588"/>
      <c r="J455" s="588"/>
      <c r="K455" s="588"/>
      <c r="L455" s="588"/>
      <c r="M455" s="588"/>
      <c r="N455" s="588"/>
      <c r="O455" s="588"/>
      <c r="P455" s="588"/>
      <c r="Q455" s="588"/>
      <c r="R455" s="588"/>
      <c r="S455" s="588"/>
      <c r="T455" s="588"/>
      <c r="U455" s="588"/>
      <c r="V455" s="588"/>
      <c r="W455" s="588"/>
      <c r="X455" s="588"/>
      <c r="Y455" s="588"/>
      <c r="Z455" s="588"/>
    </row>
    <row r="456">
      <c r="A456" s="588"/>
      <c r="B456" s="588"/>
      <c r="C456" s="588"/>
      <c r="D456" s="588"/>
      <c r="E456" s="588"/>
      <c r="F456" s="588"/>
      <c r="G456" s="588"/>
      <c r="H456" s="588"/>
      <c r="I456" s="588"/>
      <c r="J456" s="588"/>
      <c r="K456" s="588"/>
      <c r="L456" s="588"/>
      <c r="M456" s="588"/>
      <c r="N456" s="588"/>
      <c r="O456" s="588"/>
      <c r="P456" s="588"/>
      <c r="Q456" s="588"/>
      <c r="R456" s="588"/>
      <c r="S456" s="588"/>
      <c r="T456" s="588"/>
      <c r="U456" s="588"/>
      <c r="V456" s="588"/>
      <c r="W456" s="588"/>
      <c r="X456" s="588"/>
      <c r="Y456" s="588"/>
      <c r="Z456" s="588"/>
    </row>
    <row r="457">
      <c r="A457" s="588"/>
      <c r="B457" s="588"/>
      <c r="C457" s="588"/>
      <c r="D457" s="588"/>
      <c r="E457" s="588"/>
      <c r="F457" s="588"/>
      <c r="G457" s="588"/>
      <c r="H457" s="588"/>
      <c r="I457" s="588"/>
      <c r="J457" s="588"/>
      <c r="K457" s="588"/>
      <c r="L457" s="588"/>
      <c r="M457" s="588"/>
      <c r="N457" s="588"/>
      <c r="O457" s="588"/>
      <c r="P457" s="588"/>
      <c r="Q457" s="588"/>
      <c r="R457" s="588"/>
      <c r="S457" s="588"/>
      <c r="T457" s="588"/>
      <c r="U457" s="588"/>
      <c r="V457" s="588"/>
      <c r="W457" s="588"/>
      <c r="X457" s="588"/>
      <c r="Y457" s="588"/>
      <c r="Z457" s="588"/>
    </row>
    <row r="458">
      <c r="A458" s="588"/>
      <c r="B458" s="588"/>
      <c r="C458" s="588"/>
      <c r="D458" s="588"/>
      <c r="E458" s="588"/>
      <c r="F458" s="588"/>
      <c r="G458" s="588"/>
      <c r="H458" s="588"/>
      <c r="I458" s="588"/>
      <c r="J458" s="588"/>
      <c r="K458" s="588"/>
      <c r="L458" s="588"/>
      <c r="M458" s="588"/>
      <c r="N458" s="588"/>
      <c r="O458" s="588"/>
      <c r="P458" s="588"/>
      <c r="Q458" s="588"/>
      <c r="R458" s="588"/>
      <c r="S458" s="588"/>
      <c r="T458" s="588"/>
      <c r="U458" s="588"/>
      <c r="V458" s="588"/>
      <c r="W458" s="588"/>
      <c r="X458" s="588"/>
      <c r="Y458" s="588"/>
      <c r="Z458" s="588"/>
    </row>
    <row r="459">
      <c r="A459" s="588"/>
      <c r="B459" s="588"/>
      <c r="C459" s="588"/>
      <c r="D459" s="588"/>
      <c r="E459" s="588"/>
      <c r="F459" s="588"/>
      <c r="G459" s="588"/>
      <c r="H459" s="588"/>
      <c r="I459" s="588"/>
      <c r="J459" s="588"/>
      <c r="K459" s="588"/>
      <c r="L459" s="588"/>
      <c r="M459" s="588"/>
      <c r="N459" s="588"/>
      <c r="O459" s="588"/>
      <c r="P459" s="588"/>
      <c r="Q459" s="588"/>
      <c r="R459" s="588"/>
      <c r="S459" s="588"/>
      <c r="T459" s="588"/>
      <c r="U459" s="588"/>
      <c r="V459" s="588"/>
      <c r="W459" s="588"/>
      <c r="X459" s="588"/>
      <c r="Y459" s="588"/>
      <c r="Z459" s="588"/>
    </row>
    <row r="460">
      <c r="A460" s="588"/>
      <c r="B460" s="588"/>
      <c r="C460" s="588"/>
      <c r="D460" s="588"/>
      <c r="E460" s="588"/>
      <c r="F460" s="588"/>
      <c r="G460" s="588"/>
      <c r="H460" s="588"/>
      <c r="I460" s="588"/>
      <c r="J460" s="588"/>
      <c r="K460" s="588"/>
      <c r="L460" s="588"/>
      <c r="M460" s="588"/>
      <c r="N460" s="588"/>
      <c r="O460" s="588"/>
      <c r="P460" s="588"/>
      <c r="Q460" s="588"/>
      <c r="R460" s="588"/>
      <c r="S460" s="588"/>
      <c r="T460" s="588"/>
      <c r="U460" s="588"/>
      <c r="V460" s="588"/>
      <c r="W460" s="588"/>
      <c r="X460" s="588"/>
      <c r="Y460" s="588"/>
      <c r="Z460" s="588"/>
    </row>
    <row r="461">
      <c r="A461" s="588"/>
      <c r="B461" s="588"/>
      <c r="C461" s="588"/>
      <c r="D461" s="588"/>
      <c r="E461" s="588"/>
      <c r="F461" s="588"/>
      <c r="G461" s="588"/>
      <c r="H461" s="588"/>
      <c r="I461" s="588"/>
      <c r="J461" s="588"/>
      <c r="K461" s="588"/>
      <c r="L461" s="588"/>
      <c r="M461" s="588"/>
      <c r="N461" s="588"/>
      <c r="O461" s="588"/>
      <c r="P461" s="588"/>
      <c r="Q461" s="588"/>
      <c r="R461" s="588"/>
      <c r="S461" s="588"/>
      <c r="T461" s="588"/>
      <c r="U461" s="588"/>
      <c r="V461" s="588"/>
      <c r="W461" s="588"/>
      <c r="X461" s="588"/>
      <c r="Y461" s="588"/>
      <c r="Z461" s="588"/>
    </row>
    <row r="462">
      <c r="A462" s="588"/>
      <c r="B462" s="588"/>
      <c r="C462" s="588"/>
      <c r="D462" s="588"/>
      <c r="E462" s="588"/>
      <c r="F462" s="588"/>
      <c r="G462" s="588"/>
      <c r="H462" s="588"/>
      <c r="I462" s="588"/>
      <c r="J462" s="588"/>
      <c r="K462" s="588"/>
      <c r="L462" s="588"/>
      <c r="M462" s="588"/>
      <c r="N462" s="588"/>
      <c r="O462" s="588"/>
      <c r="P462" s="588"/>
      <c r="Q462" s="588"/>
      <c r="R462" s="588"/>
      <c r="S462" s="588"/>
      <c r="T462" s="588"/>
      <c r="U462" s="588"/>
      <c r="V462" s="588"/>
      <c r="W462" s="588"/>
      <c r="X462" s="588"/>
      <c r="Y462" s="588"/>
      <c r="Z462" s="588"/>
    </row>
    <row r="463">
      <c r="A463" s="588"/>
      <c r="B463" s="588"/>
      <c r="C463" s="588"/>
      <c r="D463" s="588"/>
      <c r="E463" s="588"/>
      <c r="F463" s="588"/>
      <c r="G463" s="588"/>
      <c r="H463" s="588"/>
      <c r="I463" s="588"/>
      <c r="J463" s="588"/>
      <c r="K463" s="588"/>
      <c r="L463" s="588"/>
      <c r="M463" s="588"/>
      <c r="N463" s="588"/>
      <c r="O463" s="588"/>
      <c r="P463" s="588"/>
      <c r="Q463" s="588"/>
      <c r="R463" s="588"/>
      <c r="S463" s="588"/>
      <c r="T463" s="588"/>
      <c r="U463" s="588"/>
      <c r="V463" s="588"/>
      <c r="W463" s="588"/>
      <c r="X463" s="588"/>
      <c r="Y463" s="588"/>
      <c r="Z463" s="588"/>
    </row>
    <row r="464">
      <c r="A464" s="588"/>
      <c r="B464" s="588"/>
      <c r="C464" s="588"/>
      <c r="D464" s="588"/>
      <c r="E464" s="588"/>
      <c r="F464" s="588"/>
      <c r="G464" s="588"/>
      <c r="H464" s="588"/>
      <c r="I464" s="588"/>
      <c r="J464" s="588"/>
      <c r="K464" s="588"/>
      <c r="L464" s="588"/>
      <c r="M464" s="588"/>
      <c r="N464" s="588"/>
      <c r="O464" s="588"/>
      <c r="P464" s="588"/>
      <c r="Q464" s="588"/>
      <c r="R464" s="588"/>
      <c r="S464" s="588"/>
      <c r="T464" s="588"/>
      <c r="U464" s="588"/>
      <c r="V464" s="588"/>
      <c r="W464" s="588"/>
      <c r="X464" s="588"/>
      <c r="Y464" s="588"/>
      <c r="Z464" s="588"/>
    </row>
    <row r="465">
      <c r="A465" s="588"/>
      <c r="B465" s="588"/>
      <c r="C465" s="588"/>
      <c r="D465" s="588"/>
      <c r="E465" s="588"/>
      <c r="F465" s="588"/>
      <c r="G465" s="588"/>
      <c r="H465" s="588"/>
      <c r="I465" s="588"/>
      <c r="J465" s="588"/>
      <c r="K465" s="588"/>
      <c r="L465" s="588"/>
      <c r="M465" s="588"/>
      <c r="N465" s="588"/>
      <c r="O465" s="588"/>
      <c r="P465" s="588"/>
      <c r="Q465" s="588"/>
      <c r="R465" s="588"/>
      <c r="S465" s="588"/>
      <c r="T465" s="588"/>
      <c r="U465" s="588"/>
      <c r="V465" s="588"/>
      <c r="W465" s="588"/>
      <c r="X465" s="588"/>
      <c r="Y465" s="588"/>
      <c r="Z465" s="588"/>
    </row>
    <row r="466">
      <c r="A466" s="588"/>
      <c r="B466" s="588"/>
      <c r="C466" s="588"/>
      <c r="D466" s="588"/>
      <c r="E466" s="588"/>
      <c r="F466" s="588"/>
      <c r="G466" s="588"/>
      <c r="H466" s="588"/>
      <c r="I466" s="588"/>
      <c r="J466" s="588"/>
      <c r="K466" s="588"/>
      <c r="L466" s="588"/>
      <c r="M466" s="588"/>
      <c r="N466" s="588"/>
      <c r="O466" s="588"/>
      <c r="P466" s="588"/>
      <c r="Q466" s="588"/>
      <c r="R466" s="588"/>
      <c r="S466" s="588"/>
      <c r="T466" s="588"/>
      <c r="U466" s="588"/>
      <c r="V466" s="588"/>
      <c r="W466" s="588"/>
      <c r="X466" s="588"/>
      <c r="Y466" s="588"/>
      <c r="Z466" s="588"/>
    </row>
    <row r="467">
      <c r="A467" s="588"/>
      <c r="B467" s="588"/>
      <c r="C467" s="588"/>
      <c r="D467" s="588"/>
      <c r="E467" s="588"/>
      <c r="F467" s="588"/>
      <c r="G467" s="588"/>
      <c r="H467" s="588"/>
      <c r="I467" s="588"/>
      <c r="J467" s="588"/>
      <c r="K467" s="588"/>
      <c r="L467" s="588"/>
      <c r="M467" s="588"/>
      <c r="N467" s="588"/>
      <c r="O467" s="588"/>
      <c r="P467" s="588"/>
      <c r="Q467" s="588"/>
      <c r="R467" s="588"/>
      <c r="S467" s="588"/>
      <c r="T467" s="588"/>
      <c r="U467" s="588"/>
      <c r="V467" s="588"/>
      <c r="W467" s="588"/>
      <c r="X467" s="588"/>
      <c r="Y467" s="588"/>
      <c r="Z467" s="588"/>
    </row>
    <row r="468">
      <c r="A468" s="588"/>
      <c r="B468" s="588"/>
      <c r="C468" s="588"/>
      <c r="D468" s="588"/>
      <c r="E468" s="588"/>
      <c r="F468" s="588"/>
      <c r="G468" s="588"/>
      <c r="H468" s="588"/>
      <c r="I468" s="588"/>
      <c r="J468" s="588"/>
      <c r="K468" s="588"/>
      <c r="L468" s="588"/>
      <c r="M468" s="588"/>
      <c r="N468" s="588"/>
      <c r="O468" s="588"/>
      <c r="P468" s="588"/>
      <c r="Q468" s="588"/>
      <c r="R468" s="588"/>
      <c r="S468" s="588"/>
      <c r="T468" s="588"/>
      <c r="U468" s="588"/>
      <c r="V468" s="588"/>
      <c r="W468" s="588"/>
      <c r="X468" s="588"/>
      <c r="Y468" s="588"/>
      <c r="Z468" s="588"/>
    </row>
    <row r="469">
      <c r="A469" s="588"/>
      <c r="B469" s="588"/>
      <c r="C469" s="588"/>
      <c r="D469" s="588"/>
      <c r="E469" s="588"/>
      <c r="F469" s="588"/>
      <c r="G469" s="588"/>
      <c r="H469" s="588"/>
      <c r="I469" s="588"/>
      <c r="J469" s="588"/>
      <c r="K469" s="588"/>
      <c r="L469" s="588"/>
      <c r="M469" s="588"/>
      <c r="N469" s="588"/>
      <c r="O469" s="588"/>
      <c r="P469" s="588"/>
      <c r="Q469" s="588"/>
      <c r="R469" s="588"/>
      <c r="S469" s="588"/>
      <c r="T469" s="588"/>
      <c r="U469" s="588"/>
      <c r="V469" s="588"/>
      <c r="W469" s="588"/>
      <c r="X469" s="588"/>
      <c r="Y469" s="588"/>
      <c r="Z469" s="588"/>
    </row>
    <row r="470">
      <c r="A470" s="588"/>
      <c r="B470" s="588"/>
      <c r="C470" s="588"/>
      <c r="D470" s="588"/>
      <c r="E470" s="588"/>
      <c r="F470" s="588"/>
      <c r="G470" s="588"/>
      <c r="H470" s="588"/>
      <c r="I470" s="588"/>
      <c r="J470" s="588"/>
      <c r="K470" s="588"/>
      <c r="L470" s="588"/>
      <c r="M470" s="588"/>
      <c r="N470" s="588"/>
      <c r="O470" s="588"/>
      <c r="P470" s="588"/>
      <c r="Q470" s="588"/>
      <c r="R470" s="588"/>
      <c r="S470" s="588"/>
      <c r="T470" s="588"/>
      <c r="U470" s="588"/>
      <c r="V470" s="588"/>
      <c r="W470" s="588"/>
      <c r="X470" s="588"/>
      <c r="Y470" s="588"/>
      <c r="Z470" s="588"/>
    </row>
    <row r="471">
      <c r="A471" s="588"/>
      <c r="B471" s="588"/>
      <c r="C471" s="588"/>
      <c r="D471" s="588"/>
      <c r="E471" s="588"/>
      <c r="F471" s="588"/>
      <c r="G471" s="588"/>
      <c r="H471" s="588"/>
      <c r="I471" s="588"/>
      <c r="J471" s="588"/>
      <c r="K471" s="588"/>
      <c r="L471" s="588"/>
      <c r="M471" s="588"/>
      <c r="N471" s="588"/>
      <c r="O471" s="588"/>
      <c r="P471" s="588"/>
      <c r="Q471" s="588"/>
      <c r="R471" s="588"/>
      <c r="S471" s="588"/>
      <c r="T471" s="588"/>
      <c r="U471" s="588"/>
      <c r="V471" s="588"/>
      <c r="W471" s="588"/>
      <c r="X471" s="588"/>
      <c r="Y471" s="588"/>
      <c r="Z471" s="588"/>
    </row>
    <row r="472">
      <c r="A472" s="588"/>
      <c r="B472" s="588"/>
      <c r="C472" s="588"/>
      <c r="D472" s="588"/>
      <c r="E472" s="588"/>
      <c r="F472" s="588"/>
      <c r="G472" s="588"/>
      <c r="H472" s="588"/>
      <c r="I472" s="588"/>
      <c r="J472" s="588"/>
      <c r="K472" s="588"/>
      <c r="L472" s="588"/>
      <c r="M472" s="588"/>
      <c r="N472" s="588"/>
      <c r="O472" s="588"/>
      <c r="P472" s="588"/>
      <c r="Q472" s="588"/>
      <c r="R472" s="588"/>
      <c r="S472" s="588"/>
      <c r="T472" s="588"/>
      <c r="U472" s="588"/>
      <c r="V472" s="588"/>
      <c r="W472" s="588"/>
      <c r="X472" s="588"/>
      <c r="Y472" s="588"/>
      <c r="Z472" s="588"/>
    </row>
    <row r="473">
      <c r="A473" s="588"/>
      <c r="B473" s="588"/>
      <c r="C473" s="588"/>
      <c r="D473" s="588"/>
      <c r="E473" s="588"/>
      <c r="F473" s="588"/>
      <c r="G473" s="588"/>
      <c r="H473" s="588"/>
      <c r="I473" s="588"/>
      <c r="J473" s="588"/>
      <c r="K473" s="588"/>
      <c r="L473" s="588"/>
      <c r="M473" s="588"/>
      <c r="N473" s="588"/>
      <c r="O473" s="588"/>
      <c r="P473" s="588"/>
      <c r="Q473" s="588"/>
      <c r="R473" s="588"/>
      <c r="S473" s="588"/>
      <c r="T473" s="588"/>
      <c r="U473" s="588"/>
      <c r="V473" s="588"/>
      <c r="W473" s="588"/>
      <c r="X473" s="588"/>
      <c r="Y473" s="588"/>
      <c r="Z473" s="588"/>
    </row>
    <row r="474">
      <c r="A474" s="588"/>
      <c r="B474" s="588"/>
      <c r="C474" s="588"/>
      <c r="D474" s="588"/>
      <c r="E474" s="588"/>
      <c r="F474" s="588"/>
      <c r="G474" s="588"/>
      <c r="H474" s="588"/>
      <c r="I474" s="588"/>
      <c r="J474" s="588"/>
      <c r="K474" s="588"/>
      <c r="L474" s="588"/>
      <c r="M474" s="588"/>
      <c r="N474" s="588"/>
      <c r="O474" s="588"/>
      <c r="P474" s="588"/>
      <c r="Q474" s="588"/>
      <c r="R474" s="588"/>
      <c r="S474" s="588"/>
      <c r="T474" s="588"/>
      <c r="U474" s="588"/>
      <c r="V474" s="588"/>
      <c r="W474" s="588"/>
      <c r="X474" s="588"/>
      <c r="Y474" s="588"/>
      <c r="Z474" s="588"/>
    </row>
    <row r="475">
      <c r="A475" s="588"/>
      <c r="B475" s="588"/>
      <c r="C475" s="588"/>
      <c r="D475" s="588"/>
      <c r="E475" s="588"/>
      <c r="F475" s="588"/>
      <c r="G475" s="588"/>
      <c r="H475" s="588"/>
      <c r="I475" s="588"/>
      <c r="J475" s="588"/>
      <c r="K475" s="588"/>
      <c r="L475" s="588"/>
      <c r="M475" s="588"/>
      <c r="N475" s="588"/>
      <c r="O475" s="588"/>
      <c r="P475" s="588"/>
      <c r="Q475" s="588"/>
      <c r="R475" s="588"/>
      <c r="S475" s="588"/>
      <c r="T475" s="588"/>
      <c r="U475" s="588"/>
      <c r="V475" s="588"/>
      <c r="W475" s="588"/>
      <c r="X475" s="588"/>
      <c r="Y475" s="588"/>
      <c r="Z475" s="588"/>
    </row>
    <row r="476">
      <c r="A476" s="588"/>
      <c r="B476" s="588"/>
      <c r="C476" s="588"/>
      <c r="D476" s="588"/>
      <c r="E476" s="588"/>
      <c r="F476" s="588"/>
      <c r="G476" s="588"/>
      <c r="H476" s="588"/>
      <c r="I476" s="588"/>
      <c r="J476" s="588"/>
      <c r="K476" s="588"/>
      <c r="L476" s="588"/>
      <c r="M476" s="588"/>
      <c r="N476" s="588"/>
      <c r="O476" s="588"/>
      <c r="P476" s="588"/>
      <c r="Q476" s="588"/>
      <c r="R476" s="588"/>
      <c r="S476" s="588"/>
      <c r="T476" s="588"/>
      <c r="U476" s="588"/>
      <c r="V476" s="588"/>
      <c r="W476" s="588"/>
      <c r="X476" s="588"/>
      <c r="Y476" s="588"/>
      <c r="Z476" s="588"/>
    </row>
    <row r="477">
      <c r="A477" s="588"/>
      <c r="B477" s="588"/>
      <c r="C477" s="588"/>
      <c r="D477" s="588"/>
      <c r="E477" s="588"/>
      <c r="F477" s="588"/>
      <c r="G477" s="588"/>
      <c r="H477" s="588"/>
      <c r="I477" s="588"/>
      <c r="J477" s="588"/>
      <c r="K477" s="588"/>
      <c r="L477" s="588"/>
      <c r="M477" s="588"/>
      <c r="N477" s="588"/>
      <c r="O477" s="588"/>
      <c r="P477" s="588"/>
      <c r="Q477" s="588"/>
      <c r="R477" s="588"/>
      <c r="S477" s="588"/>
      <c r="T477" s="588"/>
      <c r="U477" s="588"/>
      <c r="V477" s="588"/>
      <c r="W477" s="588"/>
      <c r="X477" s="588"/>
      <c r="Y477" s="588"/>
      <c r="Z477" s="588"/>
    </row>
    <row r="478">
      <c r="A478" s="588"/>
      <c r="B478" s="588"/>
      <c r="C478" s="588"/>
      <c r="D478" s="588"/>
      <c r="E478" s="588"/>
      <c r="F478" s="588"/>
      <c r="G478" s="588"/>
      <c r="H478" s="588"/>
      <c r="I478" s="588"/>
      <c r="J478" s="588"/>
      <c r="K478" s="588"/>
      <c r="L478" s="588"/>
      <c r="M478" s="588"/>
      <c r="N478" s="588"/>
      <c r="O478" s="588"/>
      <c r="P478" s="588"/>
      <c r="Q478" s="588"/>
      <c r="R478" s="588"/>
      <c r="S478" s="588"/>
      <c r="T478" s="588"/>
      <c r="U478" s="588"/>
      <c r="V478" s="588"/>
      <c r="W478" s="588"/>
      <c r="X478" s="588"/>
      <c r="Y478" s="588"/>
      <c r="Z478" s="588"/>
    </row>
    <row r="479">
      <c r="A479" s="588"/>
      <c r="B479" s="588"/>
      <c r="C479" s="588"/>
      <c r="D479" s="588"/>
      <c r="E479" s="588"/>
      <c r="F479" s="588"/>
      <c r="G479" s="588"/>
      <c r="H479" s="588"/>
      <c r="I479" s="588"/>
      <c r="J479" s="588"/>
      <c r="K479" s="588"/>
      <c r="L479" s="588"/>
      <c r="M479" s="588"/>
      <c r="N479" s="588"/>
      <c r="O479" s="588"/>
      <c r="P479" s="588"/>
      <c r="Q479" s="588"/>
      <c r="R479" s="588"/>
      <c r="S479" s="588"/>
      <c r="T479" s="588"/>
      <c r="U479" s="588"/>
      <c r="V479" s="588"/>
      <c r="W479" s="588"/>
      <c r="X479" s="588"/>
      <c r="Y479" s="588"/>
      <c r="Z479" s="588"/>
    </row>
    <row r="480">
      <c r="A480" s="588"/>
      <c r="B480" s="588"/>
      <c r="C480" s="588"/>
      <c r="D480" s="588"/>
      <c r="E480" s="588"/>
      <c r="F480" s="588"/>
      <c r="G480" s="588"/>
      <c r="H480" s="588"/>
      <c r="I480" s="588"/>
      <c r="J480" s="588"/>
      <c r="K480" s="588"/>
      <c r="L480" s="588"/>
      <c r="M480" s="588"/>
      <c r="N480" s="588"/>
      <c r="O480" s="588"/>
      <c r="P480" s="588"/>
      <c r="Q480" s="588"/>
      <c r="R480" s="588"/>
      <c r="S480" s="588"/>
      <c r="T480" s="588"/>
      <c r="U480" s="588"/>
      <c r="V480" s="588"/>
      <c r="W480" s="588"/>
      <c r="X480" s="588"/>
      <c r="Y480" s="588"/>
      <c r="Z480" s="588"/>
    </row>
    <row r="481">
      <c r="A481" s="588"/>
      <c r="B481" s="588"/>
      <c r="C481" s="588"/>
      <c r="D481" s="588"/>
      <c r="E481" s="588"/>
      <c r="F481" s="588"/>
      <c r="G481" s="588"/>
      <c r="H481" s="588"/>
      <c r="I481" s="588"/>
      <c r="J481" s="588"/>
      <c r="K481" s="588"/>
      <c r="L481" s="588"/>
      <c r="M481" s="588"/>
      <c r="N481" s="588"/>
      <c r="O481" s="588"/>
      <c r="P481" s="588"/>
      <c r="Q481" s="588"/>
      <c r="R481" s="588"/>
      <c r="S481" s="588"/>
      <c r="T481" s="588"/>
      <c r="U481" s="588"/>
      <c r="V481" s="588"/>
      <c r="W481" s="588"/>
      <c r="X481" s="588"/>
      <c r="Y481" s="588"/>
      <c r="Z481" s="588"/>
    </row>
    <row r="482">
      <c r="A482" s="588"/>
      <c r="B482" s="588"/>
      <c r="C482" s="588"/>
      <c r="D482" s="588"/>
      <c r="E482" s="588"/>
      <c r="F482" s="588"/>
      <c r="G482" s="588"/>
      <c r="H482" s="588"/>
      <c r="I482" s="588"/>
      <c r="J482" s="588"/>
      <c r="K482" s="588"/>
      <c r="L482" s="588"/>
      <c r="M482" s="588"/>
      <c r="N482" s="588"/>
      <c r="O482" s="588"/>
      <c r="P482" s="588"/>
      <c r="Q482" s="588"/>
      <c r="R482" s="588"/>
      <c r="S482" s="588"/>
      <c r="T482" s="588"/>
      <c r="U482" s="588"/>
      <c r="V482" s="588"/>
      <c r="W482" s="588"/>
      <c r="X482" s="588"/>
      <c r="Y482" s="588"/>
      <c r="Z482" s="588"/>
    </row>
    <row r="483">
      <c r="A483" s="588"/>
      <c r="B483" s="588"/>
      <c r="C483" s="588"/>
      <c r="D483" s="588"/>
      <c r="E483" s="588"/>
      <c r="F483" s="588"/>
      <c r="G483" s="588"/>
      <c r="H483" s="588"/>
      <c r="I483" s="588"/>
      <c r="J483" s="588"/>
      <c r="K483" s="588"/>
      <c r="L483" s="588"/>
      <c r="M483" s="588"/>
      <c r="N483" s="588"/>
      <c r="O483" s="588"/>
      <c r="P483" s="588"/>
      <c r="Q483" s="588"/>
      <c r="R483" s="588"/>
      <c r="S483" s="588"/>
      <c r="T483" s="588"/>
      <c r="U483" s="588"/>
      <c r="V483" s="588"/>
      <c r="W483" s="588"/>
      <c r="X483" s="588"/>
      <c r="Y483" s="588"/>
      <c r="Z483" s="588"/>
    </row>
    <row r="484">
      <c r="A484" s="588"/>
      <c r="B484" s="588"/>
      <c r="C484" s="588"/>
      <c r="D484" s="588"/>
      <c r="E484" s="588"/>
      <c r="F484" s="588"/>
      <c r="G484" s="588"/>
      <c r="H484" s="588"/>
      <c r="I484" s="588"/>
      <c r="J484" s="588"/>
      <c r="K484" s="588"/>
      <c r="L484" s="588"/>
      <c r="M484" s="588"/>
      <c r="N484" s="588"/>
      <c r="O484" s="588"/>
      <c r="P484" s="588"/>
      <c r="Q484" s="588"/>
      <c r="R484" s="588"/>
      <c r="S484" s="588"/>
      <c r="T484" s="588"/>
      <c r="U484" s="588"/>
      <c r="V484" s="588"/>
      <c r="W484" s="588"/>
      <c r="X484" s="588"/>
      <c r="Y484" s="588"/>
      <c r="Z484" s="588"/>
    </row>
    <row r="485">
      <c r="A485" s="588"/>
      <c r="B485" s="588"/>
      <c r="C485" s="588"/>
      <c r="D485" s="588"/>
      <c r="E485" s="588"/>
      <c r="F485" s="588"/>
      <c r="G485" s="588"/>
      <c r="H485" s="588"/>
      <c r="I485" s="588"/>
      <c r="J485" s="588"/>
      <c r="K485" s="588"/>
      <c r="L485" s="588"/>
      <c r="M485" s="588"/>
      <c r="N485" s="588"/>
      <c r="O485" s="588"/>
      <c r="P485" s="588"/>
      <c r="Q485" s="588"/>
      <c r="R485" s="588"/>
      <c r="S485" s="588"/>
      <c r="T485" s="588"/>
      <c r="U485" s="588"/>
      <c r="V485" s="588"/>
      <c r="W485" s="588"/>
      <c r="X485" s="588"/>
      <c r="Y485" s="588"/>
      <c r="Z485" s="588"/>
    </row>
    <row r="486">
      <c r="A486" s="588"/>
      <c r="B486" s="588"/>
      <c r="C486" s="588"/>
      <c r="D486" s="588"/>
      <c r="E486" s="588"/>
      <c r="F486" s="588"/>
      <c r="G486" s="588"/>
      <c r="H486" s="588"/>
      <c r="I486" s="588"/>
      <c r="J486" s="588"/>
      <c r="K486" s="588"/>
      <c r="L486" s="588"/>
      <c r="M486" s="588"/>
      <c r="N486" s="588"/>
      <c r="O486" s="588"/>
      <c r="P486" s="588"/>
      <c r="Q486" s="588"/>
      <c r="R486" s="588"/>
      <c r="S486" s="588"/>
      <c r="T486" s="588"/>
      <c r="U486" s="588"/>
      <c r="V486" s="588"/>
      <c r="W486" s="588"/>
      <c r="X486" s="588"/>
      <c r="Y486" s="588"/>
      <c r="Z486" s="588"/>
    </row>
    <row r="487">
      <c r="A487" s="588"/>
      <c r="B487" s="588"/>
      <c r="C487" s="588"/>
      <c r="D487" s="588"/>
      <c r="E487" s="588"/>
      <c r="F487" s="588"/>
      <c r="G487" s="588"/>
      <c r="H487" s="588"/>
      <c r="I487" s="588"/>
      <c r="J487" s="588"/>
      <c r="K487" s="588"/>
      <c r="L487" s="588"/>
      <c r="M487" s="588"/>
      <c r="N487" s="588"/>
      <c r="O487" s="588"/>
      <c r="P487" s="588"/>
      <c r="Q487" s="588"/>
      <c r="R487" s="588"/>
      <c r="S487" s="588"/>
      <c r="T487" s="588"/>
      <c r="U487" s="588"/>
      <c r="V487" s="588"/>
      <c r="W487" s="588"/>
      <c r="X487" s="588"/>
      <c r="Y487" s="588"/>
      <c r="Z487" s="588"/>
    </row>
    <row r="488">
      <c r="A488" s="588"/>
      <c r="B488" s="588"/>
      <c r="C488" s="588"/>
      <c r="D488" s="588"/>
      <c r="E488" s="588"/>
      <c r="F488" s="588"/>
      <c r="G488" s="588"/>
      <c r="H488" s="588"/>
      <c r="I488" s="588"/>
      <c r="J488" s="588"/>
      <c r="K488" s="588"/>
      <c r="L488" s="588"/>
      <c r="M488" s="588"/>
      <c r="N488" s="588"/>
      <c r="O488" s="588"/>
      <c r="P488" s="588"/>
      <c r="Q488" s="588"/>
      <c r="R488" s="588"/>
      <c r="S488" s="588"/>
      <c r="T488" s="588"/>
      <c r="U488" s="588"/>
      <c r="V488" s="588"/>
      <c r="W488" s="588"/>
      <c r="X488" s="588"/>
      <c r="Y488" s="588"/>
      <c r="Z488" s="588"/>
    </row>
    <row r="489">
      <c r="A489" s="588"/>
      <c r="B489" s="588"/>
      <c r="C489" s="588"/>
      <c r="D489" s="588"/>
      <c r="E489" s="588"/>
      <c r="F489" s="588"/>
      <c r="G489" s="588"/>
      <c r="H489" s="588"/>
      <c r="I489" s="588"/>
      <c r="J489" s="588"/>
      <c r="K489" s="588"/>
      <c r="L489" s="588"/>
      <c r="M489" s="588"/>
      <c r="N489" s="588"/>
      <c r="O489" s="588"/>
      <c r="P489" s="588"/>
      <c r="Q489" s="588"/>
      <c r="R489" s="588"/>
      <c r="S489" s="588"/>
      <c r="T489" s="588"/>
      <c r="U489" s="588"/>
      <c r="V489" s="588"/>
      <c r="W489" s="588"/>
      <c r="X489" s="588"/>
      <c r="Y489" s="588"/>
      <c r="Z489" s="588"/>
    </row>
    <row r="490">
      <c r="A490" s="588"/>
      <c r="B490" s="588"/>
      <c r="C490" s="588"/>
      <c r="D490" s="588"/>
      <c r="E490" s="588"/>
      <c r="F490" s="588"/>
      <c r="G490" s="588"/>
      <c r="H490" s="588"/>
      <c r="I490" s="588"/>
      <c r="J490" s="588"/>
      <c r="K490" s="588"/>
      <c r="L490" s="588"/>
      <c r="M490" s="588"/>
      <c r="N490" s="588"/>
      <c r="O490" s="588"/>
      <c r="P490" s="588"/>
      <c r="Q490" s="588"/>
      <c r="R490" s="588"/>
      <c r="S490" s="588"/>
      <c r="T490" s="588"/>
      <c r="U490" s="588"/>
      <c r="V490" s="588"/>
      <c r="W490" s="588"/>
      <c r="X490" s="588"/>
      <c r="Y490" s="588"/>
      <c r="Z490" s="588"/>
    </row>
    <row r="491">
      <c r="A491" s="588"/>
      <c r="B491" s="588"/>
      <c r="C491" s="588"/>
      <c r="D491" s="588"/>
      <c r="E491" s="588"/>
      <c r="F491" s="588"/>
      <c r="G491" s="588"/>
      <c r="H491" s="588"/>
      <c r="I491" s="588"/>
      <c r="J491" s="588"/>
      <c r="K491" s="588"/>
      <c r="L491" s="588"/>
      <c r="M491" s="588"/>
      <c r="N491" s="588"/>
      <c r="O491" s="588"/>
      <c r="P491" s="588"/>
      <c r="Q491" s="588"/>
      <c r="R491" s="588"/>
      <c r="S491" s="588"/>
      <c r="T491" s="588"/>
      <c r="U491" s="588"/>
      <c r="V491" s="588"/>
      <c r="W491" s="588"/>
      <c r="X491" s="588"/>
      <c r="Y491" s="588"/>
      <c r="Z491" s="588"/>
    </row>
    <row r="492">
      <c r="A492" s="588"/>
      <c r="B492" s="588"/>
      <c r="C492" s="588"/>
      <c r="D492" s="588"/>
      <c r="E492" s="588"/>
      <c r="F492" s="588"/>
      <c r="G492" s="588"/>
      <c r="H492" s="588"/>
      <c r="I492" s="588"/>
      <c r="J492" s="588"/>
      <c r="K492" s="588"/>
      <c r="L492" s="588"/>
      <c r="M492" s="588"/>
      <c r="N492" s="588"/>
      <c r="O492" s="588"/>
      <c r="P492" s="588"/>
      <c r="Q492" s="588"/>
      <c r="R492" s="588"/>
      <c r="S492" s="588"/>
      <c r="T492" s="588"/>
      <c r="U492" s="588"/>
      <c r="V492" s="588"/>
      <c r="W492" s="588"/>
      <c r="X492" s="588"/>
      <c r="Y492" s="588"/>
      <c r="Z492" s="588"/>
    </row>
    <row r="493">
      <c r="A493" s="588"/>
      <c r="B493" s="588"/>
      <c r="C493" s="588"/>
      <c r="D493" s="588"/>
      <c r="E493" s="588"/>
      <c r="F493" s="588"/>
      <c r="G493" s="588"/>
      <c r="H493" s="588"/>
      <c r="I493" s="588"/>
      <c r="J493" s="588"/>
      <c r="K493" s="588"/>
      <c r="L493" s="588"/>
      <c r="M493" s="588"/>
      <c r="N493" s="588"/>
      <c r="O493" s="588"/>
      <c r="P493" s="588"/>
      <c r="Q493" s="588"/>
      <c r="R493" s="588"/>
      <c r="S493" s="588"/>
      <c r="T493" s="588"/>
      <c r="U493" s="588"/>
      <c r="V493" s="588"/>
      <c r="W493" s="588"/>
      <c r="X493" s="588"/>
      <c r="Y493" s="588"/>
      <c r="Z493" s="588"/>
    </row>
    <row r="494">
      <c r="A494" s="588"/>
      <c r="B494" s="588"/>
      <c r="C494" s="588"/>
      <c r="D494" s="588"/>
      <c r="E494" s="588"/>
      <c r="F494" s="588"/>
      <c r="G494" s="588"/>
      <c r="H494" s="588"/>
      <c r="I494" s="588"/>
      <c r="J494" s="588"/>
      <c r="K494" s="588"/>
      <c r="L494" s="588"/>
      <c r="M494" s="588"/>
      <c r="N494" s="588"/>
      <c r="O494" s="588"/>
      <c r="P494" s="588"/>
      <c r="Q494" s="588"/>
      <c r="R494" s="588"/>
      <c r="S494" s="588"/>
      <c r="T494" s="588"/>
      <c r="U494" s="588"/>
      <c r="V494" s="588"/>
      <c r="W494" s="588"/>
      <c r="X494" s="588"/>
      <c r="Y494" s="588"/>
      <c r="Z494" s="588"/>
    </row>
    <row r="495">
      <c r="A495" s="588"/>
      <c r="B495" s="588"/>
      <c r="C495" s="588"/>
      <c r="D495" s="588"/>
      <c r="E495" s="588"/>
      <c r="F495" s="588"/>
      <c r="G495" s="588"/>
      <c r="H495" s="588"/>
      <c r="I495" s="588"/>
      <c r="J495" s="588"/>
      <c r="K495" s="588"/>
      <c r="L495" s="588"/>
      <c r="M495" s="588"/>
      <c r="N495" s="588"/>
      <c r="O495" s="588"/>
      <c r="P495" s="588"/>
      <c r="Q495" s="588"/>
      <c r="R495" s="588"/>
      <c r="S495" s="588"/>
      <c r="T495" s="588"/>
      <c r="U495" s="588"/>
      <c r="V495" s="588"/>
      <c r="W495" s="588"/>
      <c r="X495" s="588"/>
      <c r="Y495" s="588"/>
      <c r="Z495" s="588"/>
    </row>
    <row r="496">
      <c r="A496" s="588"/>
      <c r="B496" s="588"/>
      <c r="C496" s="588"/>
      <c r="D496" s="588"/>
      <c r="E496" s="588"/>
      <c r="F496" s="588"/>
      <c r="G496" s="588"/>
      <c r="H496" s="588"/>
      <c r="I496" s="588"/>
      <c r="J496" s="588"/>
      <c r="K496" s="588"/>
      <c r="L496" s="588"/>
      <c r="M496" s="588"/>
      <c r="N496" s="588"/>
      <c r="O496" s="588"/>
      <c r="P496" s="588"/>
      <c r="Q496" s="588"/>
      <c r="R496" s="588"/>
      <c r="S496" s="588"/>
      <c r="T496" s="588"/>
      <c r="U496" s="588"/>
      <c r="V496" s="588"/>
      <c r="W496" s="588"/>
      <c r="X496" s="588"/>
      <c r="Y496" s="588"/>
      <c r="Z496" s="588"/>
    </row>
    <row r="497">
      <c r="A497" s="588"/>
      <c r="B497" s="588"/>
      <c r="C497" s="588"/>
      <c r="D497" s="588"/>
      <c r="E497" s="588"/>
      <c r="F497" s="588"/>
      <c r="G497" s="588"/>
      <c r="H497" s="588"/>
      <c r="I497" s="588"/>
      <c r="J497" s="588"/>
      <c r="K497" s="588"/>
      <c r="L497" s="588"/>
      <c r="M497" s="588"/>
      <c r="N497" s="588"/>
      <c r="O497" s="588"/>
      <c r="P497" s="588"/>
      <c r="Q497" s="588"/>
      <c r="R497" s="588"/>
      <c r="S497" s="588"/>
      <c r="T497" s="588"/>
      <c r="U497" s="588"/>
      <c r="V497" s="588"/>
      <c r="W497" s="588"/>
      <c r="X497" s="588"/>
      <c r="Y497" s="588"/>
      <c r="Z497" s="588"/>
    </row>
    <row r="498">
      <c r="A498" s="588"/>
      <c r="B498" s="588"/>
      <c r="C498" s="588"/>
      <c r="D498" s="588"/>
      <c r="E498" s="588"/>
      <c r="F498" s="588"/>
      <c r="G498" s="588"/>
      <c r="H498" s="588"/>
      <c r="I498" s="588"/>
      <c r="J498" s="588"/>
      <c r="K498" s="588"/>
      <c r="L498" s="588"/>
      <c r="M498" s="588"/>
      <c r="N498" s="588"/>
      <c r="O498" s="588"/>
      <c r="P498" s="588"/>
      <c r="Q498" s="588"/>
      <c r="R498" s="588"/>
      <c r="S498" s="588"/>
      <c r="T498" s="588"/>
      <c r="U498" s="588"/>
      <c r="V498" s="588"/>
      <c r="W498" s="588"/>
      <c r="X498" s="588"/>
      <c r="Y498" s="588"/>
      <c r="Z498" s="588"/>
    </row>
    <row r="499">
      <c r="A499" s="588"/>
      <c r="B499" s="588"/>
      <c r="C499" s="588"/>
      <c r="D499" s="588"/>
      <c r="E499" s="588"/>
      <c r="F499" s="588"/>
      <c r="G499" s="588"/>
      <c r="H499" s="588"/>
      <c r="I499" s="588"/>
      <c r="J499" s="588"/>
      <c r="K499" s="588"/>
      <c r="L499" s="588"/>
      <c r="M499" s="588"/>
      <c r="N499" s="588"/>
      <c r="O499" s="588"/>
      <c r="P499" s="588"/>
      <c r="Q499" s="588"/>
      <c r="R499" s="588"/>
      <c r="S499" s="588"/>
      <c r="T499" s="588"/>
      <c r="U499" s="588"/>
      <c r="V499" s="588"/>
      <c r="W499" s="588"/>
      <c r="X499" s="588"/>
      <c r="Y499" s="588"/>
      <c r="Z499" s="588"/>
    </row>
    <row r="500">
      <c r="A500" s="588"/>
      <c r="B500" s="588"/>
      <c r="C500" s="588"/>
      <c r="D500" s="588"/>
      <c r="E500" s="588"/>
      <c r="F500" s="588"/>
      <c r="G500" s="588"/>
      <c r="H500" s="588"/>
      <c r="I500" s="588"/>
      <c r="J500" s="588"/>
      <c r="K500" s="588"/>
      <c r="L500" s="588"/>
      <c r="M500" s="588"/>
      <c r="N500" s="588"/>
      <c r="O500" s="588"/>
      <c r="P500" s="588"/>
      <c r="Q500" s="588"/>
      <c r="R500" s="588"/>
      <c r="S500" s="588"/>
      <c r="T500" s="588"/>
      <c r="U500" s="588"/>
      <c r="V500" s="588"/>
      <c r="W500" s="588"/>
      <c r="X500" s="588"/>
      <c r="Y500" s="588"/>
      <c r="Z500" s="588"/>
    </row>
    <row r="501">
      <c r="A501" s="588"/>
      <c r="B501" s="588"/>
      <c r="C501" s="588"/>
      <c r="D501" s="588"/>
      <c r="E501" s="588"/>
      <c r="F501" s="588"/>
      <c r="G501" s="588"/>
      <c r="H501" s="588"/>
      <c r="I501" s="588"/>
      <c r="J501" s="588"/>
      <c r="K501" s="588"/>
      <c r="L501" s="588"/>
      <c r="M501" s="588"/>
      <c r="N501" s="588"/>
      <c r="O501" s="588"/>
      <c r="P501" s="588"/>
      <c r="Q501" s="588"/>
      <c r="R501" s="588"/>
      <c r="S501" s="588"/>
      <c r="T501" s="588"/>
      <c r="U501" s="588"/>
      <c r="V501" s="588"/>
      <c r="W501" s="588"/>
      <c r="X501" s="588"/>
      <c r="Y501" s="588"/>
      <c r="Z501" s="588"/>
    </row>
    <row r="502">
      <c r="A502" s="588"/>
      <c r="B502" s="588"/>
      <c r="C502" s="588"/>
      <c r="D502" s="588"/>
      <c r="E502" s="588"/>
      <c r="F502" s="588"/>
      <c r="G502" s="588"/>
      <c r="H502" s="588"/>
      <c r="I502" s="588"/>
      <c r="J502" s="588"/>
      <c r="K502" s="588"/>
      <c r="L502" s="588"/>
      <c r="M502" s="588"/>
      <c r="N502" s="588"/>
      <c r="O502" s="588"/>
      <c r="P502" s="588"/>
      <c r="Q502" s="588"/>
      <c r="R502" s="588"/>
      <c r="S502" s="588"/>
      <c r="T502" s="588"/>
      <c r="U502" s="588"/>
      <c r="V502" s="588"/>
      <c r="W502" s="588"/>
      <c r="X502" s="588"/>
      <c r="Y502" s="588"/>
      <c r="Z502" s="588"/>
    </row>
    <row r="503">
      <c r="A503" s="588"/>
      <c r="B503" s="588"/>
      <c r="C503" s="588"/>
      <c r="D503" s="588"/>
      <c r="E503" s="588"/>
      <c r="F503" s="588"/>
      <c r="G503" s="588"/>
      <c r="H503" s="588"/>
      <c r="I503" s="588"/>
      <c r="J503" s="588"/>
      <c r="K503" s="588"/>
      <c r="L503" s="588"/>
      <c r="M503" s="588"/>
      <c r="N503" s="588"/>
      <c r="O503" s="588"/>
      <c r="P503" s="588"/>
      <c r="Q503" s="588"/>
      <c r="R503" s="588"/>
      <c r="S503" s="588"/>
      <c r="T503" s="588"/>
      <c r="U503" s="588"/>
      <c r="V503" s="588"/>
      <c r="W503" s="588"/>
      <c r="X503" s="588"/>
      <c r="Y503" s="588"/>
      <c r="Z503" s="588"/>
    </row>
    <row r="504">
      <c r="A504" s="588"/>
      <c r="B504" s="588"/>
      <c r="C504" s="588"/>
      <c r="D504" s="588"/>
      <c r="E504" s="588"/>
      <c r="F504" s="588"/>
      <c r="G504" s="588"/>
      <c r="H504" s="588"/>
      <c r="I504" s="588"/>
      <c r="J504" s="588"/>
      <c r="K504" s="588"/>
      <c r="L504" s="588"/>
      <c r="M504" s="588"/>
      <c r="N504" s="588"/>
      <c r="O504" s="588"/>
      <c r="P504" s="588"/>
      <c r="Q504" s="588"/>
      <c r="R504" s="588"/>
      <c r="S504" s="588"/>
      <c r="T504" s="588"/>
      <c r="U504" s="588"/>
      <c r="V504" s="588"/>
      <c r="W504" s="588"/>
      <c r="X504" s="588"/>
      <c r="Y504" s="588"/>
      <c r="Z504" s="588"/>
    </row>
    <row r="505">
      <c r="A505" s="588"/>
      <c r="B505" s="588"/>
      <c r="C505" s="588"/>
      <c r="D505" s="588"/>
      <c r="E505" s="588"/>
      <c r="F505" s="588"/>
      <c r="G505" s="588"/>
      <c r="H505" s="588"/>
      <c r="I505" s="588"/>
      <c r="J505" s="588"/>
      <c r="K505" s="588"/>
      <c r="L505" s="588"/>
      <c r="M505" s="588"/>
      <c r="N505" s="588"/>
      <c r="O505" s="588"/>
      <c r="P505" s="588"/>
      <c r="Q505" s="588"/>
      <c r="R505" s="588"/>
      <c r="S505" s="588"/>
      <c r="T505" s="588"/>
      <c r="U505" s="588"/>
      <c r="V505" s="588"/>
      <c r="W505" s="588"/>
      <c r="X505" s="588"/>
      <c r="Y505" s="588"/>
      <c r="Z505" s="588"/>
    </row>
    <row r="506">
      <c r="A506" s="588"/>
      <c r="B506" s="588"/>
      <c r="C506" s="588"/>
      <c r="D506" s="588"/>
      <c r="E506" s="588"/>
      <c r="F506" s="588"/>
      <c r="G506" s="588"/>
      <c r="H506" s="588"/>
      <c r="I506" s="588"/>
      <c r="J506" s="588"/>
      <c r="K506" s="588"/>
      <c r="L506" s="588"/>
      <c r="M506" s="588"/>
      <c r="N506" s="588"/>
      <c r="O506" s="588"/>
      <c r="P506" s="588"/>
      <c r="Q506" s="588"/>
      <c r="R506" s="588"/>
      <c r="S506" s="588"/>
      <c r="T506" s="588"/>
      <c r="U506" s="588"/>
      <c r="V506" s="588"/>
      <c r="W506" s="588"/>
      <c r="X506" s="588"/>
      <c r="Y506" s="588"/>
      <c r="Z506" s="588"/>
    </row>
    <row r="507">
      <c r="A507" s="588"/>
      <c r="B507" s="588"/>
      <c r="C507" s="588"/>
      <c r="D507" s="588"/>
      <c r="E507" s="588"/>
      <c r="F507" s="588"/>
      <c r="G507" s="588"/>
      <c r="H507" s="588"/>
      <c r="I507" s="588"/>
      <c r="J507" s="588"/>
      <c r="K507" s="588"/>
      <c r="L507" s="588"/>
      <c r="M507" s="588"/>
      <c r="N507" s="588"/>
      <c r="O507" s="588"/>
      <c r="P507" s="588"/>
      <c r="Q507" s="588"/>
      <c r="R507" s="588"/>
      <c r="S507" s="588"/>
      <c r="T507" s="588"/>
      <c r="U507" s="588"/>
      <c r="V507" s="588"/>
      <c r="W507" s="588"/>
      <c r="X507" s="588"/>
      <c r="Y507" s="588"/>
      <c r="Z507" s="588"/>
    </row>
    <row r="508">
      <c r="A508" s="588"/>
      <c r="B508" s="588"/>
      <c r="C508" s="588"/>
      <c r="D508" s="588"/>
      <c r="E508" s="588"/>
      <c r="F508" s="588"/>
      <c r="G508" s="588"/>
      <c r="H508" s="588"/>
      <c r="I508" s="588"/>
      <c r="J508" s="588"/>
      <c r="K508" s="588"/>
      <c r="L508" s="588"/>
      <c r="M508" s="588"/>
      <c r="N508" s="588"/>
      <c r="O508" s="588"/>
      <c r="P508" s="588"/>
      <c r="Q508" s="588"/>
      <c r="R508" s="588"/>
      <c r="S508" s="588"/>
      <c r="T508" s="588"/>
      <c r="U508" s="588"/>
      <c r="V508" s="588"/>
      <c r="W508" s="588"/>
      <c r="X508" s="588"/>
      <c r="Y508" s="588"/>
      <c r="Z508" s="588"/>
    </row>
    <row r="509">
      <c r="A509" s="588"/>
      <c r="B509" s="588"/>
      <c r="C509" s="588"/>
      <c r="D509" s="588"/>
      <c r="E509" s="588"/>
      <c r="F509" s="588"/>
      <c r="G509" s="588"/>
      <c r="H509" s="588"/>
      <c r="I509" s="588"/>
      <c r="J509" s="588"/>
      <c r="K509" s="588"/>
      <c r="L509" s="588"/>
      <c r="M509" s="588"/>
      <c r="N509" s="588"/>
      <c r="O509" s="588"/>
      <c r="P509" s="588"/>
      <c r="Q509" s="588"/>
      <c r="R509" s="588"/>
      <c r="S509" s="588"/>
      <c r="T509" s="588"/>
      <c r="U509" s="588"/>
      <c r="V509" s="588"/>
      <c r="W509" s="588"/>
      <c r="X509" s="588"/>
      <c r="Y509" s="588"/>
      <c r="Z509" s="588"/>
    </row>
    <row r="510">
      <c r="A510" s="588"/>
      <c r="B510" s="588"/>
      <c r="C510" s="588"/>
      <c r="D510" s="588"/>
      <c r="E510" s="588"/>
      <c r="F510" s="588"/>
      <c r="G510" s="588"/>
      <c r="H510" s="588"/>
      <c r="I510" s="588"/>
      <c r="J510" s="588"/>
      <c r="K510" s="588"/>
      <c r="L510" s="588"/>
      <c r="M510" s="588"/>
      <c r="N510" s="588"/>
      <c r="O510" s="588"/>
      <c r="P510" s="588"/>
      <c r="Q510" s="588"/>
      <c r="R510" s="588"/>
      <c r="S510" s="588"/>
      <c r="T510" s="588"/>
      <c r="U510" s="588"/>
      <c r="V510" s="588"/>
      <c r="W510" s="588"/>
      <c r="X510" s="588"/>
      <c r="Y510" s="588"/>
      <c r="Z510" s="588"/>
    </row>
    <row r="511">
      <c r="A511" s="588"/>
      <c r="B511" s="588"/>
      <c r="C511" s="588"/>
      <c r="D511" s="588"/>
      <c r="E511" s="588"/>
      <c r="F511" s="588"/>
      <c r="G511" s="588"/>
      <c r="H511" s="588"/>
      <c r="I511" s="588"/>
      <c r="J511" s="588"/>
      <c r="K511" s="588"/>
      <c r="L511" s="588"/>
      <c r="M511" s="588"/>
      <c r="N511" s="588"/>
      <c r="O511" s="588"/>
      <c r="P511" s="588"/>
      <c r="Q511" s="588"/>
      <c r="R511" s="588"/>
      <c r="S511" s="588"/>
      <c r="T511" s="588"/>
      <c r="U511" s="588"/>
      <c r="V511" s="588"/>
      <c r="W511" s="588"/>
      <c r="X511" s="588"/>
      <c r="Y511" s="588"/>
      <c r="Z511" s="588"/>
    </row>
    <row r="512">
      <c r="A512" s="588"/>
      <c r="B512" s="588"/>
      <c r="C512" s="588"/>
      <c r="D512" s="588"/>
      <c r="E512" s="588"/>
      <c r="F512" s="588"/>
      <c r="G512" s="588"/>
      <c r="H512" s="588"/>
      <c r="I512" s="588"/>
      <c r="J512" s="588"/>
      <c r="K512" s="588"/>
      <c r="L512" s="588"/>
      <c r="M512" s="588"/>
      <c r="N512" s="588"/>
      <c r="O512" s="588"/>
      <c r="P512" s="588"/>
      <c r="Q512" s="588"/>
      <c r="R512" s="588"/>
      <c r="S512" s="588"/>
      <c r="T512" s="588"/>
      <c r="U512" s="588"/>
      <c r="V512" s="588"/>
      <c r="W512" s="588"/>
      <c r="X512" s="588"/>
      <c r="Y512" s="588"/>
      <c r="Z512" s="588"/>
    </row>
    <row r="513">
      <c r="A513" s="588"/>
      <c r="B513" s="588"/>
      <c r="C513" s="588"/>
      <c r="D513" s="588"/>
      <c r="E513" s="588"/>
      <c r="F513" s="588"/>
      <c r="G513" s="588"/>
      <c r="H513" s="588"/>
      <c r="I513" s="588"/>
      <c r="J513" s="588"/>
      <c r="K513" s="588"/>
      <c r="L513" s="588"/>
      <c r="M513" s="588"/>
      <c r="N513" s="588"/>
      <c r="O513" s="588"/>
      <c r="P513" s="588"/>
      <c r="Q513" s="588"/>
      <c r="R513" s="588"/>
      <c r="S513" s="588"/>
      <c r="T513" s="588"/>
      <c r="U513" s="588"/>
      <c r="V513" s="588"/>
      <c r="W513" s="588"/>
      <c r="X513" s="588"/>
      <c r="Y513" s="588"/>
      <c r="Z513" s="588"/>
    </row>
    <row r="514">
      <c r="A514" s="588"/>
      <c r="B514" s="588"/>
      <c r="C514" s="588"/>
      <c r="D514" s="588"/>
      <c r="E514" s="588"/>
      <c r="F514" s="588"/>
      <c r="G514" s="588"/>
      <c r="H514" s="588"/>
      <c r="I514" s="588"/>
      <c r="J514" s="588"/>
      <c r="K514" s="588"/>
      <c r="L514" s="588"/>
      <c r="M514" s="588"/>
      <c r="N514" s="588"/>
      <c r="O514" s="588"/>
      <c r="P514" s="588"/>
      <c r="Q514" s="588"/>
      <c r="R514" s="588"/>
      <c r="S514" s="588"/>
      <c r="T514" s="588"/>
      <c r="U514" s="588"/>
      <c r="V514" s="588"/>
      <c r="W514" s="588"/>
      <c r="X514" s="588"/>
      <c r="Y514" s="588"/>
      <c r="Z514" s="588"/>
    </row>
    <row r="515">
      <c r="A515" s="588"/>
      <c r="B515" s="588"/>
      <c r="C515" s="588"/>
      <c r="D515" s="588"/>
      <c r="E515" s="588"/>
      <c r="F515" s="588"/>
      <c r="G515" s="588"/>
      <c r="H515" s="588"/>
      <c r="I515" s="588"/>
      <c r="J515" s="588"/>
      <c r="K515" s="588"/>
      <c r="L515" s="588"/>
      <c r="M515" s="588"/>
      <c r="N515" s="588"/>
      <c r="O515" s="588"/>
      <c r="P515" s="588"/>
      <c r="Q515" s="588"/>
      <c r="R515" s="588"/>
      <c r="S515" s="588"/>
      <c r="T515" s="588"/>
      <c r="U515" s="588"/>
      <c r="V515" s="588"/>
      <c r="W515" s="588"/>
      <c r="X515" s="588"/>
      <c r="Y515" s="588"/>
      <c r="Z515" s="588"/>
    </row>
    <row r="516">
      <c r="A516" s="588"/>
      <c r="B516" s="588"/>
      <c r="C516" s="588"/>
      <c r="D516" s="588"/>
      <c r="E516" s="588"/>
      <c r="F516" s="588"/>
      <c r="G516" s="588"/>
      <c r="H516" s="588"/>
      <c r="I516" s="588"/>
      <c r="J516" s="588"/>
      <c r="K516" s="588"/>
      <c r="L516" s="588"/>
      <c r="M516" s="588"/>
      <c r="N516" s="588"/>
      <c r="O516" s="588"/>
      <c r="P516" s="588"/>
      <c r="Q516" s="588"/>
      <c r="R516" s="588"/>
      <c r="S516" s="588"/>
      <c r="T516" s="588"/>
      <c r="U516" s="588"/>
      <c r="V516" s="588"/>
      <c r="W516" s="588"/>
      <c r="X516" s="588"/>
      <c r="Y516" s="588"/>
      <c r="Z516" s="588"/>
    </row>
    <row r="517">
      <c r="A517" s="588"/>
      <c r="B517" s="588"/>
      <c r="C517" s="588"/>
      <c r="D517" s="588"/>
      <c r="E517" s="588"/>
      <c r="F517" s="588"/>
      <c r="G517" s="588"/>
      <c r="H517" s="588"/>
      <c r="I517" s="588"/>
      <c r="J517" s="588"/>
      <c r="K517" s="588"/>
      <c r="L517" s="588"/>
      <c r="M517" s="588"/>
      <c r="N517" s="588"/>
      <c r="O517" s="588"/>
      <c r="P517" s="588"/>
      <c r="Q517" s="588"/>
      <c r="R517" s="588"/>
      <c r="S517" s="588"/>
      <c r="T517" s="588"/>
      <c r="U517" s="588"/>
      <c r="V517" s="588"/>
      <c r="W517" s="588"/>
      <c r="X517" s="588"/>
      <c r="Y517" s="588"/>
      <c r="Z517" s="588"/>
    </row>
    <row r="518">
      <c r="A518" s="588"/>
      <c r="B518" s="588"/>
      <c r="C518" s="588"/>
      <c r="D518" s="588"/>
      <c r="E518" s="588"/>
      <c r="F518" s="588"/>
      <c r="G518" s="588"/>
      <c r="H518" s="588"/>
      <c r="I518" s="588"/>
      <c r="J518" s="588"/>
      <c r="K518" s="588"/>
      <c r="L518" s="588"/>
      <c r="M518" s="588"/>
      <c r="N518" s="588"/>
      <c r="O518" s="588"/>
      <c r="P518" s="588"/>
      <c r="Q518" s="588"/>
      <c r="R518" s="588"/>
      <c r="S518" s="588"/>
      <c r="T518" s="588"/>
      <c r="U518" s="588"/>
      <c r="V518" s="588"/>
      <c r="W518" s="588"/>
      <c r="X518" s="588"/>
      <c r="Y518" s="588"/>
      <c r="Z518" s="588"/>
    </row>
    <row r="519">
      <c r="A519" s="588"/>
      <c r="B519" s="588"/>
      <c r="C519" s="588"/>
      <c r="D519" s="588"/>
      <c r="E519" s="588"/>
      <c r="F519" s="588"/>
      <c r="G519" s="588"/>
      <c r="H519" s="588"/>
      <c r="I519" s="588"/>
      <c r="J519" s="588"/>
      <c r="K519" s="588"/>
      <c r="L519" s="588"/>
      <c r="M519" s="588"/>
      <c r="N519" s="588"/>
      <c r="O519" s="588"/>
      <c r="P519" s="588"/>
      <c r="Q519" s="588"/>
      <c r="R519" s="588"/>
      <c r="S519" s="588"/>
      <c r="T519" s="588"/>
      <c r="U519" s="588"/>
      <c r="V519" s="588"/>
      <c r="W519" s="588"/>
      <c r="X519" s="588"/>
      <c r="Y519" s="588"/>
      <c r="Z519" s="588"/>
    </row>
    <row r="520">
      <c r="A520" s="588"/>
      <c r="B520" s="588"/>
      <c r="C520" s="588"/>
      <c r="D520" s="588"/>
      <c r="E520" s="588"/>
      <c r="F520" s="588"/>
      <c r="G520" s="588"/>
      <c r="H520" s="588"/>
      <c r="I520" s="588"/>
      <c r="J520" s="588"/>
      <c r="K520" s="588"/>
      <c r="L520" s="588"/>
      <c r="M520" s="588"/>
      <c r="N520" s="588"/>
      <c r="O520" s="588"/>
      <c r="P520" s="588"/>
      <c r="Q520" s="588"/>
      <c r="R520" s="588"/>
      <c r="S520" s="588"/>
      <c r="T520" s="588"/>
      <c r="U520" s="588"/>
      <c r="V520" s="588"/>
      <c r="W520" s="588"/>
      <c r="X520" s="588"/>
      <c r="Y520" s="588"/>
      <c r="Z520" s="588"/>
    </row>
    <row r="521">
      <c r="A521" s="588"/>
      <c r="B521" s="588"/>
      <c r="C521" s="588"/>
      <c r="D521" s="588"/>
      <c r="E521" s="588"/>
      <c r="F521" s="588"/>
      <c r="G521" s="588"/>
      <c r="H521" s="588"/>
      <c r="I521" s="588"/>
      <c r="J521" s="588"/>
      <c r="K521" s="588"/>
      <c r="L521" s="588"/>
      <c r="M521" s="588"/>
      <c r="N521" s="588"/>
      <c r="O521" s="588"/>
      <c r="P521" s="588"/>
      <c r="Q521" s="588"/>
      <c r="R521" s="588"/>
      <c r="S521" s="588"/>
      <c r="T521" s="588"/>
      <c r="U521" s="588"/>
      <c r="V521" s="588"/>
      <c r="W521" s="588"/>
      <c r="X521" s="588"/>
      <c r="Y521" s="588"/>
      <c r="Z521" s="588"/>
    </row>
    <row r="522">
      <c r="A522" s="588"/>
      <c r="B522" s="588"/>
      <c r="C522" s="588"/>
      <c r="D522" s="588"/>
      <c r="E522" s="588"/>
      <c r="F522" s="588"/>
      <c r="G522" s="588"/>
      <c r="H522" s="588"/>
      <c r="I522" s="588"/>
      <c r="J522" s="588"/>
      <c r="K522" s="588"/>
      <c r="L522" s="588"/>
      <c r="M522" s="588"/>
      <c r="N522" s="588"/>
      <c r="O522" s="588"/>
      <c r="P522" s="588"/>
      <c r="Q522" s="588"/>
      <c r="R522" s="588"/>
      <c r="S522" s="588"/>
      <c r="T522" s="588"/>
      <c r="U522" s="588"/>
      <c r="V522" s="588"/>
      <c r="W522" s="588"/>
      <c r="X522" s="588"/>
      <c r="Y522" s="588"/>
      <c r="Z522" s="588"/>
    </row>
    <row r="523">
      <c r="A523" s="588"/>
      <c r="B523" s="588"/>
      <c r="C523" s="588"/>
      <c r="D523" s="588"/>
      <c r="E523" s="588"/>
      <c r="F523" s="588"/>
      <c r="G523" s="588"/>
      <c r="H523" s="588"/>
      <c r="I523" s="588"/>
      <c r="J523" s="588"/>
      <c r="K523" s="588"/>
      <c r="L523" s="588"/>
      <c r="M523" s="588"/>
      <c r="N523" s="588"/>
      <c r="O523" s="588"/>
      <c r="P523" s="588"/>
      <c r="Q523" s="588"/>
      <c r="R523" s="588"/>
      <c r="S523" s="588"/>
      <c r="T523" s="588"/>
      <c r="U523" s="588"/>
      <c r="V523" s="588"/>
      <c r="W523" s="588"/>
      <c r="X523" s="588"/>
      <c r="Y523" s="588"/>
      <c r="Z523" s="588"/>
    </row>
    <row r="524">
      <c r="A524" s="588"/>
      <c r="B524" s="588"/>
      <c r="C524" s="588"/>
      <c r="D524" s="588"/>
      <c r="E524" s="588"/>
      <c r="F524" s="588"/>
      <c r="G524" s="588"/>
      <c r="H524" s="588"/>
      <c r="I524" s="588"/>
      <c r="J524" s="588"/>
      <c r="K524" s="588"/>
      <c r="L524" s="588"/>
      <c r="M524" s="588"/>
      <c r="N524" s="588"/>
      <c r="O524" s="588"/>
      <c r="P524" s="588"/>
      <c r="Q524" s="588"/>
      <c r="R524" s="588"/>
      <c r="S524" s="588"/>
      <c r="T524" s="588"/>
      <c r="U524" s="588"/>
      <c r="V524" s="588"/>
      <c r="W524" s="588"/>
      <c r="X524" s="588"/>
      <c r="Y524" s="588"/>
      <c r="Z524" s="588"/>
    </row>
    <row r="525">
      <c r="A525" s="588"/>
      <c r="B525" s="588"/>
      <c r="C525" s="588"/>
      <c r="D525" s="588"/>
      <c r="E525" s="588"/>
      <c r="F525" s="588"/>
      <c r="G525" s="588"/>
      <c r="H525" s="588"/>
      <c r="I525" s="588"/>
      <c r="J525" s="588"/>
      <c r="K525" s="588"/>
      <c r="L525" s="588"/>
      <c r="M525" s="588"/>
      <c r="N525" s="588"/>
      <c r="O525" s="588"/>
      <c r="P525" s="588"/>
      <c r="Q525" s="588"/>
      <c r="R525" s="588"/>
      <c r="S525" s="588"/>
      <c r="T525" s="588"/>
      <c r="U525" s="588"/>
      <c r="V525" s="588"/>
      <c r="W525" s="588"/>
      <c r="X525" s="588"/>
      <c r="Y525" s="588"/>
      <c r="Z525" s="588"/>
    </row>
    <row r="526">
      <c r="A526" s="588"/>
      <c r="B526" s="588"/>
      <c r="C526" s="588"/>
      <c r="D526" s="588"/>
      <c r="E526" s="588"/>
      <c r="F526" s="588"/>
      <c r="G526" s="588"/>
      <c r="H526" s="588"/>
      <c r="I526" s="588"/>
      <c r="J526" s="588"/>
      <c r="K526" s="588"/>
      <c r="L526" s="588"/>
      <c r="M526" s="588"/>
      <c r="N526" s="588"/>
      <c r="O526" s="588"/>
      <c r="P526" s="588"/>
      <c r="Q526" s="588"/>
      <c r="R526" s="588"/>
      <c r="S526" s="588"/>
      <c r="T526" s="588"/>
      <c r="U526" s="588"/>
      <c r="V526" s="588"/>
      <c r="W526" s="588"/>
      <c r="X526" s="588"/>
      <c r="Y526" s="588"/>
      <c r="Z526" s="588"/>
    </row>
    <row r="527">
      <c r="A527" s="588"/>
      <c r="B527" s="588"/>
      <c r="C527" s="588"/>
      <c r="D527" s="588"/>
      <c r="E527" s="588"/>
      <c r="F527" s="588"/>
      <c r="G527" s="588"/>
      <c r="H527" s="588"/>
      <c r="I527" s="588"/>
      <c r="J527" s="588"/>
      <c r="K527" s="588"/>
      <c r="L527" s="588"/>
      <c r="M527" s="588"/>
      <c r="N527" s="588"/>
      <c r="O527" s="588"/>
      <c r="P527" s="588"/>
      <c r="Q527" s="588"/>
      <c r="R527" s="588"/>
      <c r="S527" s="588"/>
      <c r="T527" s="588"/>
      <c r="U527" s="588"/>
      <c r="V527" s="588"/>
      <c r="W527" s="588"/>
      <c r="X527" s="588"/>
      <c r="Y527" s="588"/>
      <c r="Z527" s="588"/>
    </row>
    <row r="528">
      <c r="A528" s="588"/>
      <c r="B528" s="588"/>
      <c r="C528" s="588"/>
      <c r="D528" s="588"/>
      <c r="E528" s="588"/>
      <c r="F528" s="588"/>
      <c r="G528" s="588"/>
      <c r="H528" s="588"/>
      <c r="I528" s="588"/>
      <c r="J528" s="588"/>
      <c r="K528" s="588"/>
      <c r="L528" s="588"/>
      <c r="M528" s="588"/>
      <c r="N528" s="588"/>
      <c r="O528" s="588"/>
      <c r="P528" s="588"/>
      <c r="Q528" s="588"/>
      <c r="R528" s="588"/>
      <c r="S528" s="588"/>
      <c r="T528" s="588"/>
      <c r="U528" s="588"/>
      <c r="V528" s="588"/>
      <c r="W528" s="588"/>
      <c r="X528" s="588"/>
      <c r="Y528" s="588"/>
      <c r="Z528" s="588"/>
    </row>
    <row r="529">
      <c r="A529" s="588"/>
      <c r="B529" s="588"/>
      <c r="C529" s="588"/>
      <c r="D529" s="588"/>
      <c r="E529" s="588"/>
      <c r="F529" s="588"/>
      <c r="G529" s="588"/>
      <c r="H529" s="588"/>
      <c r="I529" s="588"/>
      <c r="J529" s="588"/>
      <c r="K529" s="588"/>
      <c r="L529" s="588"/>
      <c r="M529" s="588"/>
      <c r="N529" s="588"/>
      <c r="O529" s="588"/>
      <c r="P529" s="588"/>
      <c r="Q529" s="588"/>
      <c r="R529" s="588"/>
      <c r="S529" s="588"/>
      <c r="T529" s="588"/>
      <c r="U529" s="588"/>
      <c r="V529" s="588"/>
      <c r="W529" s="588"/>
      <c r="X529" s="588"/>
      <c r="Y529" s="588"/>
      <c r="Z529" s="588"/>
    </row>
    <row r="530">
      <c r="A530" s="588"/>
      <c r="B530" s="588"/>
      <c r="C530" s="588"/>
      <c r="D530" s="588"/>
      <c r="E530" s="588"/>
      <c r="F530" s="588"/>
      <c r="G530" s="588"/>
      <c r="H530" s="588"/>
      <c r="I530" s="588"/>
      <c r="J530" s="588"/>
      <c r="K530" s="588"/>
      <c r="L530" s="588"/>
      <c r="M530" s="588"/>
      <c r="N530" s="588"/>
      <c r="O530" s="588"/>
      <c r="P530" s="588"/>
      <c r="Q530" s="588"/>
      <c r="R530" s="588"/>
      <c r="S530" s="588"/>
      <c r="T530" s="588"/>
      <c r="U530" s="588"/>
      <c r="V530" s="588"/>
      <c r="W530" s="588"/>
      <c r="X530" s="588"/>
      <c r="Y530" s="588"/>
      <c r="Z530" s="588"/>
    </row>
    <row r="531">
      <c r="A531" s="588"/>
      <c r="B531" s="588"/>
      <c r="C531" s="588"/>
      <c r="D531" s="588"/>
      <c r="E531" s="588"/>
      <c r="F531" s="588"/>
      <c r="G531" s="588"/>
      <c r="H531" s="588"/>
      <c r="I531" s="588"/>
      <c r="J531" s="588"/>
      <c r="K531" s="588"/>
      <c r="L531" s="588"/>
      <c r="M531" s="588"/>
      <c r="N531" s="588"/>
      <c r="O531" s="588"/>
      <c r="P531" s="588"/>
      <c r="Q531" s="588"/>
      <c r="R531" s="588"/>
      <c r="S531" s="588"/>
      <c r="T531" s="588"/>
      <c r="U531" s="588"/>
      <c r="V531" s="588"/>
      <c r="W531" s="588"/>
      <c r="X531" s="588"/>
      <c r="Y531" s="588"/>
      <c r="Z531" s="588"/>
    </row>
    <row r="532">
      <c r="A532" s="588"/>
      <c r="B532" s="588"/>
      <c r="C532" s="588"/>
      <c r="D532" s="588"/>
      <c r="E532" s="588"/>
      <c r="F532" s="588"/>
      <c r="G532" s="588"/>
      <c r="H532" s="588"/>
      <c r="I532" s="588"/>
      <c r="J532" s="588"/>
      <c r="K532" s="588"/>
      <c r="L532" s="588"/>
      <c r="M532" s="588"/>
      <c r="N532" s="588"/>
      <c r="O532" s="588"/>
      <c r="P532" s="588"/>
      <c r="Q532" s="588"/>
      <c r="R532" s="588"/>
      <c r="S532" s="588"/>
      <c r="T532" s="588"/>
      <c r="U532" s="588"/>
      <c r="V532" s="588"/>
      <c r="W532" s="588"/>
      <c r="X532" s="588"/>
      <c r="Y532" s="588"/>
      <c r="Z532" s="588"/>
    </row>
    <row r="533">
      <c r="A533" s="588"/>
      <c r="B533" s="588"/>
      <c r="C533" s="588"/>
      <c r="D533" s="588"/>
      <c r="E533" s="588"/>
      <c r="F533" s="588"/>
      <c r="G533" s="588"/>
      <c r="H533" s="588"/>
      <c r="I533" s="588"/>
      <c r="J533" s="588"/>
      <c r="K533" s="588"/>
      <c r="L533" s="588"/>
      <c r="M533" s="588"/>
      <c r="N533" s="588"/>
      <c r="O533" s="588"/>
      <c r="P533" s="588"/>
      <c r="Q533" s="588"/>
      <c r="R533" s="588"/>
      <c r="S533" s="588"/>
      <c r="T533" s="588"/>
      <c r="U533" s="588"/>
      <c r="V533" s="588"/>
      <c r="W533" s="588"/>
      <c r="X533" s="588"/>
      <c r="Y533" s="588"/>
      <c r="Z533" s="588"/>
    </row>
    <row r="534">
      <c r="A534" s="588"/>
      <c r="B534" s="588"/>
      <c r="C534" s="588"/>
      <c r="D534" s="588"/>
      <c r="E534" s="588"/>
      <c r="F534" s="588"/>
      <c r="G534" s="588"/>
      <c r="H534" s="588"/>
      <c r="I534" s="588"/>
      <c r="J534" s="588"/>
      <c r="K534" s="588"/>
      <c r="L534" s="588"/>
      <c r="M534" s="588"/>
      <c r="N534" s="588"/>
      <c r="O534" s="588"/>
      <c r="P534" s="588"/>
      <c r="Q534" s="588"/>
      <c r="R534" s="588"/>
      <c r="S534" s="588"/>
      <c r="T534" s="588"/>
      <c r="U534" s="588"/>
      <c r="V534" s="588"/>
      <c r="W534" s="588"/>
      <c r="X534" s="588"/>
      <c r="Y534" s="588"/>
      <c r="Z534" s="588"/>
    </row>
    <row r="535">
      <c r="A535" s="588"/>
      <c r="B535" s="588"/>
      <c r="C535" s="588"/>
      <c r="D535" s="588"/>
      <c r="E535" s="588"/>
      <c r="F535" s="588"/>
      <c r="G535" s="588"/>
      <c r="H535" s="588"/>
      <c r="I535" s="588"/>
      <c r="J535" s="588"/>
      <c r="K535" s="588"/>
      <c r="L535" s="588"/>
      <c r="M535" s="588"/>
      <c r="N535" s="588"/>
      <c r="O535" s="588"/>
      <c r="P535" s="588"/>
      <c r="Q535" s="588"/>
      <c r="R535" s="588"/>
      <c r="S535" s="588"/>
      <c r="T535" s="588"/>
      <c r="U535" s="588"/>
      <c r="V535" s="588"/>
      <c r="W535" s="588"/>
      <c r="X535" s="588"/>
      <c r="Y535" s="588"/>
      <c r="Z535" s="588"/>
    </row>
    <row r="536">
      <c r="A536" s="588"/>
      <c r="B536" s="588"/>
      <c r="C536" s="588"/>
      <c r="D536" s="588"/>
      <c r="E536" s="588"/>
      <c r="F536" s="588"/>
      <c r="G536" s="588"/>
      <c r="H536" s="588"/>
      <c r="I536" s="588"/>
      <c r="J536" s="588"/>
      <c r="K536" s="588"/>
      <c r="L536" s="588"/>
      <c r="M536" s="588"/>
      <c r="N536" s="588"/>
      <c r="O536" s="588"/>
      <c r="P536" s="588"/>
      <c r="Q536" s="588"/>
      <c r="R536" s="588"/>
      <c r="S536" s="588"/>
      <c r="T536" s="588"/>
      <c r="U536" s="588"/>
      <c r="V536" s="588"/>
      <c r="W536" s="588"/>
      <c r="X536" s="588"/>
      <c r="Y536" s="588"/>
      <c r="Z536" s="588"/>
    </row>
    <row r="537">
      <c r="A537" s="588"/>
      <c r="B537" s="588"/>
      <c r="C537" s="588"/>
      <c r="D537" s="588"/>
      <c r="E537" s="588"/>
      <c r="F537" s="588"/>
      <c r="G537" s="588"/>
      <c r="H537" s="588"/>
      <c r="I537" s="588"/>
      <c r="J537" s="588"/>
      <c r="K537" s="588"/>
      <c r="L537" s="588"/>
      <c r="M537" s="588"/>
      <c r="N537" s="588"/>
      <c r="O537" s="588"/>
      <c r="P537" s="588"/>
      <c r="Q537" s="588"/>
      <c r="R537" s="588"/>
      <c r="S537" s="588"/>
      <c r="T537" s="588"/>
      <c r="U537" s="588"/>
      <c r="V537" s="588"/>
      <c r="W537" s="588"/>
      <c r="X537" s="588"/>
      <c r="Y537" s="588"/>
      <c r="Z537" s="588"/>
    </row>
    <row r="538">
      <c r="A538" s="588"/>
      <c r="B538" s="588"/>
      <c r="C538" s="588"/>
      <c r="D538" s="588"/>
      <c r="E538" s="588"/>
      <c r="F538" s="588"/>
      <c r="G538" s="588"/>
      <c r="H538" s="588"/>
      <c r="I538" s="588"/>
      <c r="J538" s="588"/>
      <c r="K538" s="588"/>
      <c r="L538" s="588"/>
      <c r="M538" s="588"/>
      <c r="N538" s="588"/>
      <c r="O538" s="588"/>
      <c r="P538" s="588"/>
      <c r="Q538" s="588"/>
      <c r="R538" s="588"/>
      <c r="S538" s="588"/>
      <c r="T538" s="588"/>
      <c r="U538" s="588"/>
      <c r="V538" s="588"/>
      <c r="W538" s="588"/>
      <c r="X538" s="588"/>
      <c r="Y538" s="588"/>
      <c r="Z538" s="588"/>
    </row>
    <row r="539">
      <c r="A539" s="588"/>
      <c r="B539" s="588"/>
      <c r="C539" s="588"/>
      <c r="D539" s="588"/>
      <c r="E539" s="588"/>
      <c r="F539" s="588"/>
      <c r="G539" s="588"/>
      <c r="H539" s="588"/>
      <c r="I539" s="588"/>
      <c r="J539" s="588"/>
      <c r="K539" s="588"/>
      <c r="L539" s="588"/>
      <c r="M539" s="588"/>
      <c r="N539" s="588"/>
      <c r="O539" s="588"/>
      <c r="P539" s="588"/>
      <c r="Q539" s="588"/>
      <c r="R539" s="588"/>
      <c r="S539" s="588"/>
      <c r="T539" s="588"/>
      <c r="U539" s="588"/>
      <c r="V539" s="588"/>
      <c r="W539" s="588"/>
      <c r="X539" s="588"/>
      <c r="Y539" s="588"/>
      <c r="Z539" s="588"/>
    </row>
    <row r="540">
      <c r="A540" s="588"/>
      <c r="B540" s="588"/>
      <c r="C540" s="588"/>
      <c r="D540" s="588"/>
      <c r="E540" s="588"/>
      <c r="F540" s="588"/>
      <c r="G540" s="588"/>
      <c r="H540" s="588"/>
      <c r="I540" s="588"/>
      <c r="J540" s="588"/>
      <c r="K540" s="588"/>
      <c r="L540" s="588"/>
      <c r="M540" s="588"/>
      <c r="N540" s="588"/>
      <c r="O540" s="588"/>
      <c r="P540" s="588"/>
      <c r="Q540" s="588"/>
      <c r="R540" s="588"/>
      <c r="S540" s="588"/>
      <c r="T540" s="588"/>
      <c r="U540" s="588"/>
      <c r="V540" s="588"/>
      <c r="W540" s="588"/>
      <c r="X540" s="588"/>
      <c r="Y540" s="588"/>
      <c r="Z540" s="588"/>
    </row>
    <row r="541">
      <c r="A541" s="588"/>
      <c r="B541" s="588"/>
      <c r="C541" s="588"/>
      <c r="D541" s="588"/>
      <c r="E541" s="588"/>
      <c r="F541" s="588"/>
      <c r="G541" s="588"/>
      <c r="H541" s="588"/>
      <c r="I541" s="588"/>
      <c r="J541" s="588"/>
      <c r="K541" s="588"/>
      <c r="L541" s="588"/>
      <c r="M541" s="588"/>
      <c r="N541" s="588"/>
      <c r="O541" s="588"/>
      <c r="P541" s="588"/>
      <c r="Q541" s="588"/>
      <c r="R541" s="588"/>
      <c r="S541" s="588"/>
      <c r="T541" s="588"/>
      <c r="U541" s="588"/>
      <c r="V541" s="588"/>
      <c r="W541" s="588"/>
      <c r="X541" s="588"/>
      <c r="Y541" s="588"/>
      <c r="Z541" s="588"/>
    </row>
    <row r="542">
      <c r="A542" s="588"/>
      <c r="B542" s="588"/>
      <c r="C542" s="588"/>
      <c r="D542" s="588"/>
      <c r="E542" s="588"/>
      <c r="F542" s="588"/>
      <c r="G542" s="588"/>
      <c r="H542" s="588"/>
      <c r="I542" s="588"/>
      <c r="J542" s="588"/>
      <c r="K542" s="588"/>
      <c r="L542" s="588"/>
      <c r="M542" s="588"/>
      <c r="N542" s="588"/>
      <c r="O542" s="588"/>
      <c r="P542" s="588"/>
      <c r="Q542" s="588"/>
      <c r="R542" s="588"/>
      <c r="S542" s="588"/>
      <c r="T542" s="588"/>
      <c r="U542" s="588"/>
      <c r="V542" s="588"/>
      <c r="W542" s="588"/>
      <c r="X542" s="588"/>
      <c r="Y542" s="588"/>
      <c r="Z542" s="588"/>
    </row>
    <row r="543">
      <c r="A543" s="588"/>
      <c r="B543" s="588"/>
      <c r="C543" s="588"/>
      <c r="D543" s="588"/>
      <c r="E543" s="588"/>
      <c r="F543" s="588"/>
      <c r="G543" s="588"/>
      <c r="H543" s="588"/>
      <c r="I543" s="588"/>
      <c r="J543" s="588"/>
      <c r="K543" s="588"/>
      <c r="L543" s="588"/>
      <c r="M543" s="588"/>
      <c r="N543" s="588"/>
      <c r="O543" s="588"/>
      <c r="P543" s="588"/>
      <c r="Q543" s="588"/>
      <c r="R543" s="588"/>
      <c r="S543" s="588"/>
      <c r="T543" s="588"/>
      <c r="U543" s="588"/>
      <c r="V543" s="588"/>
      <c r="W543" s="588"/>
      <c r="X543" s="588"/>
      <c r="Y543" s="588"/>
      <c r="Z543" s="588"/>
    </row>
    <row r="544">
      <c r="A544" s="588"/>
      <c r="B544" s="588"/>
      <c r="C544" s="588"/>
      <c r="D544" s="588"/>
      <c r="E544" s="588"/>
      <c r="F544" s="588"/>
      <c r="G544" s="588"/>
      <c r="H544" s="588"/>
      <c r="I544" s="588"/>
      <c r="J544" s="588"/>
      <c r="K544" s="588"/>
      <c r="L544" s="588"/>
      <c r="M544" s="588"/>
      <c r="N544" s="588"/>
      <c r="O544" s="588"/>
      <c r="P544" s="588"/>
      <c r="Q544" s="588"/>
      <c r="R544" s="588"/>
      <c r="S544" s="588"/>
      <c r="T544" s="588"/>
      <c r="U544" s="588"/>
      <c r="V544" s="588"/>
      <c r="W544" s="588"/>
      <c r="X544" s="588"/>
      <c r="Y544" s="588"/>
      <c r="Z544" s="588"/>
    </row>
    <row r="545">
      <c r="A545" s="588"/>
      <c r="B545" s="588"/>
      <c r="C545" s="588"/>
      <c r="D545" s="588"/>
      <c r="E545" s="588"/>
      <c r="F545" s="588"/>
      <c r="G545" s="588"/>
      <c r="H545" s="588"/>
      <c r="I545" s="588"/>
      <c r="J545" s="588"/>
      <c r="K545" s="588"/>
      <c r="L545" s="588"/>
      <c r="M545" s="588"/>
      <c r="N545" s="588"/>
      <c r="O545" s="588"/>
      <c r="P545" s="588"/>
      <c r="Q545" s="588"/>
      <c r="R545" s="588"/>
      <c r="S545" s="588"/>
      <c r="T545" s="588"/>
      <c r="U545" s="588"/>
      <c r="V545" s="588"/>
      <c r="W545" s="588"/>
      <c r="X545" s="588"/>
      <c r="Y545" s="588"/>
      <c r="Z545" s="588"/>
    </row>
    <row r="546">
      <c r="A546" s="588"/>
      <c r="B546" s="588"/>
      <c r="C546" s="588"/>
      <c r="D546" s="588"/>
      <c r="E546" s="588"/>
      <c r="F546" s="588"/>
      <c r="G546" s="588"/>
      <c r="H546" s="588"/>
      <c r="I546" s="588"/>
      <c r="J546" s="588"/>
      <c r="K546" s="588"/>
      <c r="L546" s="588"/>
      <c r="M546" s="588"/>
      <c r="N546" s="588"/>
      <c r="O546" s="588"/>
      <c r="P546" s="588"/>
      <c r="Q546" s="588"/>
      <c r="R546" s="588"/>
      <c r="S546" s="588"/>
      <c r="T546" s="588"/>
      <c r="U546" s="588"/>
      <c r="V546" s="588"/>
      <c r="W546" s="588"/>
      <c r="X546" s="588"/>
      <c r="Y546" s="588"/>
      <c r="Z546" s="588"/>
    </row>
    <row r="547">
      <c r="A547" s="588"/>
      <c r="B547" s="588"/>
      <c r="C547" s="588"/>
      <c r="D547" s="588"/>
      <c r="E547" s="588"/>
      <c r="F547" s="588"/>
      <c r="G547" s="588"/>
      <c r="H547" s="588"/>
      <c r="I547" s="588"/>
      <c r="J547" s="588"/>
      <c r="K547" s="588"/>
      <c r="L547" s="588"/>
      <c r="M547" s="588"/>
      <c r="N547" s="588"/>
      <c r="O547" s="588"/>
      <c r="P547" s="588"/>
      <c r="Q547" s="588"/>
      <c r="R547" s="588"/>
      <c r="S547" s="588"/>
      <c r="T547" s="588"/>
      <c r="U547" s="588"/>
      <c r="V547" s="588"/>
      <c r="W547" s="588"/>
      <c r="X547" s="588"/>
      <c r="Y547" s="588"/>
      <c r="Z547" s="588"/>
    </row>
    <row r="548">
      <c r="A548" s="588"/>
      <c r="B548" s="588"/>
      <c r="C548" s="588"/>
      <c r="D548" s="588"/>
      <c r="E548" s="588"/>
      <c r="F548" s="588"/>
      <c r="G548" s="588"/>
      <c r="H548" s="588"/>
      <c r="I548" s="588"/>
      <c r="J548" s="588"/>
      <c r="K548" s="588"/>
      <c r="L548" s="588"/>
      <c r="M548" s="588"/>
      <c r="N548" s="588"/>
      <c r="O548" s="588"/>
      <c r="P548" s="588"/>
      <c r="Q548" s="588"/>
      <c r="R548" s="588"/>
      <c r="S548" s="588"/>
      <c r="T548" s="588"/>
      <c r="U548" s="588"/>
      <c r="V548" s="588"/>
      <c r="W548" s="588"/>
      <c r="X548" s="588"/>
      <c r="Y548" s="588"/>
      <c r="Z548" s="588"/>
    </row>
    <row r="549">
      <c r="A549" s="588"/>
      <c r="B549" s="588"/>
      <c r="C549" s="588"/>
      <c r="D549" s="588"/>
      <c r="E549" s="588"/>
      <c r="F549" s="588"/>
      <c r="G549" s="588"/>
      <c r="H549" s="588"/>
      <c r="I549" s="588"/>
      <c r="J549" s="588"/>
      <c r="K549" s="588"/>
      <c r="L549" s="588"/>
      <c r="M549" s="588"/>
      <c r="N549" s="588"/>
      <c r="O549" s="588"/>
      <c r="P549" s="588"/>
      <c r="Q549" s="588"/>
      <c r="R549" s="588"/>
      <c r="S549" s="588"/>
      <c r="T549" s="588"/>
      <c r="U549" s="588"/>
      <c r="V549" s="588"/>
      <c r="W549" s="588"/>
      <c r="X549" s="588"/>
      <c r="Y549" s="588"/>
      <c r="Z549" s="588"/>
    </row>
    <row r="550">
      <c r="A550" s="588"/>
      <c r="B550" s="588"/>
      <c r="C550" s="588"/>
      <c r="D550" s="588"/>
      <c r="E550" s="588"/>
      <c r="F550" s="588"/>
      <c r="G550" s="588"/>
      <c r="H550" s="588"/>
      <c r="I550" s="588"/>
      <c r="J550" s="588"/>
      <c r="K550" s="588"/>
      <c r="L550" s="588"/>
      <c r="M550" s="588"/>
      <c r="N550" s="588"/>
      <c r="O550" s="588"/>
      <c r="P550" s="588"/>
      <c r="Q550" s="588"/>
      <c r="R550" s="588"/>
      <c r="S550" s="588"/>
      <c r="T550" s="588"/>
      <c r="U550" s="588"/>
      <c r="V550" s="588"/>
      <c r="W550" s="588"/>
      <c r="X550" s="588"/>
      <c r="Y550" s="588"/>
      <c r="Z550" s="588"/>
    </row>
    <row r="551">
      <c r="A551" s="588"/>
      <c r="B551" s="588"/>
      <c r="C551" s="588"/>
      <c r="D551" s="588"/>
      <c r="E551" s="588"/>
      <c r="F551" s="588"/>
      <c r="G551" s="588"/>
      <c r="H551" s="588"/>
      <c r="I551" s="588"/>
      <c r="J551" s="588"/>
      <c r="K551" s="588"/>
      <c r="L551" s="588"/>
      <c r="M551" s="588"/>
      <c r="N551" s="588"/>
      <c r="O551" s="588"/>
      <c r="P551" s="588"/>
      <c r="Q551" s="588"/>
      <c r="R551" s="588"/>
      <c r="S551" s="588"/>
      <c r="T551" s="588"/>
      <c r="U551" s="588"/>
      <c r="V551" s="588"/>
      <c r="W551" s="588"/>
      <c r="X551" s="588"/>
      <c r="Y551" s="588"/>
      <c r="Z551" s="588"/>
    </row>
    <row r="552">
      <c r="A552" s="588"/>
      <c r="B552" s="588"/>
      <c r="C552" s="588"/>
      <c r="D552" s="588"/>
      <c r="E552" s="588"/>
      <c r="F552" s="588"/>
      <c r="G552" s="588"/>
      <c r="H552" s="588"/>
      <c r="I552" s="588"/>
      <c r="J552" s="588"/>
      <c r="K552" s="588"/>
      <c r="L552" s="588"/>
      <c r="M552" s="588"/>
      <c r="N552" s="588"/>
      <c r="O552" s="588"/>
      <c r="P552" s="588"/>
      <c r="Q552" s="588"/>
      <c r="R552" s="588"/>
      <c r="S552" s="588"/>
      <c r="T552" s="588"/>
      <c r="U552" s="588"/>
      <c r="V552" s="588"/>
      <c r="W552" s="588"/>
      <c r="X552" s="588"/>
      <c r="Y552" s="588"/>
      <c r="Z552" s="588"/>
    </row>
    <row r="553">
      <c r="A553" s="588"/>
      <c r="B553" s="588"/>
      <c r="C553" s="588"/>
      <c r="D553" s="588"/>
      <c r="E553" s="588"/>
      <c r="F553" s="588"/>
      <c r="G553" s="588"/>
      <c r="H553" s="588"/>
      <c r="I553" s="588"/>
      <c r="J553" s="588"/>
      <c r="K553" s="588"/>
      <c r="L553" s="588"/>
      <c r="M553" s="588"/>
      <c r="N553" s="588"/>
      <c r="O553" s="588"/>
      <c r="P553" s="588"/>
      <c r="Q553" s="588"/>
      <c r="R553" s="588"/>
      <c r="S553" s="588"/>
      <c r="T553" s="588"/>
      <c r="U553" s="588"/>
      <c r="V553" s="588"/>
      <c r="W553" s="588"/>
      <c r="X553" s="588"/>
      <c r="Y553" s="588"/>
      <c r="Z553" s="588"/>
    </row>
    <row r="554">
      <c r="A554" s="588"/>
      <c r="B554" s="588"/>
      <c r="C554" s="588"/>
      <c r="D554" s="588"/>
      <c r="E554" s="588"/>
      <c r="F554" s="588"/>
      <c r="G554" s="588"/>
      <c r="H554" s="588"/>
      <c r="I554" s="588"/>
      <c r="J554" s="588"/>
      <c r="K554" s="588"/>
      <c r="L554" s="588"/>
      <c r="M554" s="588"/>
      <c r="N554" s="588"/>
      <c r="O554" s="588"/>
      <c r="P554" s="588"/>
      <c r="Q554" s="588"/>
      <c r="R554" s="588"/>
      <c r="S554" s="588"/>
      <c r="T554" s="588"/>
      <c r="U554" s="588"/>
      <c r="V554" s="588"/>
      <c r="W554" s="588"/>
      <c r="X554" s="588"/>
      <c r="Y554" s="588"/>
      <c r="Z554" s="588"/>
    </row>
    <row r="555">
      <c r="A555" s="588"/>
      <c r="B555" s="588"/>
      <c r="C555" s="588"/>
      <c r="D555" s="588"/>
      <c r="E555" s="588"/>
      <c r="F555" s="588"/>
      <c r="G555" s="588"/>
      <c r="H555" s="588"/>
      <c r="I555" s="588"/>
      <c r="J555" s="588"/>
      <c r="K555" s="588"/>
      <c r="L555" s="588"/>
      <c r="M555" s="588"/>
      <c r="N555" s="588"/>
      <c r="O555" s="588"/>
      <c r="P555" s="588"/>
      <c r="Q555" s="588"/>
      <c r="R555" s="588"/>
      <c r="S555" s="588"/>
      <c r="T555" s="588"/>
      <c r="U555" s="588"/>
      <c r="V555" s="588"/>
      <c r="W555" s="588"/>
      <c r="X555" s="588"/>
      <c r="Y555" s="588"/>
      <c r="Z555" s="588"/>
    </row>
    <row r="556">
      <c r="A556" s="588"/>
      <c r="B556" s="588"/>
      <c r="C556" s="588"/>
      <c r="D556" s="588"/>
      <c r="E556" s="588"/>
      <c r="F556" s="588"/>
      <c r="G556" s="588"/>
      <c r="H556" s="588"/>
      <c r="I556" s="588"/>
      <c r="J556" s="588"/>
      <c r="K556" s="588"/>
      <c r="L556" s="588"/>
      <c r="M556" s="588"/>
      <c r="N556" s="588"/>
      <c r="O556" s="588"/>
      <c r="P556" s="588"/>
      <c r="Q556" s="588"/>
      <c r="R556" s="588"/>
      <c r="S556" s="588"/>
      <c r="T556" s="588"/>
      <c r="U556" s="588"/>
      <c r="V556" s="588"/>
      <c r="W556" s="588"/>
      <c r="X556" s="588"/>
      <c r="Y556" s="588"/>
      <c r="Z556" s="588"/>
    </row>
    <row r="557">
      <c r="A557" s="588"/>
      <c r="B557" s="588"/>
      <c r="C557" s="588"/>
      <c r="D557" s="588"/>
      <c r="E557" s="588"/>
      <c r="F557" s="588"/>
      <c r="G557" s="588"/>
      <c r="H557" s="588"/>
      <c r="I557" s="588"/>
      <c r="J557" s="588"/>
      <c r="K557" s="588"/>
      <c r="L557" s="588"/>
      <c r="M557" s="588"/>
      <c r="N557" s="588"/>
      <c r="O557" s="588"/>
      <c r="P557" s="588"/>
      <c r="Q557" s="588"/>
      <c r="R557" s="588"/>
      <c r="S557" s="588"/>
      <c r="T557" s="588"/>
      <c r="U557" s="588"/>
      <c r="V557" s="588"/>
      <c r="W557" s="588"/>
      <c r="X557" s="588"/>
      <c r="Y557" s="588"/>
      <c r="Z557" s="588"/>
    </row>
    <row r="558">
      <c r="A558" s="588"/>
      <c r="B558" s="588"/>
      <c r="C558" s="588"/>
      <c r="D558" s="588"/>
      <c r="E558" s="588"/>
      <c r="F558" s="588"/>
      <c r="G558" s="588"/>
      <c r="H558" s="588"/>
      <c r="I558" s="588"/>
      <c r="J558" s="588"/>
      <c r="K558" s="588"/>
      <c r="L558" s="588"/>
      <c r="M558" s="588"/>
      <c r="N558" s="588"/>
      <c r="O558" s="588"/>
      <c r="P558" s="588"/>
      <c r="Q558" s="588"/>
      <c r="R558" s="588"/>
      <c r="S558" s="588"/>
      <c r="T558" s="588"/>
      <c r="U558" s="588"/>
      <c r="V558" s="588"/>
      <c r="W558" s="588"/>
      <c r="X558" s="588"/>
      <c r="Y558" s="588"/>
      <c r="Z558" s="588"/>
    </row>
    <row r="559">
      <c r="A559" s="588"/>
      <c r="B559" s="588"/>
      <c r="C559" s="588"/>
      <c r="D559" s="588"/>
      <c r="E559" s="588"/>
      <c r="F559" s="588"/>
      <c r="G559" s="588"/>
      <c r="H559" s="588"/>
      <c r="I559" s="588"/>
      <c r="J559" s="588"/>
      <c r="K559" s="588"/>
      <c r="L559" s="588"/>
      <c r="M559" s="588"/>
      <c r="N559" s="588"/>
      <c r="O559" s="588"/>
      <c r="P559" s="588"/>
      <c r="Q559" s="588"/>
      <c r="R559" s="588"/>
      <c r="S559" s="588"/>
      <c r="T559" s="588"/>
      <c r="U559" s="588"/>
      <c r="V559" s="588"/>
      <c r="W559" s="588"/>
      <c r="X559" s="588"/>
      <c r="Y559" s="588"/>
      <c r="Z559" s="588"/>
    </row>
    <row r="560">
      <c r="A560" s="588"/>
      <c r="B560" s="588"/>
      <c r="C560" s="588"/>
      <c r="D560" s="588"/>
      <c r="E560" s="588"/>
      <c r="F560" s="588"/>
      <c r="G560" s="588"/>
      <c r="H560" s="588"/>
      <c r="I560" s="588"/>
      <c r="J560" s="588"/>
      <c r="K560" s="588"/>
      <c r="L560" s="588"/>
      <c r="M560" s="588"/>
      <c r="N560" s="588"/>
      <c r="O560" s="588"/>
      <c r="P560" s="588"/>
      <c r="Q560" s="588"/>
      <c r="R560" s="588"/>
      <c r="S560" s="588"/>
      <c r="T560" s="588"/>
      <c r="U560" s="588"/>
      <c r="V560" s="588"/>
      <c r="W560" s="588"/>
      <c r="X560" s="588"/>
      <c r="Y560" s="588"/>
      <c r="Z560" s="588"/>
    </row>
    <row r="561">
      <c r="A561" s="588"/>
      <c r="B561" s="588"/>
      <c r="C561" s="588"/>
      <c r="D561" s="588"/>
      <c r="E561" s="588"/>
      <c r="F561" s="588"/>
      <c r="G561" s="588"/>
      <c r="H561" s="588"/>
      <c r="I561" s="588"/>
      <c r="J561" s="588"/>
      <c r="K561" s="588"/>
      <c r="L561" s="588"/>
      <c r="M561" s="588"/>
      <c r="N561" s="588"/>
      <c r="O561" s="588"/>
      <c r="P561" s="588"/>
      <c r="Q561" s="588"/>
      <c r="R561" s="588"/>
      <c r="S561" s="588"/>
      <c r="T561" s="588"/>
      <c r="U561" s="588"/>
      <c r="V561" s="588"/>
      <c r="W561" s="588"/>
      <c r="X561" s="588"/>
      <c r="Y561" s="588"/>
      <c r="Z561" s="588"/>
    </row>
    <row r="562">
      <c r="A562" s="588"/>
      <c r="B562" s="588"/>
      <c r="C562" s="588"/>
      <c r="D562" s="588"/>
      <c r="E562" s="588"/>
      <c r="F562" s="588"/>
      <c r="G562" s="588"/>
      <c r="H562" s="588"/>
      <c r="I562" s="588"/>
      <c r="J562" s="588"/>
      <c r="K562" s="588"/>
      <c r="L562" s="588"/>
      <c r="M562" s="588"/>
      <c r="N562" s="588"/>
      <c r="O562" s="588"/>
      <c r="P562" s="588"/>
      <c r="Q562" s="588"/>
      <c r="R562" s="588"/>
      <c r="S562" s="588"/>
      <c r="T562" s="588"/>
      <c r="U562" s="588"/>
      <c r="V562" s="588"/>
      <c r="W562" s="588"/>
      <c r="X562" s="588"/>
      <c r="Y562" s="588"/>
      <c r="Z562" s="588"/>
    </row>
    <row r="563">
      <c r="A563" s="588"/>
      <c r="B563" s="588"/>
      <c r="C563" s="588"/>
      <c r="D563" s="588"/>
      <c r="E563" s="588"/>
      <c r="F563" s="588"/>
      <c r="G563" s="588"/>
      <c r="H563" s="588"/>
      <c r="I563" s="588"/>
      <c r="J563" s="588"/>
      <c r="K563" s="588"/>
      <c r="L563" s="588"/>
      <c r="M563" s="588"/>
      <c r="N563" s="588"/>
      <c r="O563" s="588"/>
      <c r="P563" s="588"/>
      <c r="Q563" s="588"/>
      <c r="R563" s="588"/>
      <c r="S563" s="588"/>
      <c r="T563" s="588"/>
      <c r="U563" s="588"/>
      <c r="V563" s="588"/>
      <c r="W563" s="588"/>
      <c r="X563" s="588"/>
      <c r="Y563" s="588"/>
      <c r="Z563" s="588"/>
    </row>
    <row r="564">
      <c r="A564" s="588"/>
      <c r="B564" s="588"/>
      <c r="C564" s="588"/>
      <c r="D564" s="588"/>
      <c r="E564" s="588"/>
      <c r="F564" s="588"/>
      <c r="G564" s="588"/>
      <c r="H564" s="588"/>
      <c r="I564" s="588"/>
      <c r="J564" s="588"/>
      <c r="K564" s="588"/>
      <c r="L564" s="588"/>
      <c r="M564" s="588"/>
      <c r="N564" s="588"/>
      <c r="O564" s="588"/>
      <c r="P564" s="588"/>
      <c r="Q564" s="588"/>
      <c r="R564" s="588"/>
      <c r="S564" s="588"/>
      <c r="T564" s="588"/>
      <c r="U564" s="588"/>
      <c r="V564" s="588"/>
      <c r="W564" s="588"/>
      <c r="X564" s="588"/>
      <c r="Y564" s="588"/>
      <c r="Z564" s="588"/>
    </row>
    <row r="565">
      <c r="A565" s="588"/>
      <c r="B565" s="588"/>
      <c r="C565" s="588"/>
      <c r="D565" s="588"/>
      <c r="E565" s="588"/>
      <c r="F565" s="588"/>
      <c r="G565" s="588"/>
      <c r="H565" s="588"/>
      <c r="I565" s="588"/>
      <c r="J565" s="588"/>
      <c r="K565" s="588"/>
      <c r="L565" s="588"/>
      <c r="M565" s="588"/>
      <c r="N565" s="588"/>
      <c r="O565" s="588"/>
      <c r="P565" s="588"/>
      <c r="Q565" s="588"/>
      <c r="R565" s="588"/>
      <c r="S565" s="588"/>
      <c r="T565" s="588"/>
      <c r="U565" s="588"/>
      <c r="V565" s="588"/>
      <c r="W565" s="588"/>
      <c r="X565" s="588"/>
      <c r="Y565" s="588"/>
      <c r="Z565" s="588"/>
    </row>
    <row r="566">
      <c r="A566" s="588"/>
      <c r="B566" s="588"/>
      <c r="C566" s="588"/>
      <c r="D566" s="588"/>
      <c r="E566" s="588"/>
      <c r="F566" s="588"/>
      <c r="G566" s="588"/>
      <c r="H566" s="588"/>
      <c r="I566" s="588"/>
      <c r="J566" s="588"/>
      <c r="K566" s="588"/>
      <c r="L566" s="588"/>
      <c r="M566" s="588"/>
      <c r="N566" s="588"/>
      <c r="O566" s="588"/>
      <c r="P566" s="588"/>
      <c r="Q566" s="588"/>
      <c r="R566" s="588"/>
      <c r="S566" s="588"/>
      <c r="T566" s="588"/>
      <c r="U566" s="588"/>
      <c r="V566" s="588"/>
      <c r="W566" s="588"/>
      <c r="X566" s="588"/>
      <c r="Y566" s="588"/>
      <c r="Z566" s="588"/>
    </row>
    <row r="567">
      <c r="A567" s="588"/>
      <c r="B567" s="588"/>
      <c r="C567" s="588"/>
      <c r="D567" s="588"/>
      <c r="E567" s="588"/>
      <c r="F567" s="588"/>
      <c r="G567" s="588"/>
      <c r="H567" s="588"/>
      <c r="I567" s="588"/>
      <c r="J567" s="588"/>
      <c r="K567" s="588"/>
      <c r="L567" s="588"/>
      <c r="M567" s="588"/>
      <c r="N567" s="588"/>
      <c r="O567" s="588"/>
      <c r="P567" s="588"/>
      <c r="Q567" s="588"/>
      <c r="R567" s="588"/>
      <c r="S567" s="588"/>
      <c r="T567" s="588"/>
      <c r="U567" s="588"/>
      <c r="V567" s="588"/>
      <c r="W567" s="588"/>
      <c r="X567" s="588"/>
      <c r="Y567" s="588"/>
      <c r="Z567" s="588"/>
    </row>
    <row r="568">
      <c r="A568" s="588"/>
      <c r="B568" s="588"/>
      <c r="C568" s="588"/>
      <c r="D568" s="588"/>
      <c r="E568" s="588"/>
      <c r="F568" s="588"/>
      <c r="G568" s="588"/>
      <c r="H568" s="588"/>
      <c r="I568" s="588"/>
      <c r="J568" s="588"/>
      <c r="K568" s="588"/>
      <c r="L568" s="588"/>
      <c r="M568" s="588"/>
      <c r="N568" s="588"/>
      <c r="O568" s="588"/>
      <c r="P568" s="588"/>
      <c r="Q568" s="588"/>
      <c r="R568" s="588"/>
      <c r="S568" s="588"/>
      <c r="T568" s="588"/>
      <c r="U568" s="588"/>
      <c r="V568" s="588"/>
      <c r="W568" s="588"/>
      <c r="X568" s="588"/>
      <c r="Y568" s="588"/>
      <c r="Z568" s="588"/>
    </row>
    <row r="569">
      <c r="A569" s="588"/>
      <c r="B569" s="588"/>
      <c r="C569" s="588"/>
      <c r="D569" s="588"/>
      <c r="E569" s="588"/>
      <c r="F569" s="588"/>
      <c r="G569" s="588"/>
      <c r="H569" s="588"/>
      <c r="I569" s="588"/>
      <c r="J569" s="588"/>
      <c r="K569" s="588"/>
      <c r="L569" s="588"/>
      <c r="M569" s="588"/>
      <c r="N569" s="588"/>
      <c r="O569" s="588"/>
      <c r="P569" s="588"/>
      <c r="Q569" s="588"/>
      <c r="R569" s="588"/>
      <c r="S569" s="588"/>
      <c r="T569" s="588"/>
      <c r="U569" s="588"/>
      <c r="V569" s="588"/>
      <c r="W569" s="588"/>
      <c r="X569" s="588"/>
      <c r="Y569" s="588"/>
      <c r="Z569" s="588"/>
    </row>
    <row r="570">
      <c r="A570" s="588"/>
      <c r="B570" s="588"/>
      <c r="C570" s="588"/>
      <c r="D570" s="588"/>
      <c r="E570" s="588"/>
      <c r="F570" s="588"/>
      <c r="G570" s="588"/>
      <c r="H570" s="588"/>
      <c r="I570" s="588"/>
      <c r="J570" s="588"/>
      <c r="K570" s="588"/>
      <c r="L570" s="588"/>
      <c r="M570" s="588"/>
      <c r="N570" s="588"/>
      <c r="O570" s="588"/>
      <c r="P570" s="588"/>
      <c r="Q570" s="588"/>
      <c r="R570" s="588"/>
      <c r="S570" s="588"/>
      <c r="T570" s="588"/>
      <c r="U570" s="588"/>
      <c r="V570" s="588"/>
      <c r="W570" s="588"/>
      <c r="X570" s="588"/>
      <c r="Y570" s="588"/>
      <c r="Z570" s="588"/>
    </row>
    <row r="571">
      <c r="A571" s="588"/>
      <c r="B571" s="588"/>
      <c r="C571" s="588"/>
      <c r="D571" s="588"/>
      <c r="E571" s="588"/>
      <c r="F571" s="588"/>
      <c r="G571" s="588"/>
      <c r="H571" s="588"/>
      <c r="I571" s="588"/>
      <c r="J571" s="588"/>
      <c r="K571" s="588"/>
      <c r="L571" s="588"/>
      <c r="M571" s="588"/>
      <c r="N571" s="588"/>
      <c r="O571" s="588"/>
      <c r="P571" s="588"/>
      <c r="Q571" s="588"/>
      <c r="R571" s="588"/>
      <c r="S571" s="588"/>
      <c r="T571" s="588"/>
      <c r="U571" s="588"/>
      <c r="V571" s="588"/>
      <c r="W571" s="588"/>
      <c r="X571" s="588"/>
      <c r="Y571" s="588"/>
      <c r="Z571" s="588"/>
    </row>
    <row r="572">
      <c r="A572" s="588"/>
      <c r="B572" s="588"/>
      <c r="C572" s="588"/>
      <c r="D572" s="588"/>
      <c r="E572" s="588"/>
      <c r="F572" s="588"/>
      <c r="G572" s="588"/>
      <c r="H572" s="588"/>
      <c r="I572" s="588"/>
      <c r="J572" s="588"/>
      <c r="K572" s="588"/>
      <c r="L572" s="588"/>
      <c r="M572" s="588"/>
      <c r="N572" s="588"/>
      <c r="O572" s="588"/>
      <c r="P572" s="588"/>
      <c r="Q572" s="588"/>
      <c r="R572" s="588"/>
      <c r="S572" s="588"/>
      <c r="T572" s="588"/>
      <c r="U572" s="588"/>
      <c r="V572" s="588"/>
      <c r="W572" s="588"/>
      <c r="X572" s="588"/>
      <c r="Y572" s="588"/>
      <c r="Z572" s="588"/>
    </row>
    <row r="573">
      <c r="A573" s="588"/>
      <c r="B573" s="588"/>
      <c r="C573" s="588"/>
      <c r="D573" s="588"/>
      <c r="E573" s="588"/>
      <c r="F573" s="588"/>
      <c r="G573" s="588"/>
      <c r="H573" s="588"/>
      <c r="I573" s="588"/>
      <c r="J573" s="588"/>
      <c r="K573" s="588"/>
      <c r="L573" s="588"/>
      <c r="M573" s="588"/>
      <c r="N573" s="588"/>
      <c r="O573" s="588"/>
      <c r="P573" s="588"/>
      <c r="Q573" s="588"/>
      <c r="R573" s="588"/>
      <c r="S573" s="588"/>
      <c r="T573" s="588"/>
      <c r="U573" s="588"/>
      <c r="V573" s="588"/>
      <c r="W573" s="588"/>
      <c r="X573" s="588"/>
      <c r="Y573" s="588"/>
      <c r="Z573" s="588"/>
    </row>
    <row r="574">
      <c r="A574" s="588"/>
      <c r="B574" s="588"/>
      <c r="C574" s="588"/>
      <c r="D574" s="588"/>
      <c r="E574" s="588"/>
      <c r="F574" s="588"/>
      <c r="G574" s="588"/>
      <c r="H574" s="588"/>
      <c r="I574" s="588"/>
      <c r="J574" s="588"/>
      <c r="K574" s="588"/>
      <c r="L574" s="588"/>
      <c r="M574" s="588"/>
      <c r="N574" s="588"/>
      <c r="O574" s="588"/>
      <c r="P574" s="588"/>
      <c r="Q574" s="588"/>
      <c r="R574" s="588"/>
      <c r="S574" s="588"/>
      <c r="T574" s="588"/>
      <c r="U574" s="588"/>
      <c r="V574" s="588"/>
      <c r="W574" s="588"/>
      <c r="X574" s="588"/>
      <c r="Y574" s="588"/>
      <c r="Z574" s="588"/>
    </row>
    <row r="575">
      <c r="A575" s="588"/>
      <c r="B575" s="588"/>
      <c r="C575" s="588"/>
      <c r="D575" s="588"/>
      <c r="E575" s="588"/>
      <c r="F575" s="588"/>
      <c r="G575" s="588"/>
      <c r="H575" s="588"/>
      <c r="I575" s="588"/>
      <c r="J575" s="588"/>
      <c r="K575" s="588"/>
      <c r="L575" s="588"/>
      <c r="M575" s="588"/>
      <c r="N575" s="588"/>
      <c r="O575" s="588"/>
      <c r="P575" s="588"/>
      <c r="Q575" s="588"/>
      <c r="R575" s="588"/>
      <c r="S575" s="588"/>
      <c r="T575" s="588"/>
      <c r="U575" s="588"/>
      <c r="V575" s="588"/>
      <c r="W575" s="588"/>
      <c r="X575" s="588"/>
      <c r="Y575" s="588"/>
      <c r="Z575" s="588"/>
    </row>
    <row r="576">
      <c r="A576" s="588"/>
      <c r="B576" s="588"/>
      <c r="C576" s="588"/>
      <c r="D576" s="588"/>
      <c r="E576" s="588"/>
      <c r="F576" s="588"/>
      <c r="G576" s="588"/>
      <c r="H576" s="588"/>
      <c r="I576" s="588"/>
      <c r="J576" s="588"/>
      <c r="K576" s="588"/>
      <c r="L576" s="588"/>
      <c r="M576" s="588"/>
      <c r="N576" s="588"/>
      <c r="O576" s="588"/>
      <c r="P576" s="588"/>
      <c r="Q576" s="588"/>
      <c r="R576" s="588"/>
      <c r="S576" s="588"/>
      <c r="T576" s="588"/>
      <c r="U576" s="588"/>
      <c r="V576" s="588"/>
      <c r="W576" s="588"/>
      <c r="X576" s="588"/>
      <c r="Y576" s="588"/>
      <c r="Z576" s="588"/>
    </row>
    <row r="577">
      <c r="A577" s="588"/>
      <c r="B577" s="588"/>
      <c r="C577" s="588"/>
      <c r="D577" s="588"/>
      <c r="E577" s="588"/>
      <c r="F577" s="588"/>
      <c r="G577" s="588"/>
      <c r="H577" s="588"/>
      <c r="I577" s="588"/>
      <c r="J577" s="588"/>
      <c r="K577" s="588"/>
      <c r="L577" s="588"/>
      <c r="M577" s="588"/>
      <c r="N577" s="588"/>
      <c r="O577" s="588"/>
      <c r="P577" s="588"/>
      <c r="Q577" s="588"/>
      <c r="R577" s="588"/>
      <c r="S577" s="588"/>
      <c r="T577" s="588"/>
      <c r="U577" s="588"/>
      <c r="V577" s="588"/>
      <c r="W577" s="588"/>
      <c r="X577" s="588"/>
      <c r="Y577" s="588"/>
      <c r="Z577" s="588"/>
    </row>
    <row r="578">
      <c r="A578" s="588"/>
      <c r="B578" s="588"/>
      <c r="C578" s="588"/>
      <c r="D578" s="588"/>
      <c r="E578" s="588"/>
      <c r="F578" s="588"/>
      <c r="G578" s="588"/>
      <c r="H578" s="588"/>
      <c r="I578" s="588"/>
      <c r="J578" s="588"/>
      <c r="K578" s="588"/>
      <c r="L578" s="588"/>
      <c r="M578" s="588"/>
      <c r="N578" s="588"/>
      <c r="O578" s="588"/>
      <c r="P578" s="588"/>
      <c r="Q578" s="588"/>
      <c r="R578" s="588"/>
      <c r="S578" s="588"/>
      <c r="T578" s="588"/>
      <c r="U578" s="588"/>
      <c r="V578" s="588"/>
      <c r="W578" s="588"/>
      <c r="X578" s="588"/>
      <c r="Y578" s="588"/>
      <c r="Z578" s="588"/>
    </row>
    <row r="579">
      <c r="A579" s="588"/>
      <c r="B579" s="588"/>
      <c r="C579" s="588"/>
      <c r="D579" s="588"/>
      <c r="E579" s="588"/>
      <c r="F579" s="588"/>
      <c r="G579" s="588"/>
      <c r="H579" s="588"/>
      <c r="I579" s="588"/>
      <c r="J579" s="588"/>
      <c r="K579" s="588"/>
      <c r="L579" s="588"/>
      <c r="M579" s="588"/>
      <c r="N579" s="588"/>
      <c r="O579" s="588"/>
      <c r="P579" s="588"/>
      <c r="Q579" s="588"/>
      <c r="R579" s="588"/>
      <c r="S579" s="588"/>
      <c r="T579" s="588"/>
      <c r="U579" s="588"/>
      <c r="V579" s="588"/>
      <c r="W579" s="588"/>
      <c r="X579" s="588"/>
      <c r="Y579" s="588"/>
      <c r="Z579" s="588"/>
    </row>
    <row r="580">
      <c r="A580" s="588"/>
      <c r="B580" s="588"/>
      <c r="C580" s="588"/>
      <c r="D580" s="588"/>
      <c r="E580" s="588"/>
      <c r="F580" s="588"/>
      <c r="G580" s="588"/>
      <c r="H580" s="588"/>
      <c r="I580" s="588"/>
      <c r="J580" s="588"/>
      <c r="K580" s="588"/>
      <c r="L580" s="588"/>
      <c r="M580" s="588"/>
      <c r="N580" s="588"/>
      <c r="O580" s="588"/>
      <c r="P580" s="588"/>
      <c r="Q580" s="588"/>
      <c r="R580" s="588"/>
      <c r="S580" s="588"/>
      <c r="T580" s="588"/>
      <c r="U580" s="588"/>
      <c r="V580" s="588"/>
      <c r="W580" s="588"/>
      <c r="X580" s="588"/>
      <c r="Y580" s="588"/>
      <c r="Z580" s="588"/>
    </row>
    <row r="581">
      <c r="A581" s="588"/>
      <c r="B581" s="588"/>
      <c r="C581" s="588"/>
      <c r="D581" s="588"/>
      <c r="E581" s="588"/>
      <c r="F581" s="588"/>
      <c r="G581" s="588"/>
      <c r="H581" s="588"/>
      <c r="I581" s="588"/>
      <c r="J581" s="588"/>
      <c r="K581" s="588"/>
      <c r="L581" s="588"/>
      <c r="M581" s="588"/>
      <c r="N581" s="588"/>
      <c r="O581" s="588"/>
      <c r="P581" s="588"/>
      <c r="Q581" s="588"/>
      <c r="R581" s="588"/>
      <c r="S581" s="588"/>
      <c r="T581" s="588"/>
      <c r="U581" s="588"/>
      <c r="V581" s="588"/>
      <c r="W581" s="588"/>
      <c r="X581" s="588"/>
      <c r="Y581" s="588"/>
      <c r="Z581" s="588"/>
    </row>
    <row r="582">
      <c r="A582" s="588"/>
      <c r="B582" s="588"/>
      <c r="C582" s="588"/>
      <c r="D582" s="588"/>
      <c r="E582" s="588"/>
      <c r="F582" s="588"/>
      <c r="G582" s="588"/>
      <c r="H582" s="588"/>
      <c r="I582" s="588"/>
      <c r="J582" s="588"/>
      <c r="K582" s="588"/>
      <c r="L582" s="588"/>
      <c r="M582" s="588"/>
      <c r="N582" s="588"/>
      <c r="O582" s="588"/>
      <c r="P582" s="588"/>
      <c r="Q582" s="588"/>
      <c r="R582" s="588"/>
      <c r="S582" s="588"/>
      <c r="T582" s="588"/>
      <c r="U582" s="588"/>
      <c r="V582" s="588"/>
      <c r="W582" s="588"/>
      <c r="X582" s="588"/>
      <c r="Y582" s="588"/>
      <c r="Z582" s="588"/>
    </row>
    <row r="583">
      <c r="A583" s="588"/>
      <c r="B583" s="588"/>
      <c r="C583" s="588"/>
      <c r="D583" s="588"/>
      <c r="E583" s="588"/>
      <c r="F583" s="588"/>
      <c r="G583" s="588"/>
      <c r="H583" s="588"/>
      <c r="I583" s="588"/>
      <c r="J583" s="588"/>
      <c r="K583" s="588"/>
      <c r="L583" s="588"/>
      <c r="M583" s="588"/>
      <c r="N583" s="588"/>
      <c r="O583" s="588"/>
      <c r="P583" s="588"/>
      <c r="Q583" s="588"/>
      <c r="R583" s="588"/>
      <c r="S583" s="588"/>
      <c r="T583" s="588"/>
      <c r="U583" s="588"/>
      <c r="V583" s="588"/>
      <c r="W583" s="588"/>
      <c r="X583" s="588"/>
      <c r="Y583" s="588"/>
      <c r="Z583" s="588"/>
    </row>
    <row r="584">
      <c r="A584" s="588"/>
      <c r="B584" s="588"/>
      <c r="C584" s="588"/>
      <c r="D584" s="588"/>
      <c r="E584" s="588"/>
      <c r="F584" s="588"/>
      <c r="G584" s="588"/>
      <c r="H584" s="588"/>
      <c r="I584" s="588"/>
      <c r="J584" s="588"/>
      <c r="K584" s="588"/>
      <c r="L584" s="588"/>
      <c r="M584" s="588"/>
      <c r="N584" s="588"/>
      <c r="O584" s="588"/>
      <c r="P584" s="588"/>
      <c r="Q584" s="588"/>
      <c r="R584" s="588"/>
      <c r="S584" s="588"/>
      <c r="T584" s="588"/>
      <c r="U584" s="588"/>
      <c r="V584" s="588"/>
      <c r="W584" s="588"/>
      <c r="X584" s="588"/>
      <c r="Y584" s="588"/>
      <c r="Z584" s="588"/>
    </row>
    <row r="585">
      <c r="A585" s="588"/>
      <c r="B585" s="588"/>
      <c r="C585" s="588"/>
      <c r="D585" s="588"/>
      <c r="E585" s="588"/>
      <c r="F585" s="588"/>
      <c r="G585" s="588"/>
      <c r="H585" s="588"/>
      <c r="I585" s="588"/>
      <c r="J585" s="588"/>
      <c r="K585" s="588"/>
      <c r="L585" s="588"/>
      <c r="M585" s="588"/>
      <c r="N585" s="588"/>
      <c r="O585" s="588"/>
      <c r="P585" s="588"/>
      <c r="Q585" s="588"/>
      <c r="R585" s="588"/>
      <c r="S585" s="588"/>
      <c r="T585" s="588"/>
      <c r="U585" s="588"/>
      <c r="V585" s="588"/>
      <c r="W585" s="588"/>
      <c r="X585" s="588"/>
      <c r="Y585" s="588"/>
      <c r="Z585" s="588"/>
    </row>
    <row r="586">
      <c r="A586" s="588"/>
      <c r="B586" s="588"/>
      <c r="C586" s="588"/>
      <c r="D586" s="588"/>
      <c r="E586" s="588"/>
      <c r="F586" s="588"/>
      <c r="G586" s="588"/>
      <c r="H586" s="588"/>
      <c r="I586" s="588"/>
      <c r="J586" s="588"/>
      <c r="K586" s="588"/>
      <c r="L586" s="588"/>
      <c r="M586" s="588"/>
      <c r="N586" s="588"/>
      <c r="O586" s="588"/>
      <c r="P586" s="588"/>
      <c r="Q586" s="588"/>
      <c r="R586" s="588"/>
      <c r="S586" s="588"/>
      <c r="T586" s="588"/>
      <c r="U586" s="588"/>
      <c r="V586" s="588"/>
      <c r="W586" s="588"/>
      <c r="X586" s="588"/>
      <c r="Y586" s="588"/>
      <c r="Z586" s="588"/>
    </row>
    <row r="587">
      <c r="A587" s="588"/>
      <c r="B587" s="588"/>
      <c r="C587" s="588"/>
      <c r="D587" s="588"/>
      <c r="E587" s="588"/>
      <c r="F587" s="588"/>
      <c r="G587" s="588"/>
      <c r="H587" s="588"/>
      <c r="I587" s="588"/>
      <c r="J587" s="588"/>
      <c r="K587" s="588"/>
      <c r="L587" s="588"/>
      <c r="M587" s="588"/>
      <c r="N587" s="588"/>
      <c r="O587" s="588"/>
      <c r="P587" s="588"/>
      <c r="Q587" s="588"/>
      <c r="R587" s="588"/>
      <c r="S587" s="588"/>
      <c r="T587" s="588"/>
      <c r="U587" s="588"/>
      <c r="V587" s="588"/>
      <c r="W587" s="588"/>
      <c r="X587" s="588"/>
      <c r="Y587" s="588"/>
      <c r="Z587" s="588"/>
    </row>
    <row r="588">
      <c r="A588" s="588"/>
      <c r="B588" s="588"/>
      <c r="C588" s="588"/>
      <c r="D588" s="588"/>
      <c r="E588" s="588"/>
      <c r="F588" s="588"/>
      <c r="G588" s="588"/>
      <c r="H588" s="588"/>
      <c r="I588" s="588"/>
      <c r="J588" s="588"/>
      <c r="K588" s="588"/>
      <c r="L588" s="588"/>
      <c r="M588" s="588"/>
      <c r="N588" s="588"/>
      <c r="O588" s="588"/>
      <c r="P588" s="588"/>
      <c r="Q588" s="588"/>
      <c r="R588" s="588"/>
      <c r="S588" s="588"/>
      <c r="T588" s="588"/>
      <c r="U588" s="588"/>
      <c r="V588" s="588"/>
      <c r="W588" s="588"/>
      <c r="X588" s="588"/>
      <c r="Y588" s="588"/>
      <c r="Z588" s="588"/>
    </row>
    <row r="589">
      <c r="A589" s="588"/>
      <c r="B589" s="588"/>
      <c r="C589" s="588"/>
      <c r="D589" s="588"/>
      <c r="E589" s="588"/>
      <c r="F589" s="588"/>
      <c r="G589" s="588"/>
      <c r="H589" s="588"/>
      <c r="I589" s="588"/>
      <c r="J589" s="588"/>
      <c r="K589" s="588"/>
      <c r="L589" s="588"/>
      <c r="M589" s="588"/>
      <c r="N589" s="588"/>
      <c r="O589" s="588"/>
      <c r="P589" s="588"/>
      <c r="Q589" s="588"/>
      <c r="R589" s="588"/>
      <c r="S589" s="588"/>
      <c r="T589" s="588"/>
      <c r="U589" s="588"/>
      <c r="V589" s="588"/>
      <c r="W589" s="588"/>
      <c r="X589" s="588"/>
      <c r="Y589" s="588"/>
      <c r="Z589" s="588"/>
    </row>
    <row r="590">
      <c r="A590" s="588"/>
      <c r="B590" s="588"/>
      <c r="C590" s="588"/>
      <c r="D590" s="588"/>
      <c r="E590" s="588"/>
      <c r="F590" s="588"/>
      <c r="G590" s="588"/>
      <c r="H590" s="588"/>
      <c r="I590" s="588"/>
      <c r="J590" s="588"/>
      <c r="K590" s="588"/>
      <c r="L590" s="588"/>
      <c r="M590" s="588"/>
      <c r="N590" s="588"/>
      <c r="O590" s="588"/>
      <c r="P590" s="588"/>
      <c r="Q590" s="588"/>
      <c r="R590" s="588"/>
      <c r="S590" s="588"/>
      <c r="T590" s="588"/>
      <c r="U590" s="588"/>
      <c r="V590" s="588"/>
      <c r="W590" s="588"/>
      <c r="X590" s="588"/>
      <c r="Y590" s="588"/>
      <c r="Z590" s="588"/>
    </row>
    <row r="591">
      <c r="A591" s="588"/>
      <c r="B591" s="588"/>
      <c r="C591" s="588"/>
      <c r="D591" s="588"/>
      <c r="E591" s="588"/>
      <c r="F591" s="588"/>
      <c r="G591" s="588"/>
      <c r="H591" s="588"/>
      <c r="I591" s="588"/>
      <c r="J591" s="588"/>
      <c r="K591" s="588"/>
      <c r="L591" s="588"/>
      <c r="M591" s="588"/>
      <c r="N591" s="588"/>
      <c r="O591" s="588"/>
      <c r="P591" s="588"/>
      <c r="Q591" s="588"/>
      <c r="R591" s="588"/>
      <c r="S591" s="588"/>
      <c r="T591" s="588"/>
      <c r="U591" s="588"/>
      <c r="V591" s="588"/>
      <c r="W591" s="588"/>
      <c r="X591" s="588"/>
      <c r="Y591" s="588"/>
      <c r="Z591" s="588"/>
    </row>
    <row r="592">
      <c r="A592" s="588"/>
      <c r="B592" s="588"/>
      <c r="C592" s="588"/>
      <c r="D592" s="588"/>
      <c r="E592" s="588"/>
      <c r="F592" s="588"/>
      <c r="G592" s="588"/>
      <c r="H592" s="588"/>
      <c r="I592" s="588"/>
      <c r="J592" s="588"/>
      <c r="K592" s="588"/>
      <c r="L592" s="588"/>
      <c r="M592" s="588"/>
      <c r="N592" s="588"/>
      <c r="O592" s="588"/>
      <c r="P592" s="588"/>
      <c r="Q592" s="588"/>
      <c r="R592" s="588"/>
      <c r="S592" s="588"/>
      <c r="T592" s="588"/>
      <c r="U592" s="588"/>
      <c r="V592" s="588"/>
      <c r="W592" s="588"/>
      <c r="X592" s="588"/>
      <c r="Y592" s="588"/>
      <c r="Z592" s="588"/>
    </row>
    <row r="593">
      <c r="A593" s="588"/>
      <c r="B593" s="588"/>
      <c r="C593" s="588"/>
      <c r="D593" s="588"/>
      <c r="E593" s="588"/>
      <c r="F593" s="588"/>
      <c r="G593" s="588"/>
      <c r="H593" s="588"/>
      <c r="I593" s="588"/>
      <c r="J593" s="588"/>
      <c r="K593" s="588"/>
      <c r="L593" s="588"/>
      <c r="M593" s="588"/>
      <c r="N593" s="588"/>
      <c r="O593" s="588"/>
      <c r="P593" s="588"/>
      <c r="Q593" s="588"/>
      <c r="R593" s="588"/>
      <c r="S593" s="588"/>
      <c r="T593" s="588"/>
      <c r="U593" s="588"/>
      <c r="V593" s="588"/>
      <c r="W593" s="588"/>
      <c r="X593" s="588"/>
      <c r="Y593" s="588"/>
      <c r="Z593" s="588"/>
    </row>
    <row r="594">
      <c r="A594" s="588"/>
      <c r="B594" s="588"/>
      <c r="C594" s="588"/>
      <c r="D594" s="588"/>
      <c r="E594" s="588"/>
      <c r="F594" s="588"/>
      <c r="G594" s="588"/>
      <c r="H594" s="588"/>
      <c r="I594" s="588"/>
      <c r="J594" s="588"/>
      <c r="K594" s="588"/>
      <c r="L594" s="588"/>
      <c r="M594" s="588"/>
      <c r="N594" s="588"/>
      <c r="O594" s="588"/>
      <c r="P594" s="588"/>
      <c r="Q594" s="588"/>
      <c r="R594" s="588"/>
      <c r="S594" s="588"/>
      <c r="T594" s="588"/>
      <c r="U594" s="588"/>
      <c r="V594" s="588"/>
      <c r="W594" s="588"/>
      <c r="X594" s="588"/>
      <c r="Y594" s="588"/>
      <c r="Z594" s="588"/>
    </row>
    <row r="595">
      <c r="A595" s="588"/>
      <c r="B595" s="588"/>
      <c r="C595" s="588"/>
      <c r="D595" s="588"/>
      <c r="E595" s="588"/>
      <c r="F595" s="588"/>
      <c r="G595" s="588"/>
      <c r="H595" s="588"/>
      <c r="I595" s="588"/>
      <c r="J595" s="588"/>
      <c r="K595" s="588"/>
      <c r="L595" s="588"/>
      <c r="M595" s="588"/>
      <c r="N595" s="588"/>
      <c r="O595" s="588"/>
      <c r="P595" s="588"/>
      <c r="Q595" s="588"/>
      <c r="R595" s="588"/>
      <c r="S595" s="588"/>
      <c r="T595" s="588"/>
      <c r="U595" s="588"/>
      <c r="V595" s="588"/>
      <c r="W595" s="588"/>
      <c r="X595" s="588"/>
      <c r="Y595" s="588"/>
      <c r="Z595" s="588"/>
    </row>
    <row r="596">
      <c r="A596" s="588"/>
      <c r="B596" s="588"/>
      <c r="C596" s="588"/>
      <c r="D596" s="588"/>
      <c r="E596" s="588"/>
      <c r="F596" s="588"/>
      <c r="G596" s="588"/>
      <c r="H596" s="588"/>
      <c r="I596" s="588"/>
      <c r="J596" s="588"/>
      <c r="K596" s="588"/>
      <c r="L596" s="588"/>
      <c r="M596" s="588"/>
      <c r="N596" s="588"/>
      <c r="O596" s="588"/>
      <c r="P596" s="588"/>
      <c r="Q596" s="588"/>
      <c r="R596" s="588"/>
      <c r="S596" s="588"/>
      <c r="T596" s="588"/>
      <c r="U596" s="588"/>
      <c r="V596" s="588"/>
      <c r="W596" s="588"/>
      <c r="X596" s="588"/>
      <c r="Y596" s="588"/>
      <c r="Z596" s="588"/>
    </row>
    <row r="597">
      <c r="A597" s="588"/>
      <c r="B597" s="588"/>
      <c r="C597" s="588"/>
      <c r="D597" s="588"/>
      <c r="E597" s="588"/>
      <c r="F597" s="588"/>
      <c r="G597" s="588"/>
      <c r="H597" s="588"/>
      <c r="I597" s="588"/>
      <c r="J597" s="588"/>
      <c r="K597" s="588"/>
      <c r="L597" s="588"/>
      <c r="M597" s="588"/>
      <c r="N597" s="588"/>
      <c r="O597" s="588"/>
      <c r="P597" s="588"/>
      <c r="Q597" s="588"/>
      <c r="R597" s="588"/>
      <c r="S597" s="588"/>
      <c r="T597" s="588"/>
      <c r="U597" s="588"/>
      <c r="V597" s="588"/>
      <c r="W597" s="588"/>
      <c r="X597" s="588"/>
      <c r="Y597" s="588"/>
      <c r="Z597" s="588"/>
    </row>
    <row r="598">
      <c r="A598" s="588"/>
      <c r="B598" s="588"/>
      <c r="C598" s="588"/>
      <c r="D598" s="588"/>
      <c r="E598" s="588"/>
      <c r="F598" s="588"/>
      <c r="G598" s="588"/>
      <c r="H598" s="588"/>
      <c r="I598" s="588"/>
      <c r="J598" s="588"/>
      <c r="K598" s="588"/>
      <c r="L598" s="588"/>
      <c r="M598" s="588"/>
      <c r="N598" s="588"/>
      <c r="O598" s="588"/>
      <c r="P598" s="588"/>
      <c r="Q598" s="588"/>
      <c r="R598" s="588"/>
      <c r="S598" s="588"/>
      <c r="T598" s="588"/>
      <c r="U598" s="588"/>
      <c r="V598" s="588"/>
      <c r="W598" s="588"/>
      <c r="X598" s="588"/>
      <c r="Y598" s="588"/>
      <c r="Z598" s="588"/>
    </row>
    <row r="599">
      <c r="A599" s="588"/>
      <c r="B599" s="588"/>
      <c r="C599" s="588"/>
      <c r="D599" s="588"/>
      <c r="E599" s="588"/>
      <c r="F599" s="588"/>
      <c r="G599" s="588"/>
      <c r="H599" s="588"/>
      <c r="I599" s="588"/>
      <c r="J599" s="588"/>
      <c r="K599" s="588"/>
      <c r="L599" s="588"/>
      <c r="M599" s="588"/>
      <c r="N599" s="588"/>
      <c r="O599" s="588"/>
      <c r="P599" s="588"/>
      <c r="Q599" s="588"/>
      <c r="R599" s="588"/>
      <c r="S599" s="588"/>
      <c r="T599" s="588"/>
      <c r="U599" s="588"/>
      <c r="V599" s="588"/>
      <c r="W599" s="588"/>
      <c r="X599" s="588"/>
      <c r="Y599" s="588"/>
      <c r="Z599" s="588"/>
    </row>
    <row r="600">
      <c r="A600" s="588"/>
      <c r="B600" s="588"/>
      <c r="C600" s="588"/>
      <c r="D600" s="588"/>
      <c r="E600" s="588"/>
      <c r="F600" s="588"/>
      <c r="G600" s="588"/>
      <c r="H600" s="588"/>
      <c r="I600" s="588"/>
      <c r="J600" s="588"/>
      <c r="K600" s="588"/>
      <c r="L600" s="588"/>
      <c r="M600" s="588"/>
      <c r="N600" s="588"/>
      <c r="O600" s="588"/>
      <c r="P600" s="588"/>
      <c r="Q600" s="588"/>
      <c r="R600" s="588"/>
      <c r="S600" s="588"/>
      <c r="T600" s="588"/>
      <c r="U600" s="588"/>
      <c r="V600" s="588"/>
      <c r="W600" s="588"/>
      <c r="X600" s="588"/>
      <c r="Y600" s="588"/>
      <c r="Z600" s="588"/>
    </row>
    <row r="601">
      <c r="A601" s="588"/>
      <c r="B601" s="588"/>
      <c r="C601" s="588"/>
      <c r="D601" s="588"/>
      <c r="E601" s="588"/>
      <c r="F601" s="588"/>
      <c r="G601" s="588"/>
      <c r="H601" s="588"/>
      <c r="I601" s="588"/>
      <c r="J601" s="588"/>
      <c r="K601" s="588"/>
      <c r="L601" s="588"/>
      <c r="M601" s="588"/>
      <c r="N601" s="588"/>
      <c r="O601" s="588"/>
      <c r="P601" s="588"/>
      <c r="Q601" s="588"/>
      <c r="R601" s="588"/>
      <c r="S601" s="588"/>
      <c r="T601" s="588"/>
      <c r="U601" s="588"/>
      <c r="V601" s="588"/>
      <c r="W601" s="588"/>
      <c r="X601" s="588"/>
      <c r="Y601" s="588"/>
      <c r="Z601" s="588"/>
    </row>
    <row r="602">
      <c r="A602" s="588"/>
      <c r="B602" s="588"/>
      <c r="C602" s="588"/>
      <c r="D602" s="588"/>
      <c r="E602" s="588"/>
      <c r="F602" s="588"/>
      <c r="G602" s="588"/>
      <c r="H602" s="588"/>
      <c r="I602" s="588"/>
      <c r="J602" s="588"/>
      <c r="K602" s="588"/>
      <c r="L602" s="588"/>
      <c r="M602" s="588"/>
      <c r="N602" s="588"/>
      <c r="O602" s="588"/>
      <c r="P602" s="588"/>
      <c r="Q602" s="588"/>
      <c r="R602" s="588"/>
      <c r="S602" s="588"/>
      <c r="T602" s="588"/>
      <c r="U602" s="588"/>
      <c r="V602" s="588"/>
      <c r="W602" s="588"/>
      <c r="X602" s="588"/>
      <c r="Y602" s="588"/>
      <c r="Z602" s="588"/>
    </row>
    <row r="603">
      <c r="A603" s="588"/>
      <c r="B603" s="588"/>
      <c r="C603" s="588"/>
      <c r="D603" s="588"/>
      <c r="E603" s="588"/>
      <c r="F603" s="588"/>
      <c r="G603" s="588"/>
      <c r="H603" s="588"/>
      <c r="I603" s="588"/>
      <c r="J603" s="588"/>
      <c r="K603" s="588"/>
      <c r="L603" s="588"/>
      <c r="M603" s="588"/>
      <c r="N603" s="588"/>
      <c r="O603" s="588"/>
      <c r="P603" s="588"/>
      <c r="Q603" s="588"/>
      <c r="R603" s="588"/>
      <c r="S603" s="588"/>
      <c r="T603" s="588"/>
      <c r="U603" s="588"/>
      <c r="V603" s="588"/>
      <c r="W603" s="588"/>
      <c r="X603" s="588"/>
      <c r="Y603" s="588"/>
      <c r="Z603" s="588"/>
    </row>
    <row r="604">
      <c r="A604" s="588"/>
      <c r="B604" s="588"/>
      <c r="C604" s="588"/>
      <c r="D604" s="588"/>
      <c r="E604" s="588"/>
      <c r="F604" s="588"/>
      <c r="G604" s="588"/>
      <c r="H604" s="588"/>
      <c r="I604" s="588"/>
      <c r="J604" s="588"/>
      <c r="K604" s="588"/>
      <c r="L604" s="588"/>
      <c r="M604" s="588"/>
      <c r="N604" s="588"/>
      <c r="O604" s="588"/>
      <c r="P604" s="588"/>
      <c r="Q604" s="588"/>
      <c r="R604" s="588"/>
      <c r="S604" s="588"/>
      <c r="T604" s="588"/>
      <c r="U604" s="588"/>
      <c r="V604" s="588"/>
      <c r="W604" s="588"/>
      <c r="X604" s="588"/>
      <c r="Y604" s="588"/>
      <c r="Z604" s="588"/>
    </row>
    <row r="605">
      <c r="A605" s="588"/>
      <c r="B605" s="588"/>
      <c r="C605" s="588"/>
      <c r="D605" s="588"/>
      <c r="E605" s="588"/>
      <c r="F605" s="588"/>
      <c r="G605" s="588"/>
      <c r="H605" s="588"/>
      <c r="I605" s="588"/>
      <c r="J605" s="588"/>
      <c r="K605" s="588"/>
      <c r="L605" s="588"/>
      <c r="M605" s="588"/>
      <c r="N605" s="588"/>
      <c r="O605" s="588"/>
      <c r="P605" s="588"/>
      <c r="Q605" s="588"/>
      <c r="R605" s="588"/>
      <c r="S605" s="588"/>
      <c r="T605" s="588"/>
      <c r="U605" s="588"/>
      <c r="V605" s="588"/>
      <c r="W605" s="588"/>
      <c r="X605" s="588"/>
      <c r="Y605" s="588"/>
      <c r="Z605" s="588"/>
    </row>
    <row r="606">
      <c r="A606" s="588"/>
      <c r="B606" s="588"/>
      <c r="C606" s="588"/>
      <c r="D606" s="588"/>
      <c r="E606" s="588"/>
      <c r="F606" s="588"/>
      <c r="G606" s="588"/>
      <c r="H606" s="588"/>
      <c r="I606" s="588"/>
      <c r="J606" s="588"/>
      <c r="K606" s="588"/>
      <c r="L606" s="588"/>
      <c r="M606" s="588"/>
      <c r="N606" s="588"/>
      <c r="O606" s="588"/>
      <c r="P606" s="588"/>
      <c r="Q606" s="588"/>
      <c r="R606" s="588"/>
      <c r="S606" s="588"/>
      <c r="T606" s="588"/>
      <c r="U606" s="588"/>
      <c r="V606" s="588"/>
      <c r="W606" s="588"/>
      <c r="X606" s="588"/>
      <c r="Y606" s="588"/>
      <c r="Z606" s="588"/>
    </row>
    <row r="607">
      <c r="A607" s="588"/>
      <c r="B607" s="588"/>
      <c r="C607" s="588"/>
      <c r="D607" s="588"/>
      <c r="E607" s="588"/>
      <c r="F607" s="588"/>
      <c r="G607" s="588"/>
      <c r="H607" s="588"/>
      <c r="I607" s="588"/>
      <c r="J607" s="588"/>
      <c r="K607" s="588"/>
      <c r="L607" s="588"/>
      <c r="M607" s="588"/>
      <c r="N607" s="588"/>
      <c r="O607" s="588"/>
      <c r="P607" s="588"/>
      <c r="Q607" s="588"/>
      <c r="R607" s="588"/>
      <c r="S607" s="588"/>
      <c r="T607" s="588"/>
      <c r="U607" s="588"/>
      <c r="V607" s="588"/>
      <c r="W607" s="588"/>
      <c r="X607" s="588"/>
      <c r="Y607" s="588"/>
      <c r="Z607" s="588"/>
    </row>
    <row r="608">
      <c r="A608" s="588"/>
      <c r="B608" s="588"/>
      <c r="C608" s="588"/>
      <c r="D608" s="588"/>
      <c r="E608" s="588"/>
      <c r="F608" s="588"/>
      <c r="G608" s="588"/>
      <c r="H608" s="588"/>
      <c r="I608" s="588"/>
      <c r="J608" s="588"/>
      <c r="K608" s="588"/>
      <c r="L608" s="588"/>
      <c r="M608" s="588"/>
      <c r="N608" s="588"/>
      <c r="O608" s="588"/>
      <c r="P608" s="588"/>
      <c r="Q608" s="588"/>
      <c r="R608" s="588"/>
      <c r="S608" s="588"/>
      <c r="T608" s="588"/>
      <c r="U608" s="588"/>
      <c r="V608" s="588"/>
      <c r="W608" s="588"/>
      <c r="X608" s="588"/>
      <c r="Y608" s="588"/>
      <c r="Z608" s="588"/>
    </row>
    <row r="609">
      <c r="A609" s="588"/>
      <c r="B609" s="588"/>
      <c r="C609" s="588"/>
      <c r="D609" s="588"/>
      <c r="E609" s="588"/>
      <c r="F609" s="588"/>
      <c r="G609" s="588"/>
      <c r="H609" s="588"/>
      <c r="I609" s="588"/>
      <c r="J609" s="588"/>
      <c r="K609" s="588"/>
      <c r="L609" s="588"/>
      <c r="M609" s="588"/>
      <c r="N609" s="588"/>
      <c r="O609" s="588"/>
      <c r="P609" s="588"/>
      <c r="Q609" s="588"/>
      <c r="R609" s="588"/>
      <c r="S609" s="588"/>
      <c r="T609" s="588"/>
      <c r="U609" s="588"/>
      <c r="V609" s="588"/>
      <c r="W609" s="588"/>
      <c r="X609" s="588"/>
      <c r="Y609" s="588"/>
      <c r="Z609" s="588"/>
    </row>
    <row r="610">
      <c r="A610" s="588"/>
      <c r="B610" s="588"/>
      <c r="C610" s="588"/>
      <c r="D610" s="588"/>
      <c r="E610" s="588"/>
      <c r="F610" s="588"/>
      <c r="G610" s="588"/>
      <c r="H610" s="588"/>
      <c r="I610" s="588"/>
      <c r="J610" s="588"/>
      <c r="K610" s="588"/>
      <c r="L610" s="588"/>
      <c r="M610" s="588"/>
      <c r="N610" s="588"/>
      <c r="O610" s="588"/>
      <c r="P610" s="588"/>
      <c r="Q610" s="588"/>
      <c r="R610" s="588"/>
      <c r="S610" s="588"/>
      <c r="T610" s="588"/>
      <c r="U610" s="588"/>
      <c r="V610" s="588"/>
      <c r="W610" s="588"/>
      <c r="X610" s="588"/>
      <c r="Y610" s="588"/>
      <c r="Z610" s="588"/>
    </row>
    <row r="611">
      <c r="A611" s="588"/>
      <c r="B611" s="588"/>
      <c r="C611" s="588"/>
      <c r="D611" s="588"/>
      <c r="E611" s="588"/>
      <c r="F611" s="588"/>
      <c r="G611" s="588"/>
      <c r="H611" s="588"/>
      <c r="I611" s="588"/>
      <c r="J611" s="588"/>
      <c r="K611" s="588"/>
      <c r="L611" s="588"/>
      <c r="M611" s="588"/>
      <c r="N611" s="588"/>
      <c r="O611" s="588"/>
      <c r="P611" s="588"/>
      <c r="Q611" s="588"/>
      <c r="R611" s="588"/>
      <c r="S611" s="588"/>
      <c r="T611" s="588"/>
      <c r="U611" s="588"/>
      <c r="V611" s="588"/>
      <c r="W611" s="588"/>
      <c r="X611" s="588"/>
      <c r="Y611" s="588"/>
      <c r="Z611" s="588"/>
    </row>
    <row r="612">
      <c r="A612" s="588"/>
      <c r="B612" s="588"/>
      <c r="C612" s="588"/>
      <c r="D612" s="588"/>
      <c r="E612" s="588"/>
      <c r="F612" s="588"/>
      <c r="G612" s="588"/>
      <c r="H612" s="588"/>
      <c r="I612" s="588"/>
      <c r="J612" s="588"/>
      <c r="K612" s="588"/>
      <c r="L612" s="588"/>
      <c r="M612" s="588"/>
      <c r="N612" s="588"/>
      <c r="O612" s="588"/>
      <c r="P612" s="588"/>
      <c r="Q612" s="588"/>
      <c r="R612" s="588"/>
      <c r="S612" s="588"/>
      <c r="T612" s="588"/>
      <c r="U612" s="588"/>
      <c r="V612" s="588"/>
      <c r="W612" s="588"/>
      <c r="X612" s="588"/>
      <c r="Y612" s="588"/>
      <c r="Z612" s="588"/>
    </row>
    <row r="613">
      <c r="A613" s="588"/>
      <c r="B613" s="588"/>
      <c r="C613" s="588"/>
      <c r="D613" s="588"/>
      <c r="E613" s="588"/>
      <c r="F613" s="588"/>
      <c r="G613" s="588"/>
      <c r="H613" s="588"/>
      <c r="I613" s="588"/>
      <c r="J613" s="588"/>
      <c r="K613" s="588"/>
      <c r="L613" s="588"/>
      <c r="M613" s="588"/>
      <c r="N613" s="588"/>
      <c r="O613" s="588"/>
      <c r="P613" s="588"/>
      <c r="Q613" s="588"/>
      <c r="R613" s="588"/>
      <c r="S613" s="588"/>
      <c r="T613" s="588"/>
      <c r="U613" s="588"/>
      <c r="V613" s="588"/>
      <c r="W613" s="588"/>
      <c r="X613" s="588"/>
      <c r="Y613" s="588"/>
      <c r="Z613" s="588"/>
    </row>
    <row r="614">
      <c r="A614" s="588"/>
      <c r="B614" s="588"/>
      <c r="C614" s="588"/>
      <c r="D614" s="588"/>
      <c r="E614" s="588"/>
      <c r="F614" s="588"/>
      <c r="G614" s="588"/>
      <c r="H614" s="588"/>
      <c r="I614" s="588"/>
      <c r="J614" s="588"/>
      <c r="K614" s="588"/>
      <c r="L614" s="588"/>
      <c r="M614" s="588"/>
      <c r="N614" s="588"/>
      <c r="O614" s="588"/>
      <c r="P614" s="588"/>
      <c r="Q614" s="588"/>
      <c r="R614" s="588"/>
      <c r="S614" s="588"/>
      <c r="T614" s="588"/>
      <c r="U614" s="588"/>
      <c r="V614" s="588"/>
      <c r="W614" s="588"/>
      <c r="X614" s="588"/>
      <c r="Y614" s="588"/>
      <c r="Z614" s="588"/>
    </row>
    <row r="615">
      <c r="A615" s="588"/>
      <c r="B615" s="588"/>
      <c r="C615" s="588"/>
      <c r="D615" s="588"/>
      <c r="E615" s="588"/>
      <c r="F615" s="588"/>
      <c r="G615" s="588"/>
      <c r="H615" s="588"/>
      <c r="I615" s="588"/>
      <c r="J615" s="588"/>
      <c r="K615" s="588"/>
      <c r="L615" s="588"/>
      <c r="M615" s="588"/>
      <c r="N615" s="588"/>
      <c r="O615" s="588"/>
      <c r="P615" s="588"/>
      <c r="Q615" s="588"/>
      <c r="R615" s="588"/>
      <c r="S615" s="588"/>
      <c r="T615" s="588"/>
      <c r="U615" s="588"/>
      <c r="V615" s="588"/>
      <c r="W615" s="588"/>
      <c r="X615" s="588"/>
      <c r="Y615" s="588"/>
      <c r="Z615" s="588"/>
    </row>
    <row r="616">
      <c r="A616" s="588"/>
      <c r="B616" s="588"/>
      <c r="C616" s="588"/>
      <c r="D616" s="588"/>
      <c r="E616" s="588"/>
      <c r="F616" s="588"/>
      <c r="G616" s="588"/>
      <c r="H616" s="588"/>
      <c r="I616" s="588"/>
      <c r="J616" s="588"/>
      <c r="K616" s="588"/>
      <c r="L616" s="588"/>
      <c r="M616" s="588"/>
      <c r="N616" s="588"/>
      <c r="O616" s="588"/>
      <c r="P616" s="588"/>
      <c r="Q616" s="588"/>
      <c r="R616" s="588"/>
      <c r="S616" s="588"/>
      <c r="T616" s="588"/>
      <c r="U616" s="588"/>
      <c r="V616" s="588"/>
      <c r="W616" s="588"/>
      <c r="X616" s="588"/>
      <c r="Y616" s="588"/>
      <c r="Z616" s="588"/>
    </row>
    <row r="617">
      <c r="A617" s="588"/>
      <c r="B617" s="588"/>
      <c r="C617" s="588"/>
      <c r="D617" s="588"/>
      <c r="E617" s="588"/>
      <c r="F617" s="588"/>
      <c r="G617" s="588"/>
      <c r="H617" s="588"/>
      <c r="I617" s="588"/>
      <c r="J617" s="588"/>
      <c r="K617" s="588"/>
      <c r="L617" s="588"/>
      <c r="M617" s="588"/>
      <c r="N617" s="588"/>
      <c r="O617" s="588"/>
      <c r="P617" s="588"/>
      <c r="Q617" s="588"/>
      <c r="R617" s="588"/>
      <c r="S617" s="588"/>
      <c r="T617" s="588"/>
      <c r="U617" s="588"/>
      <c r="V617" s="588"/>
      <c r="W617" s="588"/>
      <c r="X617" s="588"/>
      <c r="Y617" s="588"/>
      <c r="Z617" s="588"/>
    </row>
    <row r="618">
      <c r="A618" s="588"/>
      <c r="B618" s="588"/>
      <c r="C618" s="588"/>
      <c r="D618" s="588"/>
      <c r="E618" s="588"/>
      <c r="F618" s="588"/>
      <c r="G618" s="588"/>
      <c r="H618" s="588"/>
      <c r="I618" s="588"/>
      <c r="J618" s="588"/>
      <c r="K618" s="588"/>
      <c r="L618" s="588"/>
      <c r="M618" s="588"/>
      <c r="N618" s="588"/>
      <c r="O618" s="588"/>
      <c r="P618" s="588"/>
      <c r="Q618" s="588"/>
      <c r="R618" s="588"/>
      <c r="S618" s="588"/>
      <c r="T618" s="588"/>
      <c r="U618" s="588"/>
      <c r="V618" s="588"/>
      <c r="W618" s="588"/>
      <c r="X618" s="588"/>
      <c r="Y618" s="588"/>
      <c r="Z618" s="588"/>
    </row>
    <row r="619">
      <c r="A619" s="588"/>
      <c r="B619" s="588"/>
      <c r="C619" s="588"/>
      <c r="D619" s="588"/>
      <c r="E619" s="588"/>
      <c r="F619" s="588"/>
      <c r="G619" s="588"/>
      <c r="H619" s="588"/>
      <c r="I619" s="588"/>
      <c r="J619" s="588"/>
      <c r="K619" s="588"/>
      <c r="L619" s="588"/>
      <c r="M619" s="588"/>
      <c r="N619" s="588"/>
      <c r="O619" s="588"/>
      <c r="P619" s="588"/>
      <c r="Q619" s="588"/>
      <c r="R619" s="588"/>
      <c r="S619" s="588"/>
      <c r="T619" s="588"/>
      <c r="U619" s="588"/>
      <c r="V619" s="588"/>
      <c r="W619" s="588"/>
      <c r="X619" s="588"/>
      <c r="Y619" s="588"/>
      <c r="Z619" s="588"/>
    </row>
    <row r="620">
      <c r="A620" s="588"/>
      <c r="B620" s="588"/>
      <c r="C620" s="588"/>
      <c r="D620" s="588"/>
      <c r="E620" s="588"/>
      <c r="F620" s="588"/>
      <c r="G620" s="588"/>
      <c r="H620" s="588"/>
      <c r="I620" s="588"/>
      <c r="J620" s="588"/>
      <c r="K620" s="588"/>
      <c r="L620" s="588"/>
      <c r="M620" s="588"/>
      <c r="N620" s="588"/>
      <c r="O620" s="588"/>
      <c r="P620" s="588"/>
      <c r="Q620" s="588"/>
      <c r="R620" s="588"/>
      <c r="S620" s="588"/>
      <c r="T620" s="588"/>
      <c r="U620" s="588"/>
      <c r="V620" s="588"/>
      <c r="W620" s="588"/>
      <c r="X620" s="588"/>
      <c r="Y620" s="588"/>
      <c r="Z620" s="588"/>
    </row>
    <row r="621">
      <c r="A621" s="588"/>
      <c r="B621" s="588"/>
      <c r="C621" s="588"/>
      <c r="D621" s="588"/>
      <c r="E621" s="588"/>
      <c r="F621" s="588"/>
      <c r="G621" s="588"/>
      <c r="H621" s="588"/>
      <c r="I621" s="588"/>
      <c r="J621" s="588"/>
      <c r="K621" s="588"/>
      <c r="L621" s="588"/>
      <c r="M621" s="588"/>
      <c r="N621" s="588"/>
      <c r="O621" s="588"/>
      <c r="P621" s="588"/>
      <c r="Q621" s="588"/>
      <c r="R621" s="588"/>
      <c r="S621" s="588"/>
      <c r="T621" s="588"/>
      <c r="U621" s="588"/>
      <c r="V621" s="588"/>
      <c r="W621" s="588"/>
      <c r="X621" s="588"/>
      <c r="Y621" s="588"/>
      <c r="Z621" s="588"/>
    </row>
    <row r="622">
      <c r="A622" s="588"/>
      <c r="B622" s="588"/>
      <c r="C622" s="588"/>
      <c r="D622" s="588"/>
      <c r="E622" s="588"/>
      <c r="F622" s="588"/>
      <c r="G622" s="588"/>
      <c r="H622" s="588"/>
      <c r="I622" s="588"/>
      <c r="J622" s="588"/>
      <c r="K622" s="588"/>
      <c r="L622" s="588"/>
      <c r="M622" s="588"/>
      <c r="N622" s="588"/>
      <c r="O622" s="588"/>
      <c r="P622" s="588"/>
      <c r="Q622" s="588"/>
      <c r="R622" s="588"/>
      <c r="S622" s="588"/>
      <c r="T622" s="588"/>
      <c r="U622" s="588"/>
      <c r="V622" s="588"/>
      <c r="W622" s="588"/>
      <c r="X622" s="588"/>
      <c r="Y622" s="588"/>
      <c r="Z622" s="588"/>
    </row>
    <row r="623">
      <c r="A623" s="588"/>
      <c r="B623" s="588"/>
      <c r="C623" s="588"/>
      <c r="D623" s="588"/>
      <c r="E623" s="588"/>
      <c r="F623" s="588"/>
      <c r="G623" s="588"/>
      <c r="H623" s="588"/>
      <c r="I623" s="588"/>
      <c r="J623" s="588"/>
      <c r="K623" s="588"/>
      <c r="L623" s="588"/>
      <c r="M623" s="588"/>
      <c r="N623" s="588"/>
      <c r="O623" s="588"/>
      <c r="P623" s="588"/>
      <c r="Q623" s="588"/>
      <c r="R623" s="588"/>
      <c r="S623" s="588"/>
      <c r="T623" s="588"/>
      <c r="U623" s="588"/>
      <c r="V623" s="588"/>
      <c r="W623" s="588"/>
      <c r="X623" s="588"/>
      <c r="Y623" s="588"/>
      <c r="Z623" s="588"/>
    </row>
    <row r="624">
      <c r="A624" s="588"/>
      <c r="B624" s="588"/>
      <c r="C624" s="588"/>
      <c r="D624" s="588"/>
      <c r="E624" s="588"/>
      <c r="F624" s="588"/>
      <c r="G624" s="588"/>
      <c r="H624" s="588"/>
      <c r="I624" s="588"/>
      <c r="J624" s="588"/>
      <c r="K624" s="588"/>
      <c r="L624" s="588"/>
      <c r="M624" s="588"/>
      <c r="N624" s="588"/>
      <c r="O624" s="588"/>
      <c r="P624" s="588"/>
      <c r="Q624" s="588"/>
      <c r="R624" s="588"/>
      <c r="S624" s="588"/>
      <c r="T624" s="588"/>
      <c r="U624" s="588"/>
      <c r="V624" s="588"/>
      <c r="W624" s="588"/>
      <c r="X624" s="588"/>
      <c r="Y624" s="588"/>
      <c r="Z624" s="588"/>
    </row>
    <row r="625">
      <c r="A625" s="588"/>
      <c r="B625" s="588"/>
      <c r="C625" s="588"/>
      <c r="D625" s="588"/>
      <c r="E625" s="588"/>
      <c r="F625" s="588"/>
      <c r="G625" s="588"/>
      <c r="H625" s="588"/>
      <c r="I625" s="588"/>
      <c r="J625" s="588"/>
      <c r="K625" s="588"/>
      <c r="L625" s="588"/>
      <c r="M625" s="588"/>
      <c r="N625" s="588"/>
      <c r="O625" s="588"/>
      <c r="P625" s="588"/>
      <c r="Q625" s="588"/>
      <c r="R625" s="588"/>
      <c r="S625" s="588"/>
      <c r="T625" s="588"/>
      <c r="U625" s="588"/>
      <c r="V625" s="588"/>
      <c r="W625" s="588"/>
      <c r="X625" s="588"/>
      <c r="Y625" s="588"/>
      <c r="Z625" s="588"/>
    </row>
    <row r="626">
      <c r="A626" s="588"/>
      <c r="B626" s="588"/>
      <c r="C626" s="588"/>
      <c r="D626" s="588"/>
      <c r="E626" s="588"/>
      <c r="F626" s="588"/>
      <c r="G626" s="588"/>
      <c r="H626" s="588"/>
      <c r="I626" s="588"/>
      <c r="J626" s="588"/>
      <c r="K626" s="588"/>
      <c r="L626" s="588"/>
      <c r="M626" s="588"/>
      <c r="N626" s="588"/>
      <c r="O626" s="588"/>
      <c r="P626" s="588"/>
      <c r="Q626" s="588"/>
      <c r="R626" s="588"/>
      <c r="S626" s="588"/>
      <c r="T626" s="588"/>
      <c r="U626" s="588"/>
      <c r="V626" s="588"/>
      <c r="W626" s="588"/>
      <c r="X626" s="588"/>
      <c r="Y626" s="588"/>
      <c r="Z626" s="588"/>
    </row>
    <row r="627">
      <c r="A627" s="588"/>
      <c r="B627" s="588"/>
      <c r="C627" s="588"/>
      <c r="D627" s="588"/>
      <c r="E627" s="588"/>
      <c r="F627" s="588"/>
      <c r="G627" s="588"/>
      <c r="H627" s="588"/>
      <c r="I627" s="588"/>
      <c r="J627" s="588"/>
      <c r="K627" s="588"/>
      <c r="L627" s="588"/>
      <c r="M627" s="588"/>
      <c r="N627" s="588"/>
      <c r="O627" s="588"/>
      <c r="P627" s="588"/>
      <c r="Q627" s="588"/>
      <c r="R627" s="588"/>
      <c r="S627" s="588"/>
      <c r="T627" s="588"/>
      <c r="U627" s="588"/>
      <c r="V627" s="588"/>
      <c r="W627" s="588"/>
      <c r="X627" s="588"/>
      <c r="Y627" s="588"/>
      <c r="Z627" s="588"/>
    </row>
    <row r="628">
      <c r="A628" s="588"/>
      <c r="B628" s="588"/>
      <c r="C628" s="588"/>
      <c r="D628" s="588"/>
      <c r="E628" s="588"/>
      <c r="F628" s="588"/>
      <c r="G628" s="588"/>
      <c r="H628" s="588"/>
      <c r="I628" s="588"/>
      <c r="J628" s="588"/>
      <c r="K628" s="588"/>
      <c r="L628" s="588"/>
      <c r="M628" s="588"/>
      <c r="N628" s="588"/>
      <c r="O628" s="588"/>
      <c r="P628" s="588"/>
      <c r="Q628" s="588"/>
      <c r="R628" s="588"/>
      <c r="S628" s="588"/>
      <c r="T628" s="588"/>
      <c r="U628" s="588"/>
      <c r="V628" s="588"/>
      <c r="W628" s="588"/>
      <c r="X628" s="588"/>
      <c r="Y628" s="588"/>
      <c r="Z628" s="588"/>
    </row>
    <row r="629">
      <c r="A629" s="588"/>
      <c r="B629" s="588"/>
      <c r="C629" s="588"/>
      <c r="D629" s="588"/>
      <c r="E629" s="588"/>
      <c r="F629" s="588"/>
      <c r="G629" s="588"/>
      <c r="H629" s="588"/>
      <c r="I629" s="588"/>
      <c r="J629" s="588"/>
      <c r="K629" s="588"/>
      <c r="L629" s="588"/>
      <c r="M629" s="588"/>
      <c r="N629" s="588"/>
      <c r="O629" s="588"/>
      <c r="P629" s="588"/>
      <c r="Q629" s="588"/>
      <c r="R629" s="588"/>
      <c r="S629" s="588"/>
      <c r="T629" s="588"/>
      <c r="U629" s="588"/>
      <c r="V629" s="588"/>
      <c r="W629" s="588"/>
      <c r="X629" s="588"/>
      <c r="Y629" s="588"/>
      <c r="Z629" s="588"/>
    </row>
    <row r="630">
      <c r="A630" s="588"/>
      <c r="B630" s="588"/>
      <c r="C630" s="588"/>
      <c r="D630" s="588"/>
      <c r="E630" s="588"/>
      <c r="F630" s="588"/>
      <c r="G630" s="588"/>
      <c r="H630" s="588"/>
      <c r="I630" s="588"/>
      <c r="J630" s="588"/>
      <c r="K630" s="588"/>
      <c r="L630" s="588"/>
      <c r="M630" s="588"/>
      <c r="N630" s="588"/>
      <c r="O630" s="588"/>
      <c r="P630" s="588"/>
      <c r="Q630" s="588"/>
      <c r="R630" s="588"/>
      <c r="S630" s="588"/>
      <c r="T630" s="588"/>
      <c r="U630" s="588"/>
      <c r="V630" s="588"/>
      <c r="W630" s="588"/>
      <c r="X630" s="588"/>
      <c r="Y630" s="588"/>
      <c r="Z630" s="588"/>
    </row>
    <row r="631">
      <c r="A631" s="588"/>
      <c r="B631" s="588"/>
      <c r="C631" s="588"/>
      <c r="D631" s="588"/>
      <c r="E631" s="588"/>
      <c r="F631" s="588"/>
      <c r="G631" s="588"/>
      <c r="H631" s="588"/>
      <c r="I631" s="588"/>
      <c r="J631" s="588"/>
      <c r="K631" s="588"/>
      <c r="L631" s="588"/>
      <c r="M631" s="588"/>
      <c r="N631" s="588"/>
      <c r="O631" s="588"/>
      <c r="P631" s="588"/>
      <c r="Q631" s="588"/>
      <c r="R631" s="588"/>
      <c r="S631" s="588"/>
      <c r="T631" s="588"/>
      <c r="U631" s="588"/>
      <c r="V631" s="588"/>
      <c r="W631" s="588"/>
      <c r="X631" s="588"/>
      <c r="Y631" s="588"/>
      <c r="Z631" s="588"/>
    </row>
    <row r="632">
      <c r="A632" s="588"/>
      <c r="B632" s="588"/>
      <c r="C632" s="588"/>
      <c r="D632" s="588"/>
      <c r="E632" s="588"/>
      <c r="F632" s="588"/>
      <c r="G632" s="588"/>
      <c r="H632" s="588"/>
      <c r="I632" s="588"/>
      <c r="J632" s="588"/>
      <c r="K632" s="588"/>
      <c r="L632" s="588"/>
      <c r="M632" s="588"/>
      <c r="N632" s="588"/>
      <c r="O632" s="588"/>
      <c r="P632" s="588"/>
      <c r="Q632" s="588"/>
      <c r="R632" s="588"/>
      <c r="S632" s="588"/>
      <c r="T632" s="588"/>
      <c r="U632" s="588"/>
      <c r="V632" s="588"/>
      <c r="W632" s="588"/>
      <c r="X632" s="588"/>
      <c r="Y632" s="588"/>
      <c r="Z632" s="588"/>
    </row>
    <row r="633">
      <c r="A633" s="588"/>
      <c r="B633" s="588"/>
      <c r="C633" s="588"/>
      <c r="D633" s="588"/>
      <c r="E633" s="588"/>
      <c r="F633" s="588"/>
      <c r="G633" s="588"/>
      <c r="H633" s="588"/>
      <c r="I633" s="588"/>
      <c r="J633" s="588"/>
      <c r="K633" s="588"/>
      <c r="L633" s="588"/>
      <c r="M633" s="588"/>
      <c r="N633" s="588"/>
      <c r="O633" s="588"/>
      <c r="P633" s="588"/>
      <c r="Q633" s="588"/>
      <c r="R633" s="588"/>
      <c r="S633" s="588"/>
      <c r="T633" s="588"/>
      <c r="U633" s="588"/>
      <c r="V633" s="588"/>
      <c r="W633" s="588"/>
      <c r="X633" s="588"/>
      <c r="Y633" s="588"/>
      <c r="Z633" s="588"/>
    </row>
    <row r="634">
      <c r="A634" s="588"/>
      <c r="B634" s="588"/>
      <c r="C634" s="588"/>
      <c r="D634" s="588"/>
      <c r="E634" s="588"/>
      <c r="F634" s="588"/>
      <c r="G634" s="588"/>
      <c r="H634" s="588"/>
      <c r="I634" s="588"/>
      <c r="J634" s="588"/>
      <c r="K634" s="588"/>
      <c r="L634" s="588"/>
      <c r="M634" s="588"/>
      <c r="N634" s="588"/>
      <c r="O634" s="588"/>
      <c r="P634" s="588"/>
      <c r="Q634" s="588"/>
      <c r="R634" s="588"/>
      <c r="S634" s="588"/>
      <c r="T634" s="588"/>
      <c r="U634" s="588"/>
      <c r="V634" s="588"/>
      <c r="W634" s="588"/>
      <c r="X634" s="588"/>
      <c r="Y634" s="588"/>
      <c r="Z634" s="588"/>
    </row>
    <row r="635">
      <c r="A635" s="588"/>
      <c r="B635" s="588"/>
      <c r="C635" s="588"/>
      <c r="D635" s="588"/>
      <c r="E635" s="588"/>
      <c r="F635" s="588"/>
      <c r="G635" s="588"/>
      <c r="H635" s="588"/>
      <c r="I635" s="588"/>
      <c r="J635" s="588"/>
      <c r="K635" s="588"/>
      <c r="L635" s="588"/>
      <c r="M635" s="588"/>
      <c r="N635" s="588"/>
      <c r="O635" s="588"/>
      <c r="P635" s="588"/>
      <c r="Q635" s="588"/>
      <c r="R635" s="588"/>
      <c r="S635" s="588"/>
      <c r="T635" s="588"/>
      <c r="U635" s="588"/>
      <c r="V635" s="588"/>
      <c r="W635" s="588"/>
      <c r="X635" s="588"/>
      <c r="Y635" s="588"/>
      <c r="Z635" s="588"/>
    </row>
    <row r="636">
      <c r="A636" s="588"/>
      <c r="B636" s="588"/>
      <c r="C636" s="588"/>
      <c r="D636" s="588"/>
      <c r="E636" s="588"/>
      <c r="F636" s="588"/>
      <c r="G636" s="588"/>
      <c r="H636" s="588"/>
      <c r="I636" s="588"/>
      <c r="J636" s="588"/>
      <c r="K636" s="588"/>
      <c r="L636" s="588"/>
      <c r="M636" s="588"/>
      <c r="N636" s="588"/>
      <c r="O636" s="588"/>
      <c r="P636" s="588"/>
      <c r="Q636" s="588"/>
      <c r="R636" s="588"/>
      <c r="S636" s="588"/>
      <c r="T636" s="588"/>
      <c r="U636" s="588"/>
      <c r="V636" s="588"/>
      <c r="W636" s="588"/>
      <c r="X636" s="588"/>
      <c r="Y636" s="588"/>
      <c r="Z636" s="588"/>
    </row>
    <row r="637">
      <c r="A637" s="588"/>
      <c r="B637" s="588"/>
      <c r="C637" s="588"/>
      <c r="D637" s="588"/>
      <c r="E637" s="588"/>
      <c r="F637" s="588"/>
      <c r="G637" s="588"/>
      <c r="H637" s="588"/>
      <c r="I637" s="588"/>
      <c r="J637" s="588"/>
      <c r="K637" s="588"/>
      <c r="L637" s="588"/>
      <c r="M637" s="588"/>
      <c r="N637" s="588"/>
      <c r="O637" s="588"/>
      <c r="P637" s="588"/>
      <c r="Q637" s="588"/>
      <c r="R637" s="588"/>
      <c r="S637" s="588"/>
      <c r="T637" s="588"/>
      <c r="U637" s="588"/>
      <c r="V637" s="588"/>
      <c r="W637" s="588"/>
      <c r="X637" s="588"/>
      <c r="Y637" s="588"/>
      <c r="Z637" s="588"/>
    </row>
    <row r="638">
      <c r="A638" s="588"/>
      <c r="B638" s="588"/>
      <c r="C638" s="588"/>
      <c r="D638" s="588"/>
      <c r="E638" s="588"/>
      <c r="F638" s="588"/>
      <c r="G638" s="588"/>
      <c r="H638" s="588"/>
      <c r="I638" s="588"/>
      <c r="J638" s="588"/>
      <c r="K638" s="588"/>
      <c r="L638" s="588"/>
      <c r="M638" s="588"/>
      <c r="N638" s="588"/>
      <c r="O638" s="588"/>
      <c r="P638" s="588"/>
      <c r="Q638" s="588"/>
      <c r="R638" s="588"/>
      <c r="S638" s="588"/>
      <c r="T638" s="588"/>
      <c r="U638" s="588"/>
      <c r="V638" s="588"/>
      <c r="W638" s="588"/>
      <c r="X638" s="588"/>
      <c r="Y638" s="588"/>
      <c r="Z638" s="588"/>
    </row>
    <row r="639">
      <c r="A639" s="588"/>
      <c r="B639" s="588"/>
      <c r="C639" s="588"/>
      <c r="D639" s="588"/>
      <c r="E639" s="588"/>
      <c r="F639" s="588"/>
      <c r="G639" s="588"/>
      <c r="H639" s="588"/>
      <c r="I639" s="588"/>
      <c r="J639" s="588"/>
      <c r="K639" s="588"/>
      <c r="L639" s="588"/>
      <c r="M639" s="588"/>
      <c r="N639" s="588"/>
      <c r="O639" s="588"/>
      <c r="P639" s="588"/>
      <c r="Q639" s="588"/>
      <c r="R639" s="588"/>
      <c r="S639" s="588"/>
      <c r="T639" s="588"/>
      <c r="U639" s="588"/>
      <c r="V639" s="588"/>
      <c r="W639" s="588"/>
      <c r="X639" s="588"/>
      <c r="Y639" s="588"/>
      <c r="Z639" s="588"/>
    </row>
    <row r="640">
      <c r="A640" s="588"/>
      <c r="B640" s="588"/>
      <c r="C640" s="588"/>
      <c r="D640" s="588"/>
      <c r="E640" s="588"/>
      <c r="F640" s="588"/>
      <c r="G640" s="588"/>
      <c r="H640" s="588"/>
      <c r="I640" s="588"/>
      <c r="J640" s="588"/>
      <c r="K640" s="588"/>
      <c r="L640" s="588"/>
      <c r="M640" s="588"/>
      <c r="N640" s="588"/>
      <c r="O640" s="588"/>
      <c r="P640" s="588"/>
      <c r="Q640" s="588"/>
      <c r="R640" s="588"/>
      <c r="S640" s="588"/>
      <c r="T640" s="588"/>
      <c r="U640" s="588"/>
      <c r="V640" s="588"/>
      <c r="W640" s="588"/>
      <c r="X640" s="588"/>
      <c r="Y640" s="588"/>
      <c r="Z640" s="588"/>
    </row>
    <row r="641">
      <c r="A641" s="588"/>
      <c r="B641" s="588"/>
      <c r="C641" s="588"/>
      <c r="D641" s="588"/>
      <c r="E641" s="588"/>
      <c r="F641" s="588"/>
      <c r="G641" s="588"/>
      <c r="H641" s="588"/>
      <c r="I641" s="588"/>
      <c r="J641" s="588"/>
      <c r="K641" s="588"/>
      <c r="L641" s="588"/>
      <c r="M641" s="588"/>
      <c r="N641" s="588"/>
      <c r="O641" s="588"/>
      <c r="P641" s="588"/>
      <c r="Q641" s="588"/>
      <c r="R641" s="588"/>
      <c r="S641" s="588"/>
      <c r="T641" s="588"/>
      <c r="U641" s="588"/>
      <c r="V641" s="588"/>
      <c r="W641" s="588"/>
      <c r="X641" s="588"/>
      <c r="Y641" s="588"/>
      <c r="Z641" s="588"/>
    </row>
    <row r="642">
      <c r="A642" s="588"/>
      <c r="B642" s="588"/>
      <c r="C642" s="588"/>
      <c r="D642" s="588"/>
      <c r="E642" s="588"/>
      <c r="F642" s="588"/>
      <c r="G642" s="588"/>
      <c r="H642" s="588"/>
      <c r="I642" s="588"/>
      <c r="J642" s="588"/>
      <c r="K642" s="588"/>
      <c r="L642" s="588"/>
      <c r="M642" s="588"/>
      <c r="N642" s="588"/>
      <c r="O642" s="588"/>
      <c r="P642" s="588"/>
      <c r="Q642" s="588"/>
      <c r="R642" s="588"/>
      <c r="S642" s="588"/>
      <c r="T642" s="588"/>
      <c r="U642" s="588"/>
      <c r="V642" s="588"/>
      <c r="W642" s="588"/>
      <c r="X642" s="588"/>
      <c r="Y642" s="588"/>
      <c r="Z642" s="588"/>
    </row>
    <row r="643">
      <c r="A643" s="588"/>
      <c r="B643" s="588"/>
      <c r="C643" s="588"/>
      <c r="D643" s="588"/>
      <c r="E643" s="588"/>
      <c r="F643" s="588"/>
      <c r="G643" s="588"/>
      <c r="H643" s="588"/>
      <c r="I643" s="588"/>
      <c r="J643" s="588"/>
      <c r="K643" s="588"/>
      <c r="L643" s="588"/>
      <c r="M643" s="588"/>
      <c r="N643" s="588"/>
      <c r="O643" s="588"/>
      <c r="P643" s="588"/>
      <c r="Q643" s="588"/>
      <c r="R643" s="588"/>
      <c r="S643" s="588"/>
      <c r="T643" s="588"/>
      <c r="U643" s="588"/>
      <c r="V643" s="588"/>
      <c r="W643" s="588"/>
      <c r="X643" s="588"/>
      <c r="Y643" s="588"/>
      <c r="Z643" s="588"/>
    </row>
    <row r="644">
      <c r="A644" s="588"/>
      <c r="B644" s="588"/>
      <c r="C644" s="588"/>
      <c r="D644" s="588"/>
      <c r="E644" s="588"/>
      <c r="F644" s="588"/>
      <c r="G644" s="588"/>
      <c r="H644" s="588"/>
      <c r="I644" s="588"/>
      <c r="J644" s="588"/>
      <c r="K644" s="588"/>
      <c r="L644" s="588"/>
      <c r="M644" s="588"/>
      <c r="N644" s="588"/>
      <c r="O644" s="588"/>
      <c r="P644" s="588"/>
      <c r="Q644" s="588"/>
      <c r="R644" s="588"/>
      <c r="S644" s="588"/>
      <c r="T644" s="588"/>
      <c r="U644" s="588"/>
      <c r="V644" s="588"/>
      <c r="W644" s="588"/>
      <c r="X644" s="588"/>
      <c r="Y644" s="588"/>
      <c r="Z644" s="588"/>
    </row>
    <row r="645">
      <c r="A645" s="588"/>
      <c r="B645" s="588"/>
      <c r="C645" s="588"/>
      <c r="D645" s="588"/>
      <c r="E645" s="588"/>
      <c r="F645" s="588"/>
      <c r="G645" s="588"/>
      <c r="H645" s="588"/>
      <c r="I645" s="588"/>
      <c r="J645" s="588"/>
      <c r="K645" s="588"/>
      <c r="L645" s="588"/>
      <c r="M645" s="588"/>
      <c r="N645" s="588"/>
      <c r="O645" s="588"/>
      <c r="P645" s="588"/>
      <c r="Q645" s="588"/>
      <c r="R645" s="588"/>
      <c r="S645" s="588"/>
      <c r="T645" s="588"/>
      <c r="U645" s="588"/>
      <c r="V645" s="588"/>
      <c r="W645" s="588"/>
      <c r="X645" s="588"/>
      <c r="Y645" s="588"/>
      <c r="Z645" s="588"/>
    </row>
    <row r="646">
      <c r="A646" s="588"/>
      <c r="B646" s="588"/>
      <c r="C646" s="588"/>
      <c r="D646" s="588"/>
      <c r="E646" s="588"/>
      <c r="F646" s="588"/>
      <c r="G646" s="588"/>
      <c r="H646" s="588"/>
      <c r="I646" s="588"/>
      <c r="J646" s="588"/>
      <c r="K646" s="588"/>
      <c r="L646" s="588"/>
      <c r="M646" s="588"/>
      <c r="N646" s="588"/>
      <c r="O646" s="588"/>
      <c r="P646" s="588"/>
      <c r="Q646" s="588"/>
      <c r="R646" s="588"/>
      <c r="S646" s="588"/>
      <c r="T646" s="588"/>
      <c r="U646" s="588"/>
      <c r="V646" s="588"/>
      <c r="W646" s="588"/>
      <c r="X646" s="588"/>
      <c r="Y646" s="588"/>
      <c r="Z646" s="588"/>
    </row>
    <row r="647">
      <c r="A647" s="588"/>
      <c r="B647" s="588"/>
      <c r="C647" s="588"/>
      <c r="D647" s="588"/>
      <c r="E647" s="588"/>
      <c r="F647" s="588"/>
      <c r="G647" s="588"/>
      <c r="H647" s="588"/>
      <c r="I647" s="588"/>
      <c r="J647" s="588"/>
      <c r="K647" s="588"/>
      <c r="L647" s="588"/>
      <c r="M647" s="588"/>
      <c r="N647" s="588"/>
      <c r="O647" s="588"/>
      <c r="P647" s="588"/>
      <c r="Q647" s="588"/>
      <c r="R647" s="588"/>
      <c r="S647" s="588"/>
      <c r="T647" s="588"/>
      <c r="U647" s="588"/>
      <c r="V647" s="588"/>
      <c r="W647" s="588"/>
      <c r="X647" s="588"/>
      <c r="Y647" s="588"/>
      <c r="Z647" s="588"/>
    </row>
    <row r="648">
      <c r="A648" s="588"/>
      <c r="B648" s="588"/>
      <c r="C648" s="588"/>
      <c r="D648" s="588"/>
      <c r="E648" s="588"/>
      <c r="F648" s="588"/>
      <c r="G648" s="588"/>
      <c r="H648" s="588"/>
      <c r="I648" s="588"/>
      <c r="J648" s="588"/>
      <c r="K648" s="588"/>
      <c r="L648" s="588"/>
      <c r="M648" s="588"/>
      <c r="N648" s="588"/>
      <c r="O648" s="588"/>
      <c r="P648" s="588"/>
      <c r="Q648" s="588"/>
      <c r="R648" s="588"/>
      <c r="S648" s="588"/>
      <c r="T648" s="588"/>
      <c r="U648" s="588"/>
      <c r="V648" s="588"/>
      <c r="W648" s="588"/>
      <c r="X648" s="588"/>
      <c r="Y648" s="588"/>
      <c r="Z648" s="588"/>
    </row>
    <row r="649">
      <c r="A649" s="588"/>
      <c r="B649" s="588"/>
      <c r="C649" s="588"/>
      <c r="D649" s="588"/>
      <c r="E649" s="588"/>
      <c r="F649" s="588"/>
      <c r="G649" s="588"/>
      <c r="H649" s="588"/>
      <c r="I649" s="588"/>
      <c r="J649" s="588"/>
      <c r="K649" s="588"/>
      <c r="L649" s="588"/>
      <c r="M649" s="588"/>
      <c r="N649" s="588"/>
      <c r="O649" s="588"/>
      <c r="P649" s="588"/>
      <c r="Q649" s="588"/>
      <c r="R649" s="588"/>
      <c r="S649" s="588"/>
      <c r="T649" s="588"/>
      <c r="U649" s="588"/>
      <c r="V649" s="588"/>
      <c r="W649" s="588"/>
      <c r="X649" s="588"/>
      <c r="Y649" s="588"/>
      <c r="Z649" s="588"/>
    </row>
    <row r="650">
      <c r="A650" s="588"/>
      <c r="B650" s="588"/>
      <c r="C650" s="588"/>
      <c r="D650" s="588"/>
      <c r="E650" s="588"/>
      <c r="F650" s="588"/>
      <c r="G650" s="588"/>
      <c r="H650" s="588"/>
      <c r="I650" s="588"/>
      <c r="J650" s="588"/>
      <c r="K650" s="588"/>
      <c r="L650" s="588"/>
      <c r="M650" s="588"/>
      <c r="N650" s="588"/>
      <c r="O650" s="588"/>
      <c r="P650" s="588"/>
      <c r="Q650" s="588"/>
      <c r="R650" s="588"/>
      <c r="S650" s="588"/>
      <c r="T650" s="588"/>
      <c r="U650" s="588"/>
      <c r="V650" s="588"/>
      <c r="W650" s="588"/>
      <c r="X650" s="588"/>
      <c r="Y650" s="588"/>
      <c r="Z650" s="588"/>
    </row>
    <row r="651">
      <c r="A651" s="588"/>
      <c r="B651" s="588"/>
      <c r="C651" s="588"/>
      <c r="D651" s="588"/>
      <c r="E651" s="588"/>
      <c r="F651" s="588"/>
      <c r="G651" s="588"/>
      <c r="H651" s="588"/>
      <c r="I651" s="588"/>
      <c r="J651" s="588"/>
      <c r="K651" s="588"/>
      <c r="L651" s="588"/>
      <c r="M651" s="588"/>
      <c r="N651" s="588"/>
      <c r="O651" s="588"/>
      <c r="P651" s="588"/>
      <c r="Q651" s="588"/>
      <c r="R651" s="588"/>
      <c r="S651" s="588"/>
      <c r="T651" s="588"/>
      <c r="U651" s="588"/>
      <c r="V651" s="588"/>
      <c r="W651" s="588"/>
      <c r="X651" s="588"/>
      <c r="Y651" s="588"/>
      <c r="Z651" s="588"/>
    </row>
    <row r="652">
      <c r="A652" s="588"/>
      <c r="B652" s="588"/>
      <c r="C652" s="588"/>
      <c r="D652" s="588"/>
      <c r="E652" s="588"/>
      <c r="F652" s="588"/>
      <c r="G652" s="588"/>
      <c r="H652" s="588"/>
      <c r="I652" s="588"/>
      <c r="J652" s="588"/>
      <c r="K652" s="588"/>
      <c r="L652" s="588"/>
      <c r="M652" s="588"/>
      <c r="N652" s="588"/>
      <c r="O652" s="588"/>
      <c r="P652" s="588"/>
      <c r="Q652" s="588"/>
      <c r="R652" s="588"/>
      <c r="S652" s="588"/>
      <c r="T652" s="588"/>
      <c r="U652" s="588"/>
      <c r="V652" s="588"/>
      <c r="W652" s="588"/>
      <c r="X652" s="588"/>
      <c r="Y652" s="588"/>
      <c r="Z652" s="588"/>
    </row>
    <row r="653">
      <c r="A653" s="588"/>
      <c r="B653" s="588"/>
      <c r="C653" s="588"/>
      <c r="D653" s="588"/>
      <c r="E653" s="588"/>
      <c r="F653" s="588"/>
      <c r="G653" s="588"/>
      <c r="H653" s="588"/>
      <c r="I653" s="588"/>
      <c r="J653" s="588"/>
      <c r="K653" s="588"/>
      <c r="L653" s="588"/>
      <c r="M653" s="588"/>
      <c r="N653" s="588"/>
      <c r="O653" s="588"/>
      <c r="P653" s="588"/>
      <c r="Q653" s="588"/>
      <c r="R653" s="588"/>
      <c r="S653" s="588"/>
      <c r="T653" s="588"/>
      <c r="U653" s="588"/>
      <c r="V653" s="588"/>
      <c r="W653" s="588"/>
      <c r="X653" s="588"/>
      <c r="Y653" s="588"/>
      <c r="Z653" s="588"/>
    </row>
    <row r="654">
      <c r="A654" s="588"/>
      <c r="B654" s="588"/>
      <c r="C654" s="588"/>
      <c r="D654" s="588"/>
      <c r="E654" s="588"/>
      <c r="F654" s="588"/>
      <c r="G654" s="588"/>
      <c r="H654" s="588"/>
      <c r="I654" s="588"/>
      <c r="J654" s="588"/>
      <c r="K654" s="588"/>
      <c r="L654" s="588"/>
      <c r="M654" s="588"/>
      <c r="N654" s="588"/>
      <c r="O654" s="588"/>
      <c r="P654" s="588"/>
      <c r="Q654" s="588"/>
      <c r="R654" s="588"/>
      <c r="S654" s="588"/>
      <c r="T654" s="588"/>
      <c r="U654" s="588"/>
      <c r="V654" s="588"/>
      <c r="W654" s="588"/>
      <c r="X654" s="588"/>
      <c r="Y654" s="588"/>
      <c r="Z654" s="588"/>
    </row>
    <row r="655">
      <c r="A655" s="588"/>
      <c r="B655" s="588"/>
      <c r="C655" s="588"/>
      <c r="D655" s="588"/>
      <c r="E655" s="588"/>
      <c r="F655" s="588"/>
      <c r="G655" s="588"/>
      <c r="H655" s="588"/>
      <c r="I655" s="588"/>
      <c r="J655" s="588"/>
      <c r="K655" s="588"/>
      <c r="L655" s="588"/>
      <c r="M655" s="588"/>
      <c r="N655" s="588"/>
      <c r="O655" s="588"/>
      <c r="P655" s="588"/>
      <c r="Q655" s="588"/>
      <c r="R655" s="588"/>
      <c r="S655" s="588"/>
      <c r="T655" s="588"/>
      <c r="U655" s="588"/>
      <c r="V655" s="588"/>
      <c r="W655" s="588"/>
      <c r="X655" s="588"/>
      <c r="Y655" s="588"/>
      <c r="Z655" s="588"/>
    </row>
    <row r="656">
      <c r="A656" s="588"/>
      <c r="B656" s="588"/>
      <c r="C656" s="588"/>
      <c r="D656" s="588"/>
      <c r="E656" s="588"/>
      <c r="F656" s="588"/>
      <c r="G656" s="588"/>
      <c r="H656" s="588"/>
      <c r="I656" s="588"/>
      <c r="J656" s="588"/>
      <c r="K656" s="588"/>
      <c r="L656" s="588"/>
      <c r="M656" s="588"/>
      <c r="N656" s="588"/>
      <c r="O656" s="588"/>
      <c r="P656" s="588"/>
      <c r="Q656" s="588"/>
      <c r="R656" s="588"/>
      <c r="S656" s="588"/>
      <c r="T656" s="588"/>
      <c r="U656" s="588"/>
      <c r="V656" s="588"/>
      <c r="W656" s="588"/>
      <c r="X656" s="588"/>
      <c r="Y656" s="588"/>
      <c r="Z656" s="588"/>
    </row>
    <row r="657">
      <c r="A657" s="588"/>
      <c r="B657" s="588"/>
      <c r="C657" s="588"/>
      <c r="D657" s="588"/>
      <c r="E657" s="588"/>
      <c r="F657" s="588"/>
      <c r="G657" s="588"/>
      <c r="H657" s="588"/>
      <c r="I657" s="588"/>
      <c r="J657" s="588"/>
      <c r="K657" s="588"/>
      <c r="L657" s="588"/>
      <c r="M657" s="588"/>
      <c r="N657" s="588"/>
      <c r="O657" s="588"/>
      <c r="P657" s="588"/>
      <c r="Q657" s="588"/>
      <c r="R657" s="588"/>
      <c r="S657" s="588"/>
      <c r="T657" s="588"/>
      <c r="U657" s="588"/>
      <c r="V657" s="588"/>
      <c r="W657" s="588"/>
      <c r="X657" s="588"/>
      <c r="Y657" s="588"/>
      <c r="Z657" s="588"/>
    </row>
    <row r="658">
      <c r="A658" s="588"/>
      <c r="B658" s="588"/>
      <c r="C658" s="588"/>
      <c r="D658" s="588"/>
      <c r="E658" s="588"/>
      <c r="F658" s="588"/>
      <c r="G658" s="588"/>
      <c r="H658" s="588"/>
      <c r="I658" s="588"/>
      <c r="J658" s="588"/>
      <c r="K658" s="588"/>
      <c r="L658" s="588"/>
      <c r="M658" s="588"/>
      <c r="N658" s="588"/>
      <c r="O658" s="588"/>
      <c r="P658" s="588"/>
      <c r="Q658" s="588"/>
      <c r="R658" s="588"/>
      <c r="S658" s="588"/>
      <c r="T658" s="588"/>
      <c r="U658" s="588"/>
      <c r="V658" s="588"/>
      <c r="W658" s="588"/>
      <c r="X658" s="588"/>
      <c r="Y658" s="588"/>
      <c r="Z658" s="588"/>
    </row>
    <row r="659">
      <c r="A659" s="588"/>
      <c r="B659" s="588"/>
      <c r="C659" s="588"/>
      <c r="D659" s="588"/>
      <c r="E659" s="588"/>
      <c r="F659" s="588"/>
      <c r="G659" s="588"/>
      <c r="H659" s="588"/>
      <c r="I659" s="588"/>
      <c r="J659" s="588"/>
      <c r="K659" s="588"/>
      <c r="L659" s="588"/>
      <c r="M659" s="588"/>
      <c r="N659" s="588"/>
      <c r="O659" s="588"/>
      <c r="P659" s="588"/>
      <c r="Q659" s="588"/>
      <c r="R659" s="588"/>
      <c r="S659" s="588"/>
      <c r="T659" s="588"/>
      <c r="U659" s="588"/>
      <c r="V659" s="588"/>
      <c r="W659" s="588"/>
      <c r="X659" s="588"/>
      <c r="Y659" s="588"/>
      <c r="Z659" s="588"/>
    </row>
    <row r="660">
      <c r="A660" s="588"/>
      <c r="B660" s="588"/>
      <c r="C660" s="588"/>
      <c r="D660" s="588"/>
      <c r="E660" s="588"/>
      <c r="F660" s="588"/>
      <c r="G660" s="588"/>
      <c r="H660" s="588"/>
      <c r="I660" s="588"/>
      <c r="J660" s="588"/>
      <c r="K660" s="588"/>
      <c r="L660" s="588"/>
      <c r="M660" s="588"/>
      <c r="N660" s="588"/>
      <c r="O660" s="588"/>
      <c r="P660" s="588"/>
      <c r="Q660" s="588"/>
      <c r="R660" s="588"/>
      <c r="S660" s="588"/>
      <c r="T660" s="588"/>
      <c r="U660" s="588"/>
      <c r="V660" s="588"/>
      <c r="W660" s="588"/>
      <c r="X660" s="588"/>
      <c r="Y660" s="588"/>
      <c r="Z660" s="588"/>
    </row>
    <row r="661">
      <c r="A661" s="588"/>
      <c r="B661" s="588"/>
      <c r="C661" s="588"/>
      <c r="D661" s="588"/>
      <c r="E661" s="588"/>
      <c r="F661" s="588"/>
      <c r="G661" s="588"/>
      <c r="H661" s="588"/>
      <c r="I661" s="588"/>
      <c r="J661" s="588"/>
      <c r="K661" s="588"/>
      <c r="L661" s="588"/>
      <c r="M661" s="588"/>
      <c r="N661" s="588"/>
      <c r="O661" s="588"/>
      <c r="P661" s="588"/>
      <c r="Q661" s="588"/>
      <c r="R661" s="588"/>
      <c r="S661" s="588"/>
      <c r="T661" s="588"/>
      <c r="U661" s="588"/>
      <c r="V661" s="588"/>
      <c r="W661" s="588"/>
      <c r="X661" s="588"/>
      <c r="Y661" s="588"/>
      <c r="Z661" s="588"/>
    </row>
    <row r="662">
      <c r="A662" s="588"/>
      <c r="B662" s="588"/>
      <c r="C662" s="588"/>
      <c r="D662" s="588"/>
      <c r="E662" s="588"/>
      <c r="F662" s="588"/>
      <c r="G662" s="588"/>
      <c r="H662" s="588"/>
      <c r="I662" s="588"/>
      <c r="J662" s="588"/>
      <c r="K662" s="588"/>
      <c r="L662" s="588"/>
      <c r="M662" s="588"/>
      <c r="N662" s="588"/>
      <c r="O662" s="588"/>
      <c r="P662" s="588"/>
      <c r="Q662" s="588"/>
      <c r="R662" s="588"/>
      <c r="S662" s="588"/>
      <c r="T662" s="588"/>
      <c r="U662" s="588"/>
      <c r="V662" s="588"/>
      <c r="W662" s="588"/>
      <c r="X662" s="588"/>
      <c r="Y662" s="588"/>
      <c r="Z662" s="588"/>
    </row>
    <row r="663">
      <c r="A663" s="588"/>
      <c r="B663" s="588"/>
      <c r="C663" s="588"/>
      <c r="D663" s="588"/>
      <c r="E663" s="588"/>
      <c r="F663" s="588"/>
      <c r="G663" s="588"/>
      <c r="H663" s="588"/>
      <c r="I663" s="588"/>
      <c r="J663" s="588"/>
      <c r="K663" s="588"/>
      <c r="L663" s="588"/>
      <c r="M663" s="588"/>
      <c r="N663" s="588"/>
      <c r="O663" s="588"/>
      <c r="P663" s="588"/>
      <c r="Q663" s="588"/>
      <c r="R663" s="588"/>
      <c r="S663" s="588"/>
      <c r="T663" s="588"/>
      <c r="U663" s="588"/>
      <c r="V663" s="588"/>
      <c r="W663" s="588"/>
      <c r="X663" s="588"/>
      <c r="Y663" s="588"/>
      <c r="Z663" s="588"/>
    </row>
    <row r="664">
      <c r="A664" s="588"/>
      <c r="B664" s="588"/>
      <c r="C664" s="588"/>
      <c r="D664" s="588"/>
      <c r="E664" s="588"/>
      <c r="F664" s="588"/>
      <c r="G664" s="588"/>
      <c r="H664" s="588"/>
      <c r="I664" s="588"/>
      <c r="J664" s="588"/>
      <c r="K664" s="588"/>
      <c r="L664" s="588"/>
      <c r="M664" s="588"/>
      <c r="N664" s="588"/>
      <c r="O664" s="588"/>
      <c r="P664" s="588"/>
      <c r="Q664" s="588"/>
      <c r="R664" s="588"/>
      <c r="S664" s="588"/>
      <c r="T664" s="588"/>
      <c r="U664" s="588"/>
      <c r="V664" s="588"/>
      <c r="W664" s="588"/>
      <c r="X664" s="588"/>
      <c r="Y664" s="588"/>
      <c r="Z664" s="588"/>
    </row>
    <row r="665">
      <c r="A665" s="588"/>
      <c r="B665" s="588"/>
      <c r="C665" s="588"/>
      <c r="D665" s="588"/>
      <c r="E665" s="588"/>
      <c r="F665" s="588"/>
      <c r="G665" s="588"/>
      <c r="H665" s="588"/>
      <c r="I665" s="588"/>
      <c r="J665" s="588"/>
      <c r="K665" s="588"/>
      <c r="L665" s="588"/>
      <c r="M665" s="588"/>
      <c r="N665" s="588"/>
      <c r="O665" s="588"/>
      <c r="P665" s="588"/>
      <c r="Q665" s="588"/>
      <c r="R665" s="588"/>
      <c r="S665" s="588"/>
      <c r="T665" s="588"/>
      <c r="U665" s="588"/>
      <c r="V665" s="588"/>
      <c r="W665" s="588"/>
      <c r="X665" s="588"/>
      <c r="Y665" s="588"/>
      <c r="Z665" s="588"/>
    </row>
    <row r="666">
      <c r="A666" s="588"/>
      <c r="B666" s="588"/>
      <c r="C666" s="588"/>
      <c r="D666" s="588"/>
      <c r="E666" s="588"/>
      <c r="F666" s="588"/>
      <c r="G666" s="588"/>
      <c r="H666" s="588"/>
      <c r="I666" s="588"/>
      <c r="J666" s="588"/>
      <c r="K666" s="588"/>
      <c r="L666" s="588"/>
      <c r="M666" s="588"/>
      <c r="N666" s="588"/>
      <c r="O666" s="588"/>
      <c r="P666" s="588"/>
      <c r="Q666" s="588"/>
      <c r="R666" s="588"/>
      <c r="S666" s="588"/>
      <c r="T666" s="588"/>
      <c r="U666" s="588"/>
      <c r="V666" s="588"/>
      <c r="W666" s="588"/>
      <c r="X666" s="588"/>
      <c r="Y666" s="588"/>
      <c r="Z666" s="588"/>
    </row>
    <row r="667">
      <c r="A667" s="588"/>
      <c r="B667" s="588"/>
      <c r="C667" s="588"/>
      <c r="D667" s="588"/>
      <c r="E667" s="588"/>
      <c r="F667" s="588"/>
      <c r="G667" s="588"/>
      <c r="H667" s="588"/>
      <c r="I667" s="588"/>
      <c r="J667" s="588"/>
      <c r="K667" s="588"/>
      <c r="L667" s="588"/>
      <c r="M667" s="588"/>
      <c r="N667" s="588"/>
      <c r="O667" s="588"/>
      <c r="P667" s="588"/>
      <c r="Q667" s="588"/>
      <c r="R667" s="588"/>
      <c r="S667" s="588"/>
      <c r="T667" s="588"/>
      <c r="U667" s="588"/>
      <c r="V667" s="588"/>
      <c r="W667" s="588"/>
      <c r="X667" s="588"/>
      <c r="Y667" s="588"/>
      <c r="Z667" s="588"/>
    </row>
    <row r="668">
      <c r="A668" s="588"/>
      <c r="B668" s="588"/>
      <c r="C668" s="588"/>
      <c r="D668" s="588"/>
      <c r="E668" s="588"/>
      <c r="F668" s="588"/>
      <c r="G668" s="588"/>
      <c r="H668" s="588"/>
      <c r="I668" s="588"/>
      <c r="J668" s="588"/>
      <c r="K668" s="588"/>
      <c r="L668" s="588"/>
      <c r="M668" s="588"/>
      <c r="N668" s="588"/>
      <c r="O668" s="588"/>
      <c r="P668" s="588"/>
      <c r="Q668" s="588"/>
      <c r="R668" s="588"/>
      <c r="S668" s="588"/>
      <c r="T668" s="588"/>
      <c r="U668" s="588"/>
      <c r="V668" s="588"/>
      <c r="W668" s="588"/>
      <c r="X668" s="588"/>
      <c r="Y668" s="588"/>
      <c r="Z668" s="588"/>
    </row>
    <row r="669">
      <c r="A669" s="588"/>
      <c r="B669" s="588"/>
      <c r="C669" s="588"/>
      <c r="D669" s="588"/>
      <c r="E669" s="588"/>
      <c r="F669" s="588"/>
      <c r="G669" s="588"/>
      <c r="H669" s="588"/>
      <c r="I669" s="588"/>
      <c r="J669" s="588"/>
      <c r="K669" s="588"/>
      <c r="L669" s="588"/>
      <c r="M669" s="588"/>
      <c r="N669" s="588"/>
      <c r="O669" s="588"/>
      <c r="P669" s="588"/>
      <c r="Q669" s="588"/>
      <c r="R669" s="588"/>
      <c r="S669" s="588"/>
      <c r="T669" s="588"/>
      <c r="U669" s="588"/>
      <c r="V669" s="588"/>
      <c r="W669" s="588"/>
      <c r="X669" s="588"/>
      <c r="Y669" s="588"/>
      <c r="Z669" s="588"/>
    </row>
    <row r="670">
      <c r="A670" s="588"/>
      <c r="B670" s="588"/>
      <c r="C670" s="588"/>
      <c r="D670" s="588"/>
      <c r="E670" s="588"/>
      <c r="F670" s="588"/>
      <c r="G670" s="588"/>
      <c r="H670" s="588"/>
      <c r="I670" s="588"/>
      <c r="J670" s="588"/>
      <c r="K670" s="588"/>
      <c r="L670" s="588"/>
      <c r="M670" s="588"/>
      <c r="N670" s="588"/>
      <c r="O670" s="588"/>
      <c r="P670" s="588"/>
      <c r="Q670" s="588"/>
      <c r="R670" s="588"/>
      <c r="S670" s="588"/>
      <c r="T670" s="588"/>
      <c r="U670" s="588"/>
      <c r="V670" s="588"/>
      <c r="W670" s="588"/>
      <c r="X670" s="588"/>
      <c r="Y670" s="588"/>
      <c r="Z670" s="588"/>
    </row>
    <row r="671">
      <c r="A671" s="588"/>
      <c r="B671" s="588"/>
      <c r="C671" s="588"/>
      <c r="D671" s="588"/>
      <c r="E671" s="588"/>
      <c r="F671" s="588"/>
      <c r="G671" s="588"/>
      <c r="H671" s="588"/>
      <c r="I671" s="588"/>
      <c r="J671" s="588"/>
      <c r="K671" s="588"/>
      <c r="L671" s="588"/>
      <c r="M671" s="588"/>
      <c r="N671" s="588"/>
      <c r="O671" s="588"/>
      <c r="P671" s="588"/>
      <c r="Q671" s="588"/>
      <c r="R671" s="588"/>
      <c r="S671" s="588"/>
      <c r="T671" s="588"/>
      <c r="U671" s="588"/>
      <c r="V671" s="588"/>
      <c r="W671" s="588"/>
      <c r="X671" s="588"/>
      <c r="Y671" s="588"/>
      <c r="Z671" s="588"/>
    </row>
    <row r="672">
      <c r="A672" s="588"/>
      <c r="B672" s="588"/>
      <c r="C672" s="588"/>
      <c r="D672" s="588"/>
      <c r="E672" s="588"/>
      <c r="F672" s="588"/>
      <c r="G672" s="588"/>
      <c r="H672" s="588"/>
      <c r="I672" s="588"/>
      <c r="J672" s="588"/>
      <c r="K672" s="588"/>
      <c r="L672" s="588"/>
      <c r="M672" s="588"/>
      <c r="N672" s="588"/>
      <c r="O672" s="588"/>
      <c r="P672" s="588"/>
      <c r="Q672" s="588"/>
      <c r="R672" s="588"/>
      <c r="S672" s="588"/>
      <c r="T672" s="588"/>
      <c r="U672" s="588"/>
      <c r="V672" s="588"/>
      <c r="W672" s="588"/>
      <c r="X672" s="588"/>
      <c r="Y672" s="588"/>
      <c r="Z672" s="588"/>
    </row>
    <row r="673">
      <c r="A673" s="588"/>
      <c r="B673" s="588"/>
      <c r="C673" s="588"/>
      <c r="D673" s="588"/>
      <c r="E673" s="588"/>
      <c r="F673" s="588"/>
      <c r="G673" s="588"/>
      <c r="H673" s="588"/>
      <c r="I673" s="588"/>
      <c r="J673" s="588"/>
      <c r="K673" s="588"/>
      <c r="L673" s="588"/>
      <c r="M673" s="588"/>
      <c r="N673" s="588"/>
      <c r="O673" s="588"/>
      <c r="P673" s="588"/>
      <c r="Q673" s="588"/>
      <c r="R673" s="588"/>
      <c r="S673" s="588"/>
      <c r="T673" s="588"/>
      <c r="U673" s="588"/>
      <c r="V673" s="588"/>
      <c r="W673" s="588"/>
      <c r="X673" s="588"/>
      <c r="Y673" s="588"/>
      <c r="Z673" s="588"/>
    </row>
    <row r="674">
      <c r="A674" s="588"/>
      <c r="B674" s="588"/>
      <c r="C674" s="588"/>
      <c r="D674" s="588"/>
      <c r="E674" s="588"/>
      <c r="F674" s="588"/>
      <c r="G674" s="588"/>
      <c r="H674" s="588"/>
      <c r="I674" s="588"/>
      <c r="J674" s="588"/>
      <c r="K674" s="588"/>
      <c r="L674" s="588"/>
      <c r="M674" s="588"/>
      <c r="N674" s="588"/>
      <c r="O674" s="588"/>
      <c r="P674" s="588"/>
      <c r="Q674" s="588"/>
      <c r="R674" s="588"/>
      <c r="S674" s="588"/>
      <c r="T674" s="588"/>
      <c r="U674" s="588"/>
      <c r="V674" s="588"/>
      <c r="W674" s="588"/>
      <c r="X674" s="588"/>
      <c r="Y674" s="588"/>
      <c r="Z674" s="588"/>
    </row>
    <row r="675">
      <c r="A675" s="588"/>
      <c r="B675" s="588"/>
      <c r="C675" s="588"/>
      <c r="D675" s="588"/>
      <c r="E675" s="588"/>
      <c r="F675" s="588"/>
      <c r="G675" s="588"/>
      <c r="H675" s="588"/>
      <c r="I675" s="588"/>
      <c r="J675" s="588"/>
      <c r="K675" s="588"/>
      <c r="L675" s="588"/>
      <c r="M675" s="588"/>
      <c r="N675" s="588"/>
      <c r="O675" s="588"/>
      <c r="P675" s="588"/>
      <c r="Q675" s="588"/>
      <c r="R675" s="588"/>
      <c r="S675" s="588"/>
      <c r="T675" s="588"/>
      <c r="U675" s="588"/>
      <c r="V675" s="588"/>
      <c r="W675" s="588"/>
      <c r="X675" s="588"/>
      <c r="Y675" s="588"/>
      <c r="Z675" s="588"/>
    </row>
    <row r="676">
      <c r="A676" s="588"/>
      <c r="B676" s="588"/>
      <c r="C676" s="588"/>
      <c r="D676" s="588"/>
      <c r="E676" s="588"/>
      <c r="F676" s="588"/>
      <c r="G676" s="588"/>
      <c r="H676" s="588"/>
      <c r="I676" s="588"/>
      <c r="J676" s="588"/>
      <c r="K676" s="588"/>
      <c r="L676" s="588"/>
      <c r="M676" s="588"/>
      <c r="N676" s="588"/>
      <c r="O676" s="588"/>
      <c r="P676" s="588"/>
      <c r="Q676" s="588"/>
      <c r="R676" s="588"/>
      <c r="S676" s="588"/>
      <c r="T676" s="588"/>
      <c r="U676" s="588"/>
      <c r="V676" s="588"/>
      <c r="W676" s="588"/>
      <c r="X676" s="588"/>
      <c r="Y676" s="588"/>
      <c r="Z676" s="588"/>
    </row>
    <row r="677">
      <c r="A677" s="588"/>
      <c r="B677" s="588"/>
      <c r="C677" s="588"/>
      <c r="D677" s="588"/>
      <c r="E677" s="588"/>
      <c r="F677" s="588"/>
      <c r="G677" s="588"/>
      <c r="H677" s="588"/>
      <c r="I677" s="588"/>
      <c r="J677" s="588"/>
      <c r="K677" s="588"/>
      <c r="L677" s="588"/>
      <c r="M677" s="588"/>
      <c r="N677" s="588"/>
      <c r="O677" s="588"/>
      <c r="P677" s="588"/>
      <c r="Q677" s="588"/>
      <c r="R677" s="588"/>
      <c r="S677" s="588"/>
      <c r="T677" s="588"/>
      <c r="U677" s="588"/>
      <c r="V677" s="588"/>
      <c r="W677" s="588"/>
      <c r="X677" s="588"/>
      <c r="Y677" s="588"/>
      <c r="Z677" s="588"/>
    </row>
    <row r="678">
      <c r="A678" s="588"/>
      <c r="B678" s="588"/>
      <c r="C678" s="588"/>
      <c r="D678" s="588"/>
      <c r="E678" s="588"/>
      <c r="F678" s="588"/>
      <c r="G678" s="588"/>
      <c r="H678" s="588"/>
      <c r="I678" s="588"/>
      <c r="J678" s="588"/>
      <c r="K678" s="588"/>
      <c r="L678" s="588"/>
      <c r="M678" s="588"/>
      <c r="N678" s="588"/>
      <c r="O678" s="588"/>
      <c r="P678" s="588"/>
      <c r="Q678" s="588"/>
      <c r="R678" s="588"/>
      <c r="S678" s="588"/>
      <c r="T678" s="588"/>
      <c r="U678" s="588"/>
      <c r="V678" s="588"/>
      <c r="W678" s="588"/>
      <c r="X678" s="588"/>
      <c r="Y678" s="588"/>
      <c r="Z678" s="588"/>
    </row>
    <row r="679">
      <c r="A679" s="588"/>
      <c r="B679" s="588"/>
      <c r="C679" s="588"/>
      <c r="D679" s="588"/>
      <c r="E679" s="588"/>
      <c r="F679" s="588"/>
      <c r="G679" s="588"/>
      <c r="H679" s="588"/>
      <c r="I679" s="588"/>
      <c r="J679" s="588"/>
      <c r="K679" s="588"/>
      <c r="L679" s="588"/>
      <c r="M679" s="588"/>
      <c r="N679" s="588"/>
      <c r="O679" s="588"/>
      <c r="P679" s="588"/>
      <c r="Q679" s="588"/>
      <c r="R679" s="588"/>
      <c r="S679" s="588"/>
      <c r="T679" s="588"/>
      <c r="U679" s="588"/>
      <c r="V679" s="588"/>
      <c r="W679" s="588"/>
      <c r="X679" s="588"/>
      <c r="Y679" s="588"/>
      <c r="Z679" s="588"/>
    </row>
    <row r="680">
      <c r="A680" s="588"/>
      <c r="B680" s="588"/>
      <c r="C680" s="588"/>
      <c r="D680" s="588"/>
      <c r="E680" s="588"/>
      <c r="F680" s="588"/>
      <c r="G680" s="588"/>
      <c r="H680" s="588"/>
      <c r="I680" s="588"/>
      <c r="J680" s="588"/>
      <c r="K680" s="588"/>
      <c r="L680" s="588"/>
      <c r="M680" s="588"/>
      <c r="N680" s="588"/>
      <c r="O680" s="588"/>
      <c r="P680" s="588"/>
      <c r="Q680" s="588"/>
      <c r="R680" s="588"/>
      <c r="S680" s="588"/>
      <c r="T680" s="588"/>
      <c r="U680" s="588"/>
      <c r="V680" s="588"/>
      <c r="W680" s="588"/>
      <c r="X680" s="588"/>
      <c r="Y680" s="588"/>
      <c r="Z680" s="588"/>
    </row>
    <row r="681">
      <c r="A681" s="588"/>
      <c r="B681" s="588"/>
      <c r="C681" s="588"/>
      <c r="D681" s="588"/>
      <c r="E681" s="588"/>
      <c r="F681" s="588"/>
      <c r="G681" s="588"/>
      <c r="H681" s="588"/>
      <c r="I681" s="588"/>
      <c r="J681" s="588"/>
      <c r="K681" s="588"/>
      <c r="L681" s="588"/>
      <c r="M681" s="588"/>
      <c r="N681" s="588"/>
      <c r="O681" s="588"/>
      <c r="P681" s="588"/>
      <c r="Q681" s="588"/>
      <c r="R681" s="588"/>
      <c r="S681" s="588"/>
      <c r="T681" s="588"/>
      <c r="U681" s="588"/>
      <c r="V681" s="588"/>
      <c r="W681" s="588"/>
      <c r="X681" s="588"/>
      <c r="Y681" s="588"/>
      <c r="Z681" s="588"/>
    </row>
    <row r="682">
      <c r="A682" s="588"/>
      <c r="B682" s="588"/>
      <c r="C682" s="588"/>
      <c r="D682" s="588"/>
      <c r="E682" s="588"/>
      <c r="F682" s="588"/>
      <c r="G682" s="588"/>
      <c r="H682" s="588"/>
      <c r="I682" s="588"/>
      <c r="J682" s="588"/>
      <c r="K682" s="588"/>
      <c r="L682" s="588"/>
      <c r="M682" s="588"/>
      <c r="N682" s="588"/>
      <c r="O682" s="588"/>
      <c r="P682" s="588"/>
      <c r="Q682" s="588"/>
      <c r="R682" s="588"/>
      <c r="S682" s="588"/>
      <c r="T682" s="588"/>
      <c r="U682" s="588"/>
      <c r="V682" s="588"/>
      <c r="W682" s="588"/>
      <c r="X682" s="588"/>
      <c r="Y682" s="588"/>
      <c r="Z682" s="588"/>
    </row>
    <row r="683">
      <c r="A683" s="588"/>
      <c r="B683" s="588"/>
      <c r="C683" s="588"/>
      <c r="D683" s="588"/>
      <c r="E683" s="588"/>
      <c r="F683" s="588"/>
      <c r="G683" s="588"/>
      <c r="H683" s="588"/>
      <c r="I683" s="588"/>
      <c r="J683" s="588"/>
      <c r="K683" s="588"/>
      <c r="L683" s="588"/>
      <c r="M683" s="588"/>
      <c r="N683" s="588"/>
      <c r="O683" s="588"/>
      <c r="P683" s="588"/>
      <c r="Q683" s="588"/>
      <c r="R683" s="588"/>
      <c r="S683" s="588"/>
      <c r="T683" s="588"/>
      <c r="U683" s="588"/>
      <c r="V683" s="588"/>
      <c r="W683" s="588"/>
      <c r="X683" s="588"/>
      <c r="Y683" s="588"/>
      <c r="Z683" s="588"/>
    </row>
    <row r="684">
      <c r="A684" s="588"/>
      <c r="B684" s="588"/>
      <c r="C684" s="588"/>
      <c r="D684" s="588"/>
      <c r="E684" s="588"/>
      <c r="F684" s="588"/>
      <c r="G684" s="588"/>
      <c r="H684" s="588"/>
      <c r="I684" s="588"/>
      <c r="J684" s="588"/>
      <c r="K684" s="588"/>
      <c r="L684" s="588"/>
      <c r="M684" s="588"/>
      <c r="N684" s="588"/>
      <c r="O684" s="588"/>
      <c r="P684" s="588"/>
      <c r="Q684" s="588"/>
      <c r="R684" s="588"/>
      <c r="S684" s="588"/>
      <c r="T684" s="588"/>
      <c r="U684" s="588"/>
      <c r="V684" s="588"/>
      <c r="W684" s="588"/>
      <c r="X684" s="588"/>
      <c r="Y684" s="588"/>
      <c r="Z684" s="588"/>
    </row>
    <row r="685">
      <c r="A685" s="588"/>
      <c r="B685" s="588"/>
      <c r="C685" s="588"/>
      <c r="D685" s="588"/>
      <c r="E685" s="588"/>
      <c r="F685" s="588"/>
      <c r="G685" s="588"/>
      <c r="H685" s="588"/>
      <c r="I685" s="588"/>
      <c r="J685" s="588"/>
      <c r="K685" s="588"/>
      <c r="L685" s="588"/>
      <c r="M685" s="588"/>
      <c r="N685" s="588"/>
      <c r="O685" s="588"/>
      <c r="P685" s="588"/>
      <c r="Q685" s="588"/>
      <c r="R685" s="588"/>
      <c r="S685" s="588"/>
      <c r="T685" s="588"/>
      <c r="U685" s="588"/>
      <c r="V685" s="588"/>
      <c r="W685" s="588"/>
      <c r="X685" s="588"/>
      <c r="Y685" s="588"/>
      <c r="Z685" s="588"/>
    </row>
    <row r="686">
      <c r="A686" s="588"/>
      <c r="B686" s="588"/>
      <c r="C686" s="588"/>
      <c r="D686" s="588"/>
      <c r="E686" s="588"/>
      <c r="F686" s="588"/>
      <c r="G686" s="588"/>
      <c r="H686" s="588"/>
      <c r="I686" s="588"/>
      <c r="J686" s="588"/>
      <c r="K686" s="588"/>
      <c r="L686" s="588"/>
      <c r="M686" s="588"/>
      <c r="N686" s="588"/>
      <c r="O686" s="588"/>
      <c r="P686" s="588"/>
      <c r="Q686" s="588"/>
      <c r="R686" s="588"/>
      <c r="S686" s="588"/>
      <c r="T686" s="588"/>
      <c r="U686" s="588"/>
      <c r="V686" s="588"/>
      <c r="W686" s="588"/>
      <c r="X686" s="588"/>
      <c r="Y686" s="588"/>
      <c r="Z686" s="588"/>
    </row>
    <row r="687">
      <c r="A687" s="588"/>
      <c r="B687" s="588"/>
      <c r="C687" s="588"/>
      <c r="D687" s="588"/>
      <c r="E687" s="588"/>
      <c r="F687" s="588"/>
      <c r="G687" s="588"/>
      <c r="H687" s="588"/>
      <c r="I687" s="588"/>
      <c r="J687" s="588"/>
      <c r="K687" s="588"/>
      <c r="L687" s="588"/>
      <c r="M687" s="588"/>
      <c r="N687" s="588"/>
      <c r="O687" s="588"/>
      <c r="P687" s="588"/>
      <c r="Q687" s="588"/>
      <c r="R687" s="588"/>
      <c r="S687" s="588"/>
      <c r="T687" s="588"/>
      <c r="U687" s="588"/>
      <c r="V687" s="588"/>
      <c r="W687" s="588"/>
      <c r="X687" s="588"/>
      <c r="Y687" s="588"/>
      <c r="Z687" s="588"/>
    </row>
    <row r="688">
      <c r="A688" s="588"/>
      <c r="B688" s="588"/>
      <c r="C688" s="588"/>
      <c r="D688" s="588"/>
      <c r="E688" s="588"/>
      <c r="F688" s="588"/>
      <c r="G688" s="588"/>
      <c r="H688" s="588"/>
      <c r="I688" s="588"/>
      <c r="J688" s="588"/>
      <c r="K688" s="588"/>
      <c r="L688" s="588"/>
      <c r="M688" s="588"/>
      <c r="N688" s="588"/>
      <c r="O688" s="588"/>
      <c r="P688" s="588"/>
      <c r="Q688" s="588"/>
      <c r="R688" s="588"/>
      <c r="S688" s="588"/>
      <c r="T688" s="588"/>
      <c r="U688" s="588"/>
      <c r="V688" s="588"/>
      <c r="W688" s="588"/>
      <c r="X688" s="588"/>
      <c r="Y688" s="588"/>
      <c r="Z688" s="588"/>
    </row>
    <row r="689">
      <c r="A689" s="588"/>
      <c r="B689" s="588"/>
      <c r="C689" s="588"/>
      <c r="D689" s="588"/>
      <c r="E689" s="588"/>
      <c r="F689" s="588"/>
      <c r="G689" s="588"/>
      <c r="H689" s="588"/>
      <c r="I689" s="588"/>
      <c r="J689" s="588"/>
      <c r="K689" s="588"/>
      <c r="L689" s="588"/>
      <c r="M689" s="588"/>
      <c r="N689" s="588"/>
      <c r="O689" s="588"/>
      <c r="P689" s="588"/>
      <c r="Q689" s="588"/>
      <c r="R689" s="588"/>
      <c r="S689" s="588"/>
      <c r="T689" s="588"/>
      <c r="U689" s="588"/>
      <c r="V689" s="588"/>
      <c r="W689" s="588"/>
      <c r="X689" s="588"/>
      <c r="Y689" s="588"/>
      <c r="Z689" s="588"/>
    </row>
    <row r="690">
      <c r="A690" s="588"/>
      <c r="B690" s="588"/>
      <c r="C690" s="588"/>
      <c r="D690" s="588"/>
      <c r="E690" s="588"/>
      <c r="F690" s="588"/>
      <c r="G690" s="588"/>
      <c r="H690" s="588"/>
      <c r="I690" s="588"/>
      <c r="J690" s="588"/>
      <c r="K690" s="588"/>
      <c r="L690" s="588"/>
      <c r="M690" s="588"/>
      <c r="N690" s="588"/>
      <c r="O690" s="588"/>
      <c r="P690" s="588"/>
      <c r="Q690" s="588"/>
      <c r="R690" s="588"/>
      <c r="S690" s="588"/>
      <c r="T690" s="588"/>
      <c r="U690" s="588"/>
      <c r="V690" s="588"/>
      <c r="W690" s="588"/>
      <c r="X690" s="588"/>
      <c r="Y690" s="588"/>
      <c r="Z690" s="588"/>
    </row>
    <row r="691">
      <c r="A691" s="588"/>
      <c r="B691" s="588"/>
      <c r="C691" s="588"/>
      <c r="D691" s="588"/>
      <c r="E691" s="588"/>
      <c r="F691" s="588"/>
      <c r="G691" s="588"/>
      <c r="H691" s="588"/>
      <c r="I691" s="588"/>
      <c r="J691" s="588"/>
      <c r="K691" s="588"/>
      <c r="L691" s="588"/>
      <c r="M691" s="588"/>
      <c r="N691" s="588"/>
      <c r="O691" s="588"/>
      <c r="P691" s="588"/>
      <c r="Q691" s="588"/>
      <c r="R691" s="588"/>
      <c r="S691" s="588"/>
      <c r="T691" s="588"/>
      <c r="U691" s="588"/>
      <c r="V691" s="588"/>
      <c r="W691" s="588"/>
      <c r="X691" s="588"/>
      <c r="Y691" s="588"/>
      <c r="Z691" s="588"/>
    </row>
    <row r="692">
      <c r="A692" s="588"/>
      <c r="B692" s="588"/>
      <c r="C692" s="588"/>
      <c r="D692" s="588"/>
      <c r="E692" s="588"/>
      <c r="F692" s="588"/>
      <c r="G692" s="588"/>
      <c r="H692" s="588"/>
      <c r="I692" s="588"/>
      <c r="J692" s="588"/>
      <c r="K692" s="588"/>
      <c r="L692" s="588"/>
      <c r="M692" s="588"/>
      <c r="N692" s="588"/>
      <c r="O692" s="588"/>
      <c r="P692" s="588"/>
      <c r="Q692" s="588"/>
      <c r="R692" s="588"/>
      <c r="S692" s="588"/>
      <c r="T692" s="588"/>
      <c r="U692" s="588"/>
      <c r="V692" s="588"/>
      <c r="W692" s="588"/>
      <c r="X692" s="588"/>
      <c r="Y692" s="588"/>
      <c r="Z692" s="588"/>
    </row>
    <row r="693">
      <c r="A693" s="588"/>
      <c r="B693" s="588"/>
      <c r="C693" s="588"/>
      <c r="D693" s="588"/>
      <c r="E693" s="588"/>
      <c r="F693" s="588"/>
      <c r="G693" s="588"/>
      <c r="H693" s="588"/>
      <c r="I693" s="588"/>
      <c r="J693" s="588"/>
      <c r="K693" s="588"/>
      <c r="L693" s="588"/>
      <c r="M693" s="588"/>
      <c r="N693" s="588"/>
      <c r="O693" s="588"/>
      <c r="P693" s="588"/>
      <c r="Q693" s="588"/>
      <c r="R693" s="588"/>
      <c r="S693" s="588"/>
      <c r="T693" s="588"/>
      <c r="U693" s="588"/>
      <c r="V693" s="588"/>
      <c r="W693" s="588"/>
      <c r="X693" s="588"/>
      <c r="Y693" s="588"/>
      <c r="Z693" s="588"/>
    </row>
    <row r="694">
      <c r="A694" s="588"/>
      <c r="B694" s="588"/>
      <c r="C694" s="588"/>
      <c r="D694" s="588"/>
      <c r="E694" s="588"/>
      <c r="F694" s="588"/>
      <c r="G694" s="588"/>
      <c r="H694" s="588"/>
      <c r="I694" s="588"/>
      <c r="J694" s="588"/>
      <c r="K694" s="588"/>
      <c r="L694" s="588"/>
      <c r="M694" s="588"/>
      <c r="N694" s="588"/>
      <c r="O694" s="588"/>
      <c r="P694" s="588"/>
      <c r="Q694" s="588"/>
      <c r="R694" s="588"/>
      <c r="S694" s="588"/>
      <c r="T694" s="588"/>
      <c r="U694" s="588"/>
      <c r="V694" s="588"/>
      <c r="W694" s="588"/>
      <c r="X694" s="588"/>
      <c r="Y694" s="588"/>
      <c r="Z694" s="588"/>
    </row>
    <row r="695">
      <c r="A695" s="588"/>
      <c r="B695" s="588"/>
      <c r="C695" s="588"/>
      <c r="D695" s="588"/>
      <c r="E695" s="588"/>
      <c r="F695" s="588"/>
      <c r="G695" s="588"/>
      <c r="H695" s="588"/>
      <c r="I695" s="588"/>
      <c r="J695" s="588"/>
      <c r="K695" s="588"/>
      <c r="L695" s="588"/>
      <c r="M695" s="588"/>
      <c r="N695" s="588"/>
      <c r="O695" s="588"/>
      <c r="P695" s="588"/>
      <c r="Q695" s="588"/>
      <c r="R695" s="588"/>
      <c r="S695" s="588"/>
      <c r="T695" s="588"/>
      <c r="U695" s="588"/>
      <c r="V695" s="588"/>
      <c r="W695" s="588"/>
      <c r="X695" s="588"/>
      <c r="Y695" s="588"/>
      <c r="Z695" s="588"/>
    </row>
    <row r="696">
      <c r="A696" s="588"/>
      <c r="B696" s="588"/>
      <c r="C696" s="588"/>
      <c r="D696" s="588"/>
      <c r="E696" s="588"/>
      <c r="F696" s="588"/>
      <c r="G696" s="588"/>
      <c r="H696" s="588"/>
      <c r="I696" s="588"/>
      <c r="J696" s="588"/>
      <c r="K696" s="588"/>
      <c r="L696" s="588"/>
      <c r="M696" s="588"/>
      <c r="N696" s="588"/>
      <c r="O696" s="588"/>
      <c r="P696" s="588"/>
      <c r="Q696" s="588"/>
      <c r="R696" s="588"/>
      <c r="S696" s="588"/>
      <c r="T696" s="588"/>
      <c r="U696" s="588"/>
      <c r="V696" s="588"/>
      <c r="W696" s="588"/>
      <c r="X696" s="588"/>
      <c r="Y696" s="588"/>
      <c r="Z696" s="588"/>
    </row>
    <row r="697">
      <c r="A697" s="588"/>
      <c r="B697" s="588"/>
      <c r="C697" s="588"/>
      <c r="D697" s="588"/>
      <c r="E697" s="588"/>
      <c r="F697" s="588"/>
      <c r="G697" s="588"/>
      <c r="H697" s="588"/>
      <c r="I697" s="588"/>
      <c r="J697" s="588"/>
      <c r="K697" s="588"/>
      <c r="L697" s="588"/>
      <c r="M697" s="588"/>
      <c r="N697" s="588"/>
      <c r="O697" s="588"/>
      <c r="P697" s="588"/>
      <c r="Q697" s="588"/>
      <c r="R697" s="588"/>
      <c r="S697" s="588"/>
      <c r="T697" s="588"/>
      <c r="U697" s="588"/>
      <c r="V697" s="588"/>
      <c r="W697" s="588"/>
      <c r="X697" s="588"/>
      <c r="Y697" s="588"/>
      <c r="Z697" s="588"/>
    </row>
    <row r="698">
      <c r="A698" s="588"/>
      <c r="B698" s="588"/>
      <c r="C698" s="588"/>
      <c r="D698" s="588"/>
      <c r="E698" s="588"/>
      <c r="F698" s="588"/>
      <c r="G698" s="588"/>
      <c r="H698" s="588"/>
      <c r="I698" s="588"/>
      <c r="J698" s="588"/>
      <c r="K698" s="588"/>
      <c r="L698" s="588"/>
      <c r="M698" s="588"/>
      <c r="N698" s="588"/>
      <c r="O698" s="588"/>
      <c r="P698" s="588"/>
      <c r="Q698" s="588"/>
      <c r="R698" s="588"/>
      <c r="S698" s="588"/>
      <c r="T698" s="588"/>
      <c r="U698" s="588"/>
      <c r="V698" s="588"/>
      <c r="W698" s="588"/>
      <c r="X698" s="588"/>
      <c r="Y698" s="588"/>
      <c r="Z698" s="588"/>
    </row>
    <row r="699">
      <c r="A699" s="588"/>
      <c r="B699" s="588"/>
      <c r="C699" s="588"/>
      <c r="D699" s="588"/>
      <c r="E699" s="588"/>
      <c r="F699" s="588"/>
      <c r="G699" s="588"/>
      <c r="H699" s="588"/>
      <c r="I699" s="588"/>
      <c r="J699" s="588"/>
      <c r="K699" s="588"/>
      <c r="L699" s="588"/>
      <c r="M699" s="588"/>
      <c r="N699" s="588"/>
      <c r="O699" s="588"/>
      <c r="P699" s="588"/>
      <c r="Q699" s="588"/>
      <c r="R699" s="588"/>
      <c r="S699" s="588"/>
      <c r="T699" s="588"/>
      <c r="U699" s="588"/>
      <c r="V699" s="588"/>
      <c r="W699" s="588"/>
      <c r="X699" s="588"/>
      <c r="Y699" s="588"/>
      <c r="Z699" s="588"/>
    </row>
    <row r="700">
      <c r="A700" s="588"/>
      <c r="B700" s="588"/>
      <c r="C700" s="588"/>
      <c r="D700" s="588"/>
      <c r="E700" s="588"/>
      <c r="F700" s="588"/>
      <c r="G700" s="588"/>
      <c r="H700" s="588"/>
      <c r="I700" s="588"/>
      <c r="J700" s="588"/>
      <c r="K700" s="588"/>
      <c r="L700" s="588"/>
      <c r="M700" s="588"/>
      <c r="N700" s="588"/>
      <c r="O700" s="588"/>
      <c r="P700" s="588"/>
      <c r="Q700" s="588"/>
      <c r="R700" s="588"/>
      <c r="S700" s="588"/>
      <c r="T700" s="588"/>
      <c r="U700" s="588"/>
      <c r="V700" s="588"/>
      <c r="W700" s="588"/>
      <c r="X700" s="588"/>
      <c r="Y700" s="588"/>
      <c r="Z700" s="588"/>
    </row>
    <row r="701">
      <c r="A701" s="588"/>
      <c r="B701" s="588"/>
      <c r="C701" s="588"/>
      <c r="D701" s="588"/>
      <c r="E701" s="588"/>
      <c r="F701" s="588"/>
      <c r="G701" s="588"/>
      <c r="H701" s="588"/>
      <c r="I701" s="588"/>
      <c r="J701" s="588"/>
      <c r="K701" s="588"/>
      <c r="L701" s="588"/>
      <c r="M701" s="588"/>
      <c r="N701" s="588"/>
      <c r="O701" s="588"/>
      <c r="P701" s="588"/>
      <c r="Q701" s="588"/>
      <c r="R701" s="588"/>
      <c r="S701" s="588"/>
      <c r="T701" s="588"/>
      <c r="U701" s="588"/>
      <c r="V701" s="588"/>
      <c r="W701" s="588"/>
      <c r="X701" s="588"/>
      <c r="Y701" s="588"/>
      <c r="Z701" s="588"/>
    </row>
    <row r="702">
      <c r="A702" s="588"/>
      <c r="B702" s="588"/>
      <c r="C702" s="588"/>
      <c r="D702" s="588"/>
      <c r="E702" s="588"/>
      <c r="F702" s="588"/>
      <c r="G702" s="588"/>
      <c r="H702" s="588"/>
      <c r="I702" s="588"/>
      <c r="J702" s="588"/>
      <c r="K702" s="588"/>
      <c r="L702" s="588"/>
      <c r="M702" s="588"/>
      <c r="N702" s="588"/>
      <c r="O702" s="588"/>
      <c r="P702" s="588"/>
      <c r="Q702" s="588"/>
      <c r="R702" s="588"/>
      <c r="S702" s="588"/>
      <c r="T702" s="588"/>
      <c r="U702" s="588"/>
      <c r="V702" s="588"/>
      <c r="W702" s="588"/>
      <c r="X702" s="588"/>
      <c r="Y702" s="588"/>
      <c r="Z702" s="588"/>
    </row>
    <row r="703">
      <c r="A703" s="588"/>
      <c r="B703" s="588"/>
      <c r="C703" s="588"/>
      <c r="D703" s="588"/>
      <c r="E703" s="588"/>
      <c r="F703" s="588"/>
      <c r="G703" s="588"/>
      <c r="H703" s="588"/>
      <c r="I703" s="588"/>
      <c r="J703" s="588"/>
      <c r="K703" s="588"/>
      <c r="L703" s="588"/>
      <c r="M703" s="588"/>
      <c r="N703" s="588"/>
      <c r="O703" s="588"/>
      <c r="P703" s="588"/>
      <c r="Q703" s="588"/>
      <c r="R703" s="588"/>
      <c r="S703" s="588"/>
      <c r="T703" s="588"/>
      <c r="U703" s="588"/>
      <c r="V703" s="588"/>
      <c r="W703" s="588"/>
      <c r="X703" s="588"/>
      <c r="Y703" s="588"/>
      <c r="Z703" s="588"/>
    </row>
    <row r="704">
      <c r="A704" s="588"/>
      <c r="B704" s="588"/>
      <c r="C704" s="588"/>
      <c r="D704" s="588"/>
      <c r="E704" s="588"/>
      <c r="F704" s="588"/>
      <c r="G704" s="588"/>
      <c r="H704" s="588"/>
      <c r="I704" s="588"/>
      <c r="J704" s="588"/>
      <c r="K704" s="588"/>
      <c r="L704" s="588"/>
      <c r="M704" s="588"/>
      <c r="N704" s="588"/>
      <c r="O704" s="588"/>
      <c r="P704" s="588"/>
      <c r="Q704" s="588"/>
      <c r="R704" s="588"/>
      <c r="S704" s="588"/>
      <c r="T704" s="588"/>
      <c r="U704" s="588"/>
      <c r="V704" s="588"/>
      <c r="W704" s="588"/>
      <c r="X704" s="588"/>
      <c r="Y704" s="588"/>
      <c r="Z704" s="588"/>
    </row>
    <row r="705">
      <c r="A705" s="588"/>
      <c r="B705" s="588"/>
      <c r="C705" s="588"/>
      <c r="D705" s="588"/>
      <c r="E705" s="588"/>
      <c r="F705" s="588"/>
      <c r="G705" s="588"/>
      <c r="H705" s="588"/>
      <c r="I705" s="588"/>
      <c r="J705" s="588"/>
      <c r="K705" s="588"/>
      <c r="L705" s="588"/>
      <c r="M705" s="588"/>
      <c r="N705" s="588"/>
      <c r="O705" s="588"/>
      <c r="P705" s="588"/>
      <c r="Q705" s="588"/>
      <c r="R705" s="588"/>
      <c r="S705" s="588"/>
      <c r="T705" s="588"/>
      <c r="U705" s="588"/>
      <c r="V705" s="588"/>
      <c r="W705" s="588"/>
      <c r="X705" s="588"/>
      <c r="Y705" s="588"/>
      <c r="Z705" s="588"/>
    </row>
    <row r="706">
      <c r="A706" s="588"/>
      <c r="B706" s="588"/>
      <c r="C706" s="588"/>
      <c r="D706" s="588"/>
      <c r="E706" s="588"/>
      <c r="F706" s="588"/>
      <c r="G706" s="588"/>
      <c r="H706" s="588"/>
      <c r="I706" s="588"/>
      <c r="J706" s="588"/>
      <c r="K706" s="588"/>
      <c r="L706" s="588"/>
      <c r="M706" s="588"/>
      <c r="N706" s="588"/>
      <c r="O706" s="588"/>
      <c r="P706" s="588"/>
      <c r="Q706" s="588"/>
      <c r="R706" s="588"/>
      <c r="S706" s="588"/>
      <c r="T706" s="588"/>
      <c r="U706" s="588"/>
      <c r="V706" s="588"/>
      <c r="W706" s="588"/>
      <c r="X706" s="588"/>
      <c r="Y706" s="588"/>
      <c r="Z706" s="588"/>
    </row>
    <row r="707">
      <c r="A707" s="588"/>
      <c r="B707" s="588"/>
      <c r="C707" s="588"/>
      <c r="D707" s="588"/>
      <c r="E707" s="588"/>
      <c r="F707" s="588"/>
      <c r="G707" s="588"/>
      <c r="H707" s="588"/>
      <c r="I707" s="588"/>
      <c r="J707" s="588"/>
      <c r="K707" s="588"/>
      <c r="L707" s="588"/>
      <c r="M707" s="588"/>
      <c r="N707" s="588"/>
      <c r="O707" s="588"/>
      <c r="P707" s="588"/>
      <c r="Q707" s="588"/>
      <c r="R707" s="588"/>
      <c r="S707" s="588"/>
      <c r="T707" s="588"/>
      <c r="U707" s="588"/>
      <c r="V707" s="588"/>
      <c r="W707" s="588"/>
      <c r="X707" s="588"/>
      <c r="Y707" s="588"/>
      <c r="Z707" s="588"/>
    </row>
    <row r="708">
      <c r="A708" s="588"/>
      <c r="B708" s="588"/>
      <c r="C708" s="588"/>
      <c r="D708" s="588"/>
      <c r="E708" s="588"/>
      <c r="F708" s="588"/>
      <c r="G708" s="588"/>
      <c r="H708" s="588"/>
      <c r="I708" s="588"/>
      <c r="J708" s="588"/>
      <c r="K708" s="588"/>
      <c r="L708" s="588"/>
      <c r="M708" s="588"/>
      <c r="N708" s="588"/>
      <c r="O708" s="588"/>
      <c r="P708" s="588"/>
      <c r="Q708" s="588"/>
      <c r="R708" s="588"/>
      <c r="S708" s="588"/>
      <c r="T708" s="588"/>
      <c r="U708" s="588"/>
      <c r="V708" s="588"/>
      <c r="W708" s="588"/>
      <c r="X708" s="588"/>
      <c r="Y708" s="588"/>
      <c r="Z708" s="588"/>
    </row>
    <row r="709">
      <c r="A709" s="588"/>
      <c r="B709" s="588"/>
      <c r="C709" s="588"/>
      <c r="D709" s="588"/>
      <c r="E709" s="588"/>
      <c r="F709" s="588"/>
      <c r="G709" s="588"/>
      <c r="H709" s="588"/>
      <c r="I709" s="588"/>
      <c r="J709" s="588"/>
      <c r="K709" s="588"/>
      <c r="L709" s="588"/>
      <c r="M709" s="588"/>
      <c r="N709" s="588"/>
      <c r="O709" s="588"/>
      <c r="P709" s="588"/>
      <c r="Q709" s="588"/>
      <c r="R709" s="588"/>
      <c r="S709" s="588"/>
      <c r="T709" s="588"/>
      <c r="U709" s="588"/>
      <c r="V709" s="588"/>
      <c r="W709" s="588"/>
      <c r="X709" s="588"/>
      <c r="Y709" s="588"/>
      <c r="Z709" s="588"/>
    </row>
    <row r="710">
      <c r="A710" s="588"/>
      <c r="B710" s="588"/>
      <c r="C710" s="588"/>
      <c r="D710" s="588"/>
      <c r="E710" s="588"/>
      <c r="F710" s="588"/>
      <c r="G710" s="588"/>
      <c r="H710" s="588"/>
      <c r="I710" s="588"/>
      <c r="J710" s="588"/>
      <c r="K710" s="588"/>
      <c r="L710" s="588"/>
      <c r="M710" s="588"/>
      <c r="N710" s="588"/>
      <c r="O710" s="588"/>
      <c r="P710" s="588"/>
      <c r="Q710" s="588"/>
      <c r="R710" s="588"/>
      <c r="S710" s="588"/>
      <c r="T710" s="588"/>
      <c r="U710" s="588"/>
      <c r="V710" s="588"/>
      <c r="W710" s="588"/>
      <c r="X710" s="588"/>
      <c r="Y710" s="588"/>
      <c r="Z710" s="588"/>
    </row>
    <row r="711">
      <c r="A711" s="588"/>
      <c r="B711" s="588"/>
      <c r="C711" s="588"/>
      <c r="D711" s="588"/>
      <c r="E711" s="588"/>
      <c r="F711" s="588"/>
      <c r="G711" s="588"/>
      <c r="H711" s="588"/>
      <c r="I711" s="588"/>
      <c r="J711" s="588"/>
      <c r="K711" s="588"/>
      <c r="L711" s="588"/>
      <c r="M711" s="588"/>
      <c r="N711" s="588"/>
      <c r="O711" s="588"/>
      <c r="P711" s="588"/>
      <c r="Q711" s="588"/>
      <c r="R711" s="588"/>
      <c r="S711" s="588"/>
      <c r="T711" s="588"/>
      <c r="U711" s="588"/>
      <c r="V711" s="588"/>
      <c r="W711" s="588"/>
      <c r="X711" s="588"/>
      <c r="Y711" s="588"/>
      <c r="Z711" s="588"/>
    </row>
    <row r="712">
      <c r="A712" s="588"/>
      <c r="B712" s="588"/>
      <c r="C712" s="588"/>
      <c r="D712" s="588"/>
      <c r="E712" s="588"/>
      <c r="F712" s="588"/>
      <c r="G712" s="588"/>
      <c r="H712" s="588"/>
      <c r="I712" s="588"/>
      <c r="J712" s="588"/>
      <c r="K712" s="588"/>
      <c r="L712" s="588"/>
      <c r="M712" s="588"/>
      <c r="N712" s="588"/>
      <c r="O712" s="588"/>
      <c r="P712" s="588"/>
      <c r="Q712" s="588"/>
      <c r="R712" s="588"/>
      <c r="S712" s="588"/>
      <c r="T712" s="588"/>
      <c r="U712" s="588"/>
      <c r="V712" s="588"/>
      <c r="W712" s="588"/>
      <c r="X712" s="588"/>
      <c r="Y712" s="588"/>
      <c r="Z712" s="588"/>
    </row>
    <row r="713">
      <c r="A713" s="588"/>
      <c r="B713" s="588"/>
      <c r="C713" s="588"/>
      <c r="D713" s="588"/>
      <c r="E713" s="588"/>
      <c r="F713" s="588"/>
      <c r="G713" s="588"/>
      <c r="H713" s="588"/>
      <c r="I713" s="588"/>
      <c r="J713" s="588"/>
      <c r="K713" s="588"/>
      <c r="L713" s="588"/>
      <c r="M713" s="588"/>
      <c r="N713" s="588"/>
      <c r="O713" s="588"/>
      <c r="P713" s="588"/>
      <c r="Q713" s="588"/>
      <c r="R713" s="588"/>
      <c r="S713" s="588"/>
      <c r="T713" s="588"/>
      <c r="U713" s="588"/>
      <c r="V713" s="588"/>
      <c r="W713" s="588"/>
      <c r="X713" s="588"/>
      <c r="Y713" s="588"/>
      <c r="Z713" s="588"/>
    </row>
    <row r="714">
      <c r="A714" s="588"/>
      <c r="B714" s="588"/>
      <c r="C714" s="588"/>
      <c r="D714" s="588"/>
      <c r="E714" s="588"/>
      <c r="F714" s="588"/>
      <c r="G714" s="588"/>
      <c r="H714" s="588"/>
      <c r="I714" s="588"/>
      <c r="J714" s="588"/>
      <c r="K714" s="588"/>
      <c r="L714" s="588"/>
      <c r="M714" s="588"/>
      <c r="N714" s="588"/>
      <c r="O714" s="588"/>
      <c r="P714" s="588"/>
      <c r="Q714" s="588"/>
      <c r="R714" s="588"/>
      <c r="S714" s="588"/>
      <c r="T714" s="588"/>
      <c r="U714" s="588"/>
      <c r="V714" s="588"/>
      <c r="W714" s="588"/>
      <c r="X714" s="588"/>
      <c r="Y714" s="588"/>
      <c r="Z714" s="588"/>
    </row>
    <row r="715">
      <c r="A715" s="588"/>
      <c r="B715" s="588"/>
      <c r="C715" s="588"/>
      <c r="D715" s="588"/>
      <c r="E715" s="588"/>
      <c r="F715" s="588"/>
      <c r="G715" s="588"/>
      <c r="H715" s="588"/>
      <c r="I715" s="588"/>
      <c r="J715" s="588"/>
      <c r="K715" s="588"/>
      <c r="L715" s="588"/>
      <c r="M715" s="588"/>
      <c r="N715" s="588"/>
      <c r="O715" s="588"/>
      <c r="P715" s="588"/>
      <c r="Q715" s="588"/>
      <c r="R715" s="588"/>
      <c r="S715" s="588"/>
      <c r="T715" s="588"/>
      <c r="U715" s="588"/>
      <c r="V715" s="588"/>
      <c r="W715" s="588"/>
      <c r="X715" s="588"/>
      <c r="Y715" s="588"/>
      <c r="Z715" s="588"/>
    </row>
    <row r="716">
      <c r="A716" s="588"/>
      <c r="B716" s="588"/>
      <c r="C716" s="588"/>
      <c r="D716" s="588"/>
      <c r="E716" s="588"/>
      <c r="F716" s="588"/>
      <c r="G716" s="588"/>
      <c r="H716" s="588"/>
      <c r="I716" s="588"/>
      <c r="J716" s="588"/>
      <c r="K716" s="588"/>
      <c r="L716" s="588"/>
      <c r="M716" s="588"/>
      <c r="N716" s="588"/>
      <c r="O716" s="588"/>
      <c r="P716" s="588"/>
      <c r="Q716" s="588"/>
      <c r="R716" s="588"/>
      <c r="S716" s="588"/>
      <c r="T716" s="588"/>
      <c r="U716" s="588"/>
      <c r="V716" s="588"/>
      <c r="W716" s="588"/>
      <c r="X716" s="588"/>
      <c r="Y716" s="588"/>
      <c r="Z716" s="588"/>
    </row>
    <row r="717">
      <c r="A717" s="588"/>
      <c r="B717" s="588"/>
      <c r="C717" s="588"/>
      <c r="D717" s="588"/>
      <c r="E717" s="588"/>
      <c r="F717" s="588"/>
      <c r="G717" s="588"/>
      <c r="H717" s="588"/>
      <c r="I717" s="588"/>
      <c r="J717" s="588"/>
      <c r="K717" s="588"/>
      <c r="L717" s="588"/>
      <c r="M717" s="588"/>
      <c r="N717" s="588"/>
      <c r="O717" s="588"/>
      <c r="P717" s="588"/>
      <c r="Q717" s="588"/>
      <c r="R717" s="588"/>
      <c r="S717" s="588"/>
      <c r="T717" s="588"/>
      <c r="U717" s="588"/>
      <c r="V717" s="588"/>
      <c r="W717" s="588"/>
      <c r="X717" s="588"/>
      <c r="Y717" s="588"/>
      <c r="Z717" s="588"/>
    </row>
    <row r="718">
      <c r="A718" s="588"/>
      <c r="B718" s="588"/>
      <c r="C718" s="588"/>
      <c r="D718" s="588"/>
      <c r="E718" s="588"/>
      <c r="F718" s="588"/>
      <c r="G718" s="588"/>
      <c r="H718" s="588"/>
      <c r="I718" s="588"/>
      <c r="J718" s="588"/>
      <c r="K718" s="588"/>
      <c r="L718" s="588"/>
      <c r="M718" s="588"/>
      <c r="N718" s="588"/>
      <c r="O718" s="588"/>
      <c r="P718" s="588"/>
      <c r="Q718" s="588"/>
      <c r="R718" s="588"/>
      <c r="S718" s="588"/>
      <c r="T718" s="588"/>
      <c r="U718" s="588"/>
      <c r="V718" s="588"/>
      <c r="W718" s="588"/>
      <c r="X718" s="588"/>
      <c r="Y718" s="588"/>
      <c r="Z718" s="588"/>
    </row>
    <row r="719">
      <c r="A719" s="588"/>
      <c r="B719" s="588"/>
      <c r="C719" s="588"/>
      <c r="D719" s="588"/>
      <c r="E719" s="588"/>
      <c r="F719" s="588"/>
      <c r="G719" s="588"/>
      <c r="H719" s="588"/>
      <c r="I719" s="588"/>
      <c r="J719" s="588"/>
      <c r="K719" s="588"/>
      <c r="L719" s="588"/>
      <c r="M719" s="588"/>
      <c r="N719" s="588"/>
      <c r="O719" s="588"/>
      <c r="P719" s="588"/>
      <c r="Q719" s="588"/>
      <c r="R719" s="588"/>
      <c r="S719" s="588"/>
      <c r="T719" s="588"/>
      <c r="U719" s="588"/>
      <c r="V719" s="588"/>
      <c r="W719" s="588"/>
      <c r="X719" s="588"/>
      <c r="Y719" s="588"/>
      <c r="Z719" s="588"/>
    </row>
    <row r="720">
      <c r="A720" s="588"/>
      <c r="B720" s="588"/>
      <c r="C720" s="588"/>
      <c r="D720" s="588"/>
      <c r="E720" s="588"/>
      <c r="F720" s="588"/>
      <c r="G720" s="588"/>
      <c r="H720" s="588"/>
      <c r="I720" s="588"/>
      <c r="J720" s="588"/>
      <c r="K720" s="588"/>
      <c r="L720" s="588"/>
      <c r="M720" s="588"/>
      <c r="N720" s="588"/>
      <c r="O720" s="588"/>
      <c r="P720" s="588"/>
      <c r="Q720" s="588"/>
      <c r="R720" s="588"/>
      <c r="S720" s="588"/>
      <c r="T720" s="588"/>
      <c r="U720" s="588"/>
      <c r="V720" s="588"/>
      <c r="W720" s="588"/>
      <c r="X720" s="588"/>
      <c r="Y720" s="588"/>
      <c r="Z720" s="588"/>
    </row>
    <row r="721">
      <c r="A721" s="588"/>
      <c r="B721" s="588"/>
      <c r="C721" s="588"/>
      <c r="D721" s="588"/>
      <c r="E721" s="588"/>
      <c r="F721" s="588"/>
      <c r="G721" s="588"/>
      <c r="H721" s="588"/>
      <c r="I721" s="588"/>
      <c r="J721" s="588"/>
      <c r="K721" s="588"/>
      <c r="L721" s="588"/>
      <c r="M721" s="588"/>
      <c r="N721" s="588"/>
      <c r="O721" s="588"/>
      <c r="P721" s="588"/>
      <c r="Q721" s="588"/>
      <c r="R721" s="588"/>
      <c r="S721" s="588"/>
      <c r="T721" s="588"/>
      <c r="U721" s="588"/>
      <c r="V721" s="588"/>
      <c r="W721" s="588"/>
      <c r="X721" s="588"/>
      <c r="Y721" s="588"/>
      <c r="Z721" s="588"/>
    </row>
    <row r="722">
      <c r="A722" s="588"/>
      <c r="B722" s="588"/>
      <c r="C722" s="588"/>
      <c r="D722" s="588"/>
      <c r="E722" s="588"/>
      <c r="F722" s="588"/>
      <c r="G722" s="588"/>
      <c r="H722" s="588"/>
      <c r="I722" s="588"/>
      <c r="J722" s="588"/>
      <c r="K722" s="588"/>
      <c r="L722" s="588"/>
      <c r="M722" s="588"/>
      <c r="N722" s="588"/>
      <c r="O722" s="588"/>
      <c r="P722" s="588"/>
      <c r="Q722" s="588"/>
      <c r="R722" s="588"/>
      <c r="S722" s="588"/>
      <c r="T722" s="588"/>
      <c r="U722" s="588"/>
      <c r="V722" s="588"/>
      <c r="W722" s="588"/>
      <c r="X722" s="588"/>
      <c r="Y722" s="588"/>
      <c r="Z722" s="588"/>
    </row>
    <row r="723">
      <c r="A723" s="588"/>
      <c r="B723" s="588"/>
      <c r="C723" s="588"/>
      <c r="D723" s="588"/>
      <c r="E723" s="588"/>
      <c r="F723" s="588"/>
      <c r="G723" s="588"/>
      <c r="H723" s="588"/>
      <c r="I723" s="588"/>
      <c r="J723" s="588"/>
      <c r="K723" s="588"/>
      <c r="L723" s="588"/>
      <c r="M723" s="588"/>
      <c r="N723" s="588"/>
      <c r="O723" s="588"/>
      <c r="P723" s="588"/>
      <c r="Q723" s="588"/>
      <c r="R723" s="588"/>
      <c r="S723" s="588"/>
      <c r="T723" s="588"/>
      <c r="U723" s="588"/>
      <c r="V723" s="588"/>
      <c r="W723" s="588"/>
      <c r="X723" s="588"/>
      <c r="Y723" s="588"/>
      <c r="Z723" s="588"/>
    </row>
    <row r="724">
      <c r="A724" s="588"/>
      <c r="B724" s="588"/>
      <c r="C724" s="588"/>
      <c r="D724" s="588"/>
      <c r="E724" s="588"/>
      <c r="F724" s="588"/>
      <c r="G724" s="588"/>
      <c r="H724" s="588"/>
      <c r="I724" s="588"/>
      <c r="J724" s="588"/>
      <c r="K724" s="588"/>
      <c r="L724" s="588"/>
      <c r="M724" s="588"/>
      <c r="N724" s="588"/>
      <c r="O724" s="588"/>
      <c r="P724" s="588"/>
      <c r="Q724" s="588"/>
      <c r="R724" s="588"/>
      <c r="S724" s="588"/>
      <c r="T724" s="588"/>
      <c r="U724" s="588"/>
      <c r="V724" s="588"/>
      <c r="W724" s="588"/>
      <c r="X724" s="588"/>
      <c r="Y724" s="588"/>
      <c r="Z724" s="588"/>
    </row>
    <row r="725">
      <c r="A725" s="588"/>
      <c r="B725" s="588"/>
      <c r="C725" s="588"/>
      <c r="D725" s="588"/>
      <c r="E725" s="588"/>
      <c r="F725" s="588"/>
      <c r="G725" s="588"/>
      <c r="H725" s="588"/>
      <c r="I725" s="588"/>
      <c r="J725" s="588"/>
      <c r="K725" s="588"/>
      <c r="L725" s="588"/>
      <c r="M725" s="588"/>
      <c r="N725" s="588"/>
      <c r="O725" s="588"/>
      <c r="P725" s="588"/>
      <c r="Q725" s="588"/>
      <c r="R725" s="588"/>
      <c r="S725" s="588"/>
      <c r="T725" s="588"/>
      <c r="U725" s="588"/>
      <c r="V725" s="588"/>
      <c r="W725" s="588"/>
      <c r="X725" s="588"/>
      <c r="Y725" s="588"/>
      <c r="Z725" s="588"/>
    </row>
    <row r="726">
      <c r="A726" s="588"/>
      <c r="B726" s="588"/>
      <c r="C726" s="588"/>
      <c r="D726" s="588"/>
      <c r="E726" s="588"/>
      <c r="F726" s="588"/>
      <c r="G726" s="588"/>
      <c r="H726" s="588"/>
      <c r="I726" s="588"/>
      <c r="J726" s="588"/>
      <c r="K726" s="588"/>
      <c r="L726" s="588"/>
      <c r="M726" s="588"/>
      <c r="N726" s="588"/>
      <c r="O726" s="588"/>
      <c r="P726" s="588"/>
      <c r="Q726" s="588"/>
      <c r="R726" s="588"/>
      <c r="S726" s="588"/>
      <c r="T726" s="588"/>
      <c r="U726" s="588"/>
      <c r="V726" s="588"/>
      <c r="W726" s="588"/>
      <c r="X726" s="588"/>
      <c r="Y726" s="588"/>
      <c r="Z726" s="588"/>
    </row>
    <row r="727">
      <c r="A727" s="588"/>
      <c r="B727" s="588"/>
      <c r="C727" s="588"/>
      <c r="D727" s="588"/>
      <c r="E727" s="588"/>
      <c r="F727" s="588"/>
      <c r="G727" s="588"/>
      <c r="H727" s="588"/>
      <c r="I727" s="588"/>
      <c r="J727" s="588"/>
      <c r="K727" s="588"/>
      <c r="L727" s="588"/>
      <c r="M727" s="588"/>
      <c r="N727" s="588"/>
      <c r="O727" s="588"/>
      <c r="P727" s="588"/>
      <c r="Q727" s="588"/>
      <c r="R727" s="588"/>
      <c r="S727" s="588"/>
      <c r="T727" s="588"/>
      <c r="U727" s="588"/>
      <c r="V727" s="588"/>
      <c r="W727" s="588"/>
      <c r="X727" s="588"/>
      <c r="Y727" s="588"/>
      <c r="Z727" s="588"/>
    </row>
    <row r="728">
      <c r="A728" s="588"/>
      <c r="B728" s="588"/>
      <c r="C728" s="588"/>
      <c r="D728" s="588"/>
      <c r="E728" s="588"/>
      <c r="F728" s="588"/>
      <c r="G728" s="588"/>
      <c r="H728" s="588"/>
      <c r="I728" s="588"/>
      <c r="J728" s="588"/>
      <c r="K728" s="588"/>
      <c r="L728" s="588"/>
      <c r="M728" s="588"/>
      <c r="N728" s="588"/>
      <c r="O728" s="588"/>
      <c r="P728" s="588"/>
      <c r="Q728" s="588"/>
      <c r="R728" s="588"/>
      <c r="S728" s="588"/>
      <c r="T728" s="588"/>
      <c r="U728" s="588"/>
      <c r="V728" s="588"/>
      <c r="W728" s="588"/>
      <c r="X728" s="588"/>
      <c r="Y728" s="588"/>
      <c r="Z728" s="588"/>
    </row>
    <row r="729">
      <c r="A729" s="588"/>
      <c r="B729" s="588"/>
      <c r="C729" s="588"/>
      <c r="D729" s="588"/>
      <c r="E729" s="588"/>
      <c r="F729" s="588"/>
      <c r="G729" s="588"/>
      <c r="H729" s="588"/>
      <c r="I729" s="588"/>
      <c r="J729" s="588"/>
      <c r="K729" s="588"/>
      <c r="L729" s="588"/>
      <c r="M729" s="588"/>
      <c r="N729" s="588"/>
      <c r="O729" s="588"/>
      <c r="P729" s="588"/>
      <c r="Q729" s="588"/>
      <c r="R729" s="588"/>
      <c r="S729" s="588"/>
      <c r="T729" s="588"/>
      <c r="U729" s="588"/>
      <c r="V729" s="588"/>
      <c r="W729" s="588"/>
      <c r="X729" s="588"/>
      <c r="Y729" s="588"/>
      <c r="Z729" s="588"/>
    </row>
    <row r="730">
      <c r="A730" s="588"/>
      <c r="B730" s="588"/>
      <c r="C730" s="588"/>
      <c r="D730" s="588"/>
      <c r="E730" s="588"/>
      <c r="F730" s="588"/>
      <c r="G730" s="588"/>
      <c r="H730" s="588"/>
      <c r="I730" s="588"/>
      <c r="J730" s="588"/>
      <c r="K730" s="588"/>
      <c r="L730" s="588"/>
      <c r="M730" s="588"/>
      <c r="N730" s="588"/>
      <c r="O730" s="588"/>
      <c r="P730" s="588"/>
      <c r="Q730" s="588"/>
      <c r="R730" s="588"/>
      <c r="S730" s="588"/>
      <c r="T730" s="588"/>
      <c r="U730" s="588"/>
      <c r="V730" s="588"/>
      <c r="W730" s="588"/>
      <c r="X730" s="588"/>
      <c r="Y730" s="588"/>
      <c r="Z730" s="588"/>
    </row>
    <row r="731">
      <c r="A731" s="588"/>
      <c r="B731" s="588"/>
      <c r="C731" s="588"/>
      <c r="D731" s="588"/>
      <c r="E731" s="588"/>
      <c r="F731" s="588"/>
      <c r="G731" s="588"/>
      <c r="H731" s="588"/>
      <c r="I731" s="588"/>
      <c r="J731" s="588"/>
      <c r="K731" s="588"/>
      <c r="L731" s="588"/>
      <c r="M731" s="588"/>
      <c r="N731" s="588"/>
      <c r="O731" s="588"/>
      <c r="P731" s="588"/>
      <c r="Q731" s="588"/>
      <c r="R731" s="588"/>
      <c r="S731" s="588"/>
      <c r="T731" s="588"/>
      <c r="U731" s="588"/>
      <c r="V731" s="588"/>
      <c r="W731" s="588"/>
      <c r="X731" s="588"/>
      <c r="Y731" s="588"/>
      <c r="Z731" s="588"/>
    </row>
    <row r="732">
      <c r="A732" s="588"/>
      <c r="B732" s="588"/>
      <c r="C732" s="588"/>
      <c r="D732" s="588"/>
      <c r="E732" s="588"/>
      <c r="F732" s="588"/>
      <c r="G732" s="588"/>
      <c r="H732" s="588"/>
      <c r="I732" s="588"/>
      <c r="J732" s="588"/>
      <c r="K732" s="588"/>
      <c r="L732" s="588"/>
      <c r="M732" s="588"/>
      <c r="N732" s="588"/>
      <c r="O732" s="588"/>
      <c r="P732" s="588"/>
      <c r="Q732" s="588"/>
      <c r="R732" s="588"/>
      <c r="S732" s="588"/>
      <c r="T732" s="588"/>
      <c r="U732" s="588"/>
      <c r="V732" s="588"/>
      <c r="W732" s="588"/>
      <c r="X732" s="588"/>
      <c r="Y732" s="588"/>
      <c r="Z732" s="588"/>
    </row>
    <row r="733">
      <c r="A733" s="588"/>
      <c r="B733" s="588"/>
      <c r="C733" s="588"/>
      <c r="D733" s="588"/>
      <c r="E733" s="588"/>
      <c r="F733" s="588"/>
      <c r="G733" s="588"/>
      <c r="H733" s="588"/>
      <c r="I733" s="588"/>
      <c r="J733" s="588"/>
      <c r="K733" s="588"/>
      <c r="L733" s="588"/>
      <c r="M733" s="588"/>
      <c r="N733" s="588"/>
      <c r="O733" s="588"/>
      <c r="P733" s="588"/>
      <c r="Q733" s="588"/>
      <c r="R733" s="588"/>
      <c r="S733" s="588"/>
      <c r="T733" s="588"/>
      <c r="U733" s="588"/>
      <c r="V733" s="588"/>
      <c r="W733" s="588"/>
      <c r="X733" s="588"/>
      <c r="Y733" s="588"/>
      <c r="Z733" s="588"/>
    </row>
    <row r="734">
      <c r="A734" s="588"/>
      <c r="B734" s="588"/>
      <c r="C734" s="588"/>
      <c r="D734" s="588"/>
      <c r="E734" s="588"/>
      <c r="F734" s="588"/>
      <c r="G734" s="588"/>
      <c r="H734" s="588"/>
      <c r="I734" s="588"/>
      <c r="J734" s="588"/>
      <c r="K734" s="588"/>
      <c r="L734" s="588"/>
      <c r="M734" s="588"/>
      <c r="N734" s="588"/>
      <c r="O734" s="588"/>
      <c r="P734" s="588"/>
      <c r="Q734" s="588"/>
      <c r="R734" s="588"/>
      <c r="S734" s="588"/>
      <c r="T734" s="588"/>
      <c r="U734" s="588"/>
      <c r="V734" s="588"/>
      <c r="W734" s="588"/>
      <c r="X734" s="588"/>
      <c r="Y734" s="588"/>
      <c r="Z734" s="588"/>
    </row>
    <row r="735">
      <c r="A735" s="588"/>
      <c r="B735" s="588"/>
      <c r="C735" s="588"/>
      <c r="D735" s="588"/>
      <c r="E735" s="588"/>
      <c r="F735" s="588"/>
      <c r="G735" s="588"/>
      <c r="H735" s="588"/>
      <c r="I735" s="588"/>
      <c r="J735" s="588"/>
      <c r="K735" s="588"/>
      <c r="L735" s="588"/>
      <c r="M735" s="588"/>
      <c r="N735" s="588"/>
      <c r="O735" s="588"/>
      <c r="P735" s="588"/>
      <c r="Q735" s="588"/>
      <c r="R735" s="588"/>
      <c r="S735" s="588"/>
      <c r="T735" s="588"/>
      <c r="U735" s="588"/>
      <c r="V735" s="588"/>
      <c r="W735" s="588"/>
      <c r="X735" s="588"/>
      <c r="Y735" s="588"/>
      <c r="Z735" s="588"/>
    </row>
    <row r="736">
      <c r="A736" s="588"/>
      <c r="B736" s="588"/>
      <c r="C736" s="588"/>
      <c r="D736" s="588"/>
      <c r="E736" s="588"/>
      <c r="F736" s="588"/>
      <c r="G736" s="588"/>
      <c r="H736" s="588"/>
      <c r="I736" s="588"/>
      <c r="J736" s="588"/>
      <c r="K736" s="588"/>
      <c r="L736" s="588"/>
      <c r="M736" s="588"/>
      <c r="N736" s="588"/>
      <c r="O736" s="588"/>
      <c r="P736" s="588"/>
      <c r="Q736" s="588"/>
      <c r="R736" s="588"/>
      <c r="S736" s="588"/>
      <c r="T736" s="588"/>
      <c r="U736" s="588"/>
      <c r="V736" s="588"/>
      <c r="W736" s="588"/>
      <c r="X736" s="588"/>
      <c r="Y736" s="588"/>
      <c r="Z736" s="588"/>
    </row>
    <row r="737">
      <c r="A737" s="588"/>
      <c r="B737" s="588"/>
      <c r="C737" s="588"/>
      <c r="D737" s="588"/>
      <c r="E737" s="588"/>
      <c r="F737" s="588"/>
      <c r="G737" s="588"/>
      <c r="H737" s="588"/>
      <c r="I737" s="588"/>
      <c r="J737" s="588"/>
      <c r="K737" s="588"/>
      <c r="L737" s="588"/>
      <c r="M737" s="588"/>
      <c r="N737" s="588"/>
      <c r="O737" s="588"/>
      <c r="P737" s="588"/>
      <c r="Q737" s="588"/>
      <c r="R737" s="588"/>
      <c r="S737" s="588"/>
      <c r="T737" s="588"/>
      <c r="U737" s="588"/>
      <c r="V737" s="588"/>
      <c r="W737" s="588"/>
      <c r="X737" s="588"/>
      <c r="Y737" s="588"/>
      <c r="Z737" s="588"/>
    </row>
    <row r="738">
      <c r="A738" s="588"/>
      <c r="B738" s="588"/>
      <c r="C738" s="588"/>
      <c r="D738" s="588"/>
      <c r="E738" s="588"/>
      <c r="F738" s="588"/>
      <c r="G738" s="588"/>
      <c r="H738" s="588"/>
      <c r="I738" s="588"/>
      <c r="J738" s="588"/>
      <c r="K738" s="588"/>
      <c r="L738" s="588"/>
      <c r="M738" s="588"/>
      <c r="N738" s="588"/>
      <c r="O738" s="588"/>
      <c r="P738" s="588"/>
      <c r="Q738" s="588"/>
      <c r="R738" s="588"/>
      <c r="S738" s="588"/>
      <c r="T738" s="588"/>
      <c r="U738" s="588"/>
      <c r="V738" s="588"/>
      <c r="W738" s="588"/>
      <c r="X738" s="588"/>
      <c r="Y738" s="588"/>
      <c r="Z738" s="588"/>
    </row>
    <row r="739">
      <c r="A739" s="588"/>
      <c r="B739" s="588"/>
      <c r="C739" s="588"/>
      <c r="D739" s="588"/>
      <c r="E739" s="588"/>
      <c r="F739" s="588"/>
      <c r="G739" s="588"/>
      <c r="H739" s="588"/>
      <c r="I739" s="588"/>
      <c r="J739" s="588"/>
      <c r="K739" s="588"/>
      <c r="L739" s="588"/>
      <c r="M739" s="588"/>
      <c r="N739" s="588"/>
      <c r="O739" s="588"/>
      <c r="P739" s="588"/>
      <c r="Q739" s="588"/>
      <c r="R739" s="588"/>
      <c r="S739" s="588"/>
      <c r="T739" s="588"/>
      <c r="U739" s="588"/>
      <c r="V739" s="588"/>
      <c r="W739" s="588"/>
      <c r="X739" s="588"/>
      <c r="Y739" s="588"/>
      <c r="Z739" s="588"/>
    </row>
    <row r="740">
      <c r="A740" s="588"/>
      <c r="B740" s="588"/>
      <c r="C740" s="588"/>
      <c r="D740" s="588"/>
      <c r="E740" s="588"/>
      <c r="F740" s="588"/>
      <c r="G740" s="588"/>
      <c r="H740" s="588"/>
      <c r="I740" s="588"/>
      <c r="J740" s="588"/>
      <c r="K740" s="588"/>
      <c r="L740" s="588"/>
      <c r="M740" s="588"/>
      <c r="N740" s="588"/>
      <c r="O740" s="588"/>
      <c r="P740" s="588"/>
      <c r="Q740" s="588"/>
      <c r="R740" s="588"/>
      <c r="S740" s="588"/>
      <c r="T740" s="588"/>
      <c r="U740" s="588"/>
      <c r="V740" s="588"/>
      <c r="W740" s="588"/>
      <c r="X740" s="588"/>
      <c r="Y740" s="588"/>
      <c r="Z740" s="588"/>
    </row>
    <row r="741">
      <c r="A741" s="588"/>
      <c r="B741" s="588"/>
      <c r="C741" s="588"/>
      <c r="D741" s="588"/>
      <c r="E741" s="588"/>
      <c r="F741" s="588"/>
      <c r="G741" s="588"/>
      <c r="H741" s="588"/>
      <c r="I741" s="588"/>
      <c r="J741" s="588"/>
      <c r="K741" s="588"/>
      <c r="L741" s="588"/>
      <c r="M741" s="588"/>
      <c r="N741" s="588"/>
      <c r="O741" s="588"/>
      <c r="P741" s="588"/>
      <c r="Q741" s="588"/>
      <c r="R741" s="588"/>
      <c r="S741" s="588"/>
      <c r="T741" s="588"/>
      <c r="U741" s="588"/>
      <c r="V741" s="588"/>
      <c r="W741" s="588"/>
      <c r="X741" s="588"/>
      <c r="Y741" s="588"/>
      <c r="Z741" s="588"/>
    </row>
    <row r="742">
      <c r="A742" s="588"/>
      <c r="B742" s="588"/>
      <c r="C742" s="588"/>
      <c r="D742" s="588"/>
      <c r="E742" s="588"/>
      <c r="F742" s="588"/>
      <c r="G742" s="588"/>
      <c r="H742" s="588"/>
      <c r="I742" s="588"/>
      <c r="J742" s="588"/>
      <c r="K742" s="588"/>
      <c r="L742" s="588"/>
      <c r="M742" s="588"/>
      <c r="N742" s="588"/>
      <c r="O742" s="588"/>
      <c r="P742" s="588"/>
      <c r="Q742" s="588"/>
      <c r="R742" s="588"/>
      <c r="S742" s="588"/>
      <c r="T742" s="588"/>
      <c r="U742" s="588"/>
      <c r="V742" s="588"/>
      <c r="W742" s="588"/>
      <c r="X742" s="588"/>
      <c r="Y742" s="588"/>
      <c r="Z742" s="588"/>
    </row>
    <row r="743">
      <c r="A743" s="588"/>
      <c r="B743" s="588"/>
      <c r="C743" s="588"/>
      <c r="D743" s="588"/>
      <c r="E743" s="588"/>
      <c r="F743" s="588"/>
      <c r="G743" s="588"/>
      <c r="H743" s="588"/>
      <c r="I743" s="588"/>
      <c r="J743" s="588"/>
      <c r="K743" s="588"/>
      <c r="L743" s="588"/>
      <c r="M743" s="588"/>
      <c r="N743" s="588"/>
      <c r="O743" s="588"/>
      <c r="P743" s="588"/>
      <c r="Q743" s="588"/>
      <c r="R743" s="588"/>
      <c r="S743" s="588"/>
      <c r="T743" s="588"/>
      <c r="U743" s="588"/>
      <c r="V743" s="588"/>
      <c r="W743" s="588"/>
      <c r="X743" s="588"/>
      <c r="Y743" s="588"/>
      <c r="Z743" s="588"/>
    </row>
    <row r="744">
      <c r="A744" s="588"/>
      <c r="B744" s="588"/>
      <c r="C744" s="588"/>
      <c r="D744" s="588"/>
      <c r="E744" s="588"/>
      <c r="F744" s="588"/>
      <c r="G744" s="588"/>
      <c r="H744" s="588"/>
      <c r="I744" s="588"/>
      <c r="J744" s="588"/>
      <c r="K744" s="588"/>
      <c r="L744" s="588"/>
      <c r="M744" s="588"/>
      <c r="N744" s="588"/>
      <c r="O744" s="588"/>
      <c r="P744" s="588"/>
      <c r="Q744" s="588"/>
      <c r="R744" s="588"/>
      <c r="S744" s="588"/>
      <c r="T744" s="588"/>
      <c r="U744" s="588"/>
      <c r="V744" s="588"/>
      <c r="W744" s="588"/>
      <c r="X744" s="588"/>
      <c r="Y744" s="588"/>
      <c r="Z744" s="588"/>
    </row>
    <row r="745">
      <c r="A745" s="588"/>
      <c r="B745" s="588"/>
      <c r="C745" s="588"/>
      <c r="D745" s="588"/>
      <c r="E745" s="588"/>
      <c r="F745" s="588"/>
      <c r="G745" s="588"/>
      <c r="H745" s="588"/>
      <c r="I745" s="588"/>
      <c r="J745" s="588"/>
      <c r="K745" s="588"/>
      <c r="L745" s="588"/>
      <c r="M745" s="588"/>
      <c r="N745" s="588"/>
      <c r="O745" s="588"/>
      <c r="P745" s="588"/>
      <c r="Q745" s="588"/>
      <c r="R745" s="588"/>
      <c r="S745" s="588"/>
      <c r="T745" s="588"/>
      <c r="U745" s="588"/>
      <c r="V745" s="588"/>
      <c r="W745" s="588"/>
      <c r="X745" s="588"/>
      <c r="Y745" s="588"/>
      <c r="Z745" s="588"/>
    </row>
    <row r="746">
      <c r="A746" s="588"/>
      <c r="B746" s="588"/>
      <c r="C746" s="588"/>
      <c r="D746" s="588"/>
      <c r="E746" s="588"/>
      <c r="F746" s="588"/>
      <c r="G746" s="588"/>
      <c r="H746" s="588"/>
      <c r="I746" s="588"/>
      <c r="J746" s="588"/>
      <c r="K746" s="588"/>
      <c r="L746" s="588"/>
      <c r="M746" s="588"/>
      <c r="N746" s="588"/>
      <c r="O746" s="588"/>
      <c r="P746" s="588"/>
      <c r="Q746" s="588"/>
      <c r="R746" s="588"/>
      <c r="S746" s="588"/>
      <c r="T746" s="588"/>
      <c r="U746" s="588"/>
      <c r="V746" s="588"/>
      <c r="W746" s="588"/>
      <c r="X746" s="588"/>
      <c r="Y746" s="588"/>
      <c r="Z746" s="588"/>
    </row>
    <row r="747">
      <c r="A747" s="588"/>
      <c r="B747" s="588"/>
      <c r="C747" s="588"/>
      <c r="D747" s="588"/>
      <c r="E747" s="588"/>
      <c r="F747" s="588"/>
      <c r="G747" s="588"/>
      <c r="H747" s="588"/>
      <c r="I747" s="588"/>
      <c r="J747" s="588"/>
      <c r="K747" s="588"/>
      <c r="L747" s="588"/>
      <c r="M747" s="588"/>
      <c r="N747" s="588"/>
      <c r="O747" s="588"/>
      <c r="P747" s="588"/>
      <c r="Q747" s="588"/>
      <c r="R747" s="588"/>
      <c r="S747" s="588"/>
      <c r="T747" s="588"/>
      <c r="U747" s="588"/>
      <c r="V747" s="588"/>
      <c r="W747" s="588"/>
      <c r="X747" s="588"/>
      <c r="Y747" s="588"/>
      <c r="Z747" s="588"/>
    </row>
    <row r="748">
      <c r="A748" s="588"/>
      <c r="B748" s="588"/>
      <c r="C748" s="588"/>
      <c r="D748" s="588"/>
      <c r="E748" s="588"/>
      <c r="F748" s="588"/>
      <c r="G748" s="588"/>
      <c r="H748" s="588"/>
      <c r="I748" s="588"/>
      <c r="J748" s="588"/>
      <c r="K748" s="588"/>
      <c r="L748" s="588"/>
      <c r="M748" s="588"/>
      <c r="N748" s="588"/>
      <c r="O748" s="588"/>
      <c r="P748" s="588"/>
      <c r="Q748" s="588"/>
      <c r="R748" s="588"/>
      <c r="S748" s="588"/>
      <c r="T748" s="588"/>
      <c r="U748" s="588"/>
      <c r="V748" s="588"/>
      <c r="W748" s="588"/>
      <c r="X748" s="588"/>
      <c r="Y748" s="588"/>
      <c r="Z748" s="588"/>
    </row>
    <row r="749">
      <c r="A749" s="588"/>
      <c r="B749" s="588"/>
      <c r="C749" s="588"/>
      <c r="D749" s="588"/>
      <c r="E749" s="588"/>
      <c r="F749" s="588"/>
      <c r="G749" s="588"/>
      <c r="H749" s="588"/>
      <c r="I749" s="588"/>
      <c r="J749" s="588"/>
      <c r="K749" s="588"/>
      <c r="L749" s="588"/>
      <c r="M749" s="588"/>
      <c r="N749" s="588"/>
      <c r="O749" s="588"/>
      <c r="P749" s="588"/>
      <c r="Q749" s="588"/>
      <c r="R749" s="588"/>
      <c r="S749" s="588"/>
      <c r="T749" s="588"/>
      <c r="U749" s="588"/>
      <c r="V749" s="588"/>
      <c r="W749" s="588"/>
      <c r="X749" s="588"/>
      <c r="Y749" s="588"/>
      <c r="Z749" s="588"/>
    </row>
    <row r="750">
      <c r="A750" s="588"/>
      <c r="B750" s="588"/>
      <c r="C750" s="588"/>
      <c r="D750" s="588"/>
      <c r="E750" s="588"/>
      <c r="F750" s="588"/>
      <c r="G750" s="588"/>
      <c r="H750" s="588"/>
      <c r="I750" s="588"/>
      <c r="J750" s="588"/>
      <c r="K750" s="588"/>
      <c r="L750" s="588"/>
      <c r="M750" s="588"/>
      <c r="N750" s="588"/>
      <c r="O750" s="588"/>
      <c r="P750" s="588"/>
      <c r="Q750" s="588"/>
      <c r="R750" s="588"/>
      <c r="S750" s="588"/>
      <c r="T750" s="588"/>
      <c r="U750" s="588"/>
      <c r="V750" s="588"/>
      <c r="W750" s="588"/>
      <c r="X750" s="588"/>
      <c r="Y750" s="588"/>
      <c r="Z750" s="588"/>
    </row>
    <row r="751">
      <c r="A751" s="588"/>
      <c r="B751" s="588"/>
      <c r="C751" s="588"/>
      <c r="D751" s="588"/>
      <c r="E751" s="588"/>
      <c r="F751" s="588"/>
      <c r="G751" s="588"/>
      <c r="H751" s="588"/>
      <c r="I751" s="588"/>
      <c r="J751" s="588"/>
      <c r="K751" s="588"/>
      <c r="L751" s="588"/>
      <c r="M751" s="588"/>
      <c r="N751" s="588"/>
      <c r="O751" s="588"/>
      <c r="P751" s="588"/>
      <c r="Q751" s="588"/>
      <c r="R751" s="588"/>
      <c r="S751" s="588"/>
      <c r="T751" s="588"/>
      <c r="U751" s="588"/>
      <c r="V751" s="588"/>
      <c r="W751" s="588"/>
      <c r="X751" s="588"/>
      <c r="Y751" s="588"/>
      <c r="Z751" s="588"/>
    </row>
    <row r="752">
      <c r="A752" s="588"/>
      <c r="B752" s="588"/>
      <c r="C752" s="588"/>
      <c r="D752" s="588"/>
      <c r="E752" s="588"/>
      <c r="F752" s="588"/>
      <c r="G752" s="588"/>
      <c r="H752" s="588"/>
      <c r="I752" s="588"/>
      <c r="J752" s="588"/>
      <c r="K752" s="588"/>
      <c r="L752" s="588"/>
      <c r="M752" s="588"/>
      <c r="N752" s="588"/>
      <c r="O752" s="588"/>
      <c r="P752" s="588"/>
      <c r="Q752" s="588"/>
      <c r="R752" s="588"/>
      <c r="S752" s="588"/>
      <c r="T752" s="588"/>
      <c r="U752" s="588"/>
      <c r="V752" s="588"/>
      <c r="W752" s="588"/>
      <c r="X752" s="588"/>
      <c r="Y752" s="588"/>
      <c r="Z752" s="588"/>
    </row>
    <row r="753">
      <c r="A753" s="588"/>
      <c r="B753" s="588"/>
      <c r="C753" s="588"/>
      <c r="D753" s="588"/>
      <c r="E753" s="588"/>
      <c r="F753" s="588"/>
      <c r="G753" s="588"/>
      <c r="H753" s="588"/>
      <c r="I753" s="588"/>
      <c r="J753" s="588"/>
      <c r="K753" s="588"/>
      <c r="L753" s="588"/>
      <c r="M753" s="588"/>
      <c r="N753" s="588"/>
      <c r="O753" s="588"/>
      <c r="P753" s="588"/>
      <c r="Q753" s="588"/>
      <c r="R753" s="588"/>
      <c r="S753" s="588"/>
      <c r="T753" s="588"/>
      <c r="U753" s="588"/>
      <c r="V753" s="588"/>
      <c r="W753" s="588"/>
      <c r="X753" s="588"/>
      <c r="Y753" s="588"/>
      <c r="Z753" s="588"/>
    </row>
    <row r="754">
      <c r="A754" s="588"/>
      <c r="B754" s="588"/>
      <c r="C754" s="588"/>
      <c r="D754" s="588"/>
      <c r="E754" s="588"/>
      <c r="F754" s="588"/>
      <c r="G754" s="588"/>
      <c r="H754" s="588"/>
      <c r="I754" s="588"/>
      <c r="J754" s="588"/>
      <c r="K754" s="588"/>
      <c r="L754" s="588"/>
      <c r="M754" s="588"/>
      <c r="N754" s="588"/>
      <c r="O754" s="588"/>
      <c r="P754" s="588"/>
      <c r="Q754" s="588"/>
      <c r="R754" s="588"/>
      <c r="S754" s="588"/>
      <c r="T754" s="588"/>
      <c r="U754" s="588"/>
      <c r="V754" s="588"/>
      <c r="W754" s="588"/>
      <c r="X754" s="588"/>
      <c r="Y754" s="588"/>
      <c r="Z754" s="588"/>
    </row>
    <row r="755">
      <c r="A755" s="588"/>
      <c r="B755" s="588"/>
      <c r="C755" s="588"/>
      <c r="D755" s="588"/>
      <c r="E755" s="588"/>
      <c r="F755" s="588"/>
      <c r="G755" s="588"/>
      <c r="H755" s="588"/>
      <c r="I755" s="588"/>
      <c r="J755" s="588"/>
      <c r="K755" s="588"/>
      <c r="L755" s="588"/>
      <c r="M755" s="588"/>
      <c r="N755" s="588"/>
      <c r="O755" s="588"/>
      <c r="P755" s="588"/>
      <c r="Q755" s="588"/>
      <c r="R755" s="588"/>
      <c r="S755" s="588"/>
      <c r="T755" s="588"/>
      <c r="U755" s="588"/>
      <c r="V755" s="588"/>
      <c r="W755" s="588"/>
      <c r="X755" s="588"/>
      <c r="Y755" s="588"/>
      <c r="Z755" s="588"/>
    </row>
    <row r="756">
      <c r="A756" s="588"/>
      <c r="B756" s="588"/>
      <c r="C756" s="588"/>
      <c r="D756" s="588"/>
      <c r="E756" s="588"/>
      <c r="F756" s="588"/>
      <c r="G756" s="588"/>
      <c r="H756" s="588"/>
      <c r="I756" s="588"/>
      <c r="J756" s="588"/>
      <c r="K756" s="588"/>
      <c r="L756" s="588"/>
      <c r="M756" s="588"/>
      <c r="N756" s="588"/>
      <c r="O756" s="588"/>
      <c r="P756" s="588"/>
      <c r="Q756" s="588"/>
      <c r="R756" s="588"/>
      <c r="S756" s="588"/>
      <c r="T756" s="588"/>
      <c r="U756" s="588"/>
      <c r="V756" s="588"/>
      <c r="W756" s="588"/>
      <c r="X756" s="588"/>
      <c r="Y756" s="588"/>
      <c r="Z756" s="588"/>
    </row>
    <row r="757">
      <c r="A757" s="588"/>
      <c r="B757" s="588"/>
      <c r="C757" s="588"/>
      <c r="D757" s="588"/>
      <c r="E757" s="588"/>
      <c r="F757" s="588"/>
      <c r="G757" s="588"/>
      <c r="H757" s="588"/>
      <c r="I757" s="588"/>
      <c r="J757" s="588"/>
      <c r="K757" s="588"/>
      <c r="L757" s="588"/>
      <c r="M757" s="588"/>
      <c r="N757" s="588"/>
      <c r="O757" s="588"/>
      <c r="P757" s="588"/>
      <c r="Q757" s="588"/>
      <c r="R757" s="588"/>
      <c r="S757" s="588"/>
      <c r="T757" s="588"/>
      <c r="U757" s="588"/>
      <c r="V757" s="588"/>
      <c r="W757" s="588"/>
      <c r="X757" s="588"/>
      <c r="Y757" s="588"/>
      <c r="Z757" s="588"/>
    </row>
    <row r="758">
      <c r="A758" s="588"/>
      <c r="B758" s="588"/>
      <c r="C758" s="588"/>
      <c r="D758" s="588"/>
      <c r="E758" s="588"/>
      <c r="F758" s="588"/>
      <c r="G758" s="588"/>
      <c r="H758" s="588"/>
      <c r="I758" s="588"/>
      <c r="J758" s="588"/>
      <c r="K758" s="588"/>
      <c r="L758" s="588"/>
      <c r="M758" s="588"/>
      <c r="N758" s="588"/>
      <c r="O758" s="588"/>
      <c r="P758" s="588"/>
      <c r="Q758" s="588"/>
      <c r="R758" s="588"/>
      <c r="S758" s="588"/>
      <c r="T758" s="588"/>
      <c r="U758" s="588"/>
      <c r="V758" s="588"/>
      <c r="W758" s="588"/>
      <c r="X758" s="588"/>
      <c r="Y758" s="588"/>
      <c r="Z758" s="588"/>
    </row>
    <row r="759">
      <c r="A759" s="588"/>
      <c r="B759" s="588"/>
      <c r="C759" s="588"/>
      <c r="D759" s="588"/>
      <c r="E759" s="588"/>
      <c r="F759" s="588"/>
      <c r="G759" s="588"/>
      <c r="H759" s="588"/>
      <c r="I759" s="588"/>
      <c r="J759" s="588"/>
      <c r="K759" s="588"/>
      <c r="L759" s="588"/>
      <c r="M759" s="588"/>
      <c r="N759" s="588"/>
      <c r="O759" s="588"/>
      <c r="P759" s="588"/>
      <c r="Q759" s="588"/>
      <c r="R759" s="588"/>
      <c r="S759" s="588"/>
      <c r="T759" s="588"/>
      <c r="U759" s="588"/>
      <c r="V759" s="588"/>
      <c r="W759" s="588"/>
      <c r="X759" s="588"/>
      <c r="Y759" s="588"/>
      <c r="Z759" s="588"/>
    </row>
    <row r="760">
      <c r="A760" s="588"/>
      <c r="B760" s="588"/>
      <c r="C760" s="588"/>
      <c r="D760" s="588"/>
      <c r="E760" s="588"/>
      <c r="F760" s="588"/>
      <c r="G760" s="588"/>
      <c r="H760" s="588"/>
      <c r="I760" s="588"/>
      <c r="J760" s="588"/>
      <c r="K760" s="588"/>
      <c r="L760" s="588"/>
      <c r="M760" s="588"/>
      <c r="N760" s="588"/>
      <c r="O760" s="588"/>
      <c r="P760" s="588"/>
      <c r="Q760" s="588"/>
      <c r="R760" s="588"/>
      <c r="S760" s="588"/>
      <c r="T760" s="588"/>
      <c r="U760" s="588"/>
      <c r="V760" s="588"/>
      <c r="W760" s="588"/>
      <c r="X760" s="588"/>
      <c r="Y760" s="588"/>
      <c r="Z760" s="588"/>
    </row>
    <row r="761">
      <c r="A761" s="588"/>
      <c r="B761" s="588"/>
      <c r="C761" s="588"/>
      <c r="D761" s="588"/>
      <c r="E761" s="588"/>
      <c r="F761" s="588"/>
      <c r="G761" s="588"/>
      <c r="H761" s="588"/>
      <c r="I761" s="588"/>
      <c r="J761" s="588"/>
      <c r="K761" s="588"/>
      <c r="L761" s="588"/>
      <c r="M761" s="588"/>
      <c r="N761" s="588"/>
      <c r="O761" s="588"/>
      <c r="P761" s="588"/>
      <c r="Q761" s="588"/>
      <c r="R761" s="588"/>
      <c r="S761" s="588"/>
      <c r="T761" s="588"/>
      <c r="U761" s="588"/>
      <c r="V761" s="588"/>
      <c r="W761" s="588"/>
      <c r="X761" s="588"/>
      <c r="Y761" s="588"/>
      <c r="Z761" s="588"/>
    </row>
    <row r="762">
      <c r="A762" s="588"/>
      <c r="B762" s="588"/>
      <c r="C762" s="588"/>
      <c r="D762" s="588"/>
      <c r="E762" s="588"/>
      <c r="F762" s="588"/>
      <c r="G762" s="588"/>
      <c r="H762" s="588"/>
      <c r="I762" s="588"/>
      <c r="J762" s="588"/>
      <c r="K762" s="588"/>
      <c r="L762" s="588"/>
      <c r="M762" s="588"/>
      <c r="N762" s="588"/>
      <c r="O762" s="588"/>
      <c r="P762" s="588"/>
      <c r="Q762" s="588"/>
      <c r="R762" s="588"/>
      <c r="S762" s="588"/>
      <c r="T762" s="588"/>
      <c r="U762" s="588"/>
      <c r="V762" s="588"/>
      <c r="W762" s="588"/>
      <c r="X762" s="588"/>
      <c r="Y762" s="588"/>
      <c r="Z762" s="588"/>
    </row>
    <row r="763">
      <c r="A763" s="588"/>
      <c r="B763" s="588"/>
      <c r="C763" s="588"/>
      <c r="D763" s="588"/>
      <c r="E763" s="588"/>
      <c r="F763" s="588"/>
      <c r="G763" s="588"/>
      <c r="H763" s="588"/>
      <c r="I763" s="588"/>
      <c r="J763" s="588"/>
      <c r="K763" s="588"/>
      <c r="L763" s="588"/>
      <c r="M763" s="588"/>
      <c r="N763" s="588"/>
      <c r="O763" s="588"/>
      <c r="P763" s="588"/>
      <c r="Q763" s="588"/>
      <c r="R763" s="588"/>
      <c r="S763" s="588"/>
      <c r="T763" s="588"/>
      <c r="U763" s="588"/>
      <c r="V763" s="588"/>
      <c r="W763" s="588"/>
      <c r="X763" s="588"/>
      <c r="Y763" s="588"/>
      <c r="Z763" s="588"/>
    </row>
    <row r="764">
      <c r="A764" s="588"/>
      <c r="B764" s="588"/>
      <c r="C764" s="588"/>
      <c r="D764" s="588"/>
      <c r="E764" s="588"/>
      <c r="F764" s="588"/>
      <c r="G764" s="588"/>
      <c r="H764" s="588"/>
      <c r="I764" s="588"/>
      <c r="J764" s="588"/>
      <c r="K764" s="588"/>
      <c r="L764" s="588"/>
      <c r="M764" s="588"/>
      <c r="N764" s="588"/>
      <c r="O764" s="588"/>
      <c r="P764" s="588"/>
      <c r="Q764" s="588"/>
      <c r="R764" s="588"/>
      <c r="S764" s="588"/>
      <c r="T764" s="588"/>
      <c r="U764" s="588"/>
      <c r="V764" s="588"/>
      <c r="W764" s="588"/>
      <c r="X764" s="588"/>
      <c r="Y764" s="588"/>
      <c r="Z764" s="588"/>
    </row>
    <row r="765">
      <c r="A765" s="588"/>
      <c r="B765" s="588"/>
      <c r="C765" s="588"/>
      <c r="D765" s="588"/>
      <c r="E765" s="588"/>
      <c r="F765" s="588"/>
      <c r="G765" s="588"/>
      <c r="H765" s="588"/>
      <c r="I765" s="588"/>
      <c r="J765" s="588"/>
      <c r="K765" s="588"/>
      <c r="L765" s="588"/>
      <c r="M765" s="588"/>
      <c r="N765" s="588"/>
      <c r="O765" s="588"/>
      <c r="P765" s="588"/>
      <c r="Q765" s="588"/>
      <c r="R765" s="588"/>
      <c r="S765" s="588"/>
      <c r="T765" s="588"/>
      <c r="U765" s="588"/>
      <c r="V765" s="588"/>
      <c r="W765" s="588"/>
      <c r="X765" s="588"/>
      <c r="Y765" s="588"/>
      <c r="Z765" s="588"/>
    </row>
    <row r="766">
      <c r="A766" s="588"/>
      <c r="B766" s="588"/>
      <c r="C766" s="588"/>
      <c r="D766" s="588"/>
      <c r="E766" s="588"/>
      <c r="F766" s="588"/>
      <c r="G766" s="588"/>
      <c r="H766" s="588"/>
      <c r="I766" s="588"/>
      <c r="J766" s="588"/>
      <c r="K766" s="588"/>
      <c r="L766" s="588"/>
      <c r="M766" s="588"/>
      <c r="N766" s="588"/>
      <c r="O766" s="588"/>
      <c r="P766" s="588"/>
      <c r="Q766" s="588"/>
      <c r="R766" s="588"/>
      <c r="S766" s="588"/>
      <c r="T766" s="588"/>
      <c r="U766" s="588"/>
      <c r="V766" s="588"/>
      <c r="W766" s="588"/>
      <c r="X766" s="588"/>
      <c r="Y766" s="588"/>
      <c r="Z766" s="588"/>
    </row>
    <row r="767">
      <c r="A767" s="588"/>
      <c r="B767" s="588"/>
      <c r="C767" s="588"/>
      <c r="D767" s="588"/>
      <c r="E767" s="588"/>
      <c r="F767" s="588"/>
      <c r="G767" s="588"/>
      <c r="H767" s="588"/>
      <c r="I767" s="588"/>
      <c r="J767" s="588"/>
      <c r="K767" s="588"/>
      <c r="L767" s="588"/>
      <c r="M767" s="588"/>
      <c r="N767" s="588"/>
      <c r="O767" s="588"/>
      <c r="P767" s="588"/>
      <c r="Q767" s="588"/>
      <c r="R767" s="588"/>
      <c r="S767" s="588"/>
      <c r="T767" s="588"/>
      <c r="U767" s="588"/>
      <c r="V767" s="588"/>
      <c r="W767" s="588"/>
      <c r="X767" s="588"/>
      <c r="Y767" s="588"/>
      <c r="Z767" s="588"/>
    </row>
    <row r="768">
      <c r="A768" s="588"/>
      <c r="B768" s="588"/>
      <c r="C768" s="588"/>
      <c r="D768" s="588"/>
      <c r="E768" s="588"/>
      <c r="F768" s="588"/>
      <c r="G768" s="588"/>
      <c r="H768" s="588"/>
      <c r="I768" s="588"/>
      <c r="J768" s="588"/>
      <c r="K768" s="588"/>
      <c r="L768" s="588"/>
      <c r="M768" s="588"/>
      <c r="N768" s="588"/>
      <c r="O768" s="588"/>
      <c r="P768" s="588"/>
      <c r="Q768" s="588"/>
      <c r="R768" s="588"/>
      <c r="S768" s="588"/>
      <c r="T768" s="588"/>
      <c r="U768" s="588"/>
      <c r="V768" s="588"/>
      <c r="W768" s="588"/>
      <c r="X768" s="588"/>
      <c r="Y768" s="588"/>
      <c r="Z768" s="588"/>
    </row>
    <row r="769">
      <c r="A769" s="588"/>
      <c r="B769" s="588"/>
      <c r="C769" s="588"/>
      <c r="D769" s="588"/>
      <c r="E769" s="588"/>
      <c r="F769" s="588"/>
      <c r="G769" s="588"/>
      <c r="H769" s="588"/>
      <c r="I769" s="588"/>
      <c r="J769" s="588"/>
      <c r="K769" s="588"/>
      <c r="L769" s="588"/>
      <c r="M769" s="588"/>
      <c r="N769" s="588"/>
      <c r="O769" s="588"/>
      <c r="P769" s="588"/>
      <c r="Q769" s="588"/>
      <c r="R769" s="588"/>
      <c r="S769" s="588"/>
      <c r="T769" s="588"/>
      <c r="U769" s="588"/>
      <c r="V769" s="588"/>
      <c r="W769" s="588"/>
      <c r="X769" s="588"/>
      <c r="Y769" s="588"/>
      <c r="Z769" s="588"/>
    </row>
    <row r="770">
      <c r="A770" s="588"/>
      <c r="B770" s="588"/>
      <c r="C770" s="588"/>
      <c r="D770" s="588"/>
      <c r="E770" s="588"/>
      <c r="F770" s="588"/>
      <c r="G770" s="588"/>
      <c r="H770" s="588"/>
      <c r="I770" s="588"/>
      <c r="J770" s="588"/>
      <c r="K770" s="588"/>
      <c r="L770" s="588"/>
      <c r="M770" s="588"/>
      <c r="N770" s="588"/>
      <c r="O770" s="588"/>
      <c r="P770" s="588"/>
      <c r="Q770" s="588"/>
      <c r="R770" s="588"/>
      <c r="S770" s="588"/>
      <c r="T770" s="588"/>
      <c r="U770" s="588"/>
      <c r="V770" s="588"/>
      <c r="W770" s="588"/>
      <c r="X770" s="588"/>
      <c r="Y770" s="588"/>
      <c r="Z770" s="588"/>
    </row>
    <row r="771">
      <c r="A771" s="588"/>
      <c r="B771" s="588"/>
      <c r="C771" s="588"/>
      <c r="D771" s="588"/>
      <c r="E771" s="588"/>
      <c r="F771" s="588"/>
      <c r="G771" s="588"/>
      <c r="H771" s="588"/>
      <c r="I771" s="588"/>
      <c r="J771" s="588"/>
      <c r="K771" s="588"/>
      <c r="L771" s="588"/>
      <c r="M771" s="588"/>
      <c r="N771" s="588"/>
      <c r="O771" s="588"/>
      <c r="P771" s="588"/>
      <c r="Q771" s="588"/>
      <c r="R771" s="588"/>
      <c r="S771" s="588"/>
      <c r="T771" s="588"/>
      <c r="U771" s="588"/>
      <c r="V771" s="588"/>
      <c r="W771" s="588"/>
      <c r="X771" s="588"/>
      <c r="Y771" s="588"/>
      <c r="Z771" s="588"/>
    </row>
    <row r="772">
      <c r="A772" s="588"/>
      <c r="B772" s="588"/>
      <c r="C772" s="588"/>
      <c r="D772" s="588"/>
      <c r="E772" s="588"/>
      <c r="F772" s="588"/>
      <c r="G772" s="588"/>
      <c r="H772" s="588"/>
      <c r="I772" s="588"/>
      <c r="J772" s="588"/>
      <c r="K772" s="588"/>
      <c r="L772" s="588"/>
      <c r="M772" s="588"/>
      <c r="N772" s="588"/>
      <c r="O772" s="588"/>
      <c r="P772" s="588"/>
      <c r="Q772" s="588"/>
      <c r="R772" s="588"/>
      <c r="S772" s="588"/>
      <c r="T772" s="588"/>
      <c r="U772" s="588"/>
      <c r="V772" s="588"/>
      <c r="W772" s="588"/>
      <c r="X772" s="588"/>
      <c r="Y772" s="588"/>
      <c r="Z772" s="588"/>
    </row>
    <row r="773">
      <c r="A773" s="588"/>
      <c r="B773" s="588"/>
      <c r="C773" s="588"/>
      <c r="D773" s="588"/>
      <c r="E773" s="588"/>
      <c r="F773" s="588"/>
      <c r="G773" s="588"/>
      <c r="H773" s="588"/>
      <c r="I773" s="588"/>
      <c r="J773" s="588"/>
      <c r="K773" s="588"/>
      <c r="L773" s="588"/>
      <c r="M773" s="588"/>
      <c r="N773" s="588"/>
      <c r="O773" s="588"/>
      <c r="P773" s="588"/>
      <c r="Q773" s="588"/>
      <c r="R773" s="588"/>
      <c r="S773" s="588"/>
      <c r="T773" s="588"/>
      <c r="U773" s="588"/>
      <c r="V773" s="588"/>
      <c r="W773" s="588"/>
      <c r="X773" s="588"/>
      <c r="Y773" s="588"/>
      <c r="Z773" s="588"/>
    </row>
    <row r="774">
      <c r="A774" s="588"/>
      <c r="B774" s="588"/>
      <c r="C774" s="588"/>
      <c r="D774" s="588"/>
      <c r="E774" s="588"/>
      <c r="F774" s="588"/>
      <c r="G774" s="588"/>
      <c r="H774" s="588"/>
      <c r="I774" s="588"/>
      <c r="J774" s="588"/>
      <c r="K774" s="588"/>
      <c r="L774" s="588"/>
      <c r="M774" s="588"/>
      <c r="N774" s="588"/>
      <c r="O774" s="588"/>
      <c r="P774" s="588"/>
      <c r="Q774" s="588"/>
      <c r="R774" s="588"/>
      <c r="S774" s="588"/>
      <c r="T774" s="588"/>
      <c r="U774" s="588"/>
      <c r="V774" s="588"/>
      <c r="W774" s="588"/>
      <c r="X774" s="588"/>
      <c r="Y774" s="588"/>
      <c r="Z774" s="588"/>
    </row>
    <row r="775">
      <c r="A775" s="588"/>
      <c r="B775" s="588"/>
      <c r="C775" s="588"/>
      <c r="D775" s="588"/>
      <c r="E775" s="588"/>
      <c r="F775" s="588"/>
      <c r="G775" s="588"/>
      <c r="H775" s="588"/>
      <c r="I775" s="588"/>
      <c r="J775" s="588"/>
      <c r="K775" s="588"/>
      <c r="L775" s="588"/>
      <c r="M775" s="588"/>
      <c r="N775" s="588"/>
      <c r="O775" s="588"/>
      <c r="P775" s="588"/>
      <c r="Q775" s="588"/>
      <c r="R775" s="588"/>
      <c r="S775" s="588"/>
      <c r="T775" s="588"/>
      <c r="U775" s="588"/>
      <c r="V775" s="588"/>
      <c r="W775" s="588"/>
      <c r="X775" s="588"/>
      <c r="Y775" s="588"/>
      <c r="Z775" s="588"/>
    </row>
    <row r="776">
      <c r="A776" s="588"/>
      <c r="B776" s="588"/>
      <c r="C776" s="588"/>
      <c r="D776" s="588"/>
      <c r="E776" s="588"/>
      <c r="F776" s="588"/>
      <c r="G776" s="588"/>
      <c r="H776" s="588"/>
      <c r="I776" s="588"/>
      <c r="J776" s="588"/>
      <c r="K776" s="588"/>
      <c r="L776" s="588"/>
      <c r="M776" s="588"/>
      <c r="N776" s="588"/>
      <c r="O776" s="588"/>
      <c r="P776" s="588"/>
      <c r="Q776" s="588"/>
      <c r="R776" s="588"/>
      <c r="S776" s="588"/>
      <c r="T776" s="588"/>
      <c r="U776" s="588"/>
      <c r="V776" s="588"/>
      <c r="W776" s="588"/>
      <c r="X776" s="588"/>
      <c r="Y776" s="588"/>
      <c r="Z776" s="588"/>
    </row>
    <row r="777">
      <c r="A777" s="588"/>
      <c r="B777" s="588"/>
      <c r="C777" s="588"/>
      <c r="D777" s="588"/>
      <c r="E777" s="588"/>
      <c r="F777" s="588"/>
      <c r="G777" s="588"/>
      <c r="H777" s="588"/>
      <c r="I777" s="588"/>
      <c r="J777" s="588"/>
      <c r="K777" s="588"/>
      <c r="L777" s="588"/>
      <c r="M777" s="588"/>
      <c r="N777" s="588"/>
      <c r="O777" s="588"/>
      <c r="P777" s="588"/>
      <c r="Q777" s="588"/>
      <c r="R777" s="588"/>
      <c r="S777" s="588"/>
      <c r="T777" s="588"/>
      <c r="U777" s="588"/>
      <c r="V777" s="588"/>
      <c r="W777" s="588"/>
      <c r="X777" s="588"/>
      <c r="Y777" s="588"/>
      <c r="Z777" s="588"/>
    </row>
    <row r="778">
      <c r="A778" s="588"/>
      <c r="B778" s="588"/>
      <c r="C778" s="588"/>
      <c r="D778" s="588"/>
      <c r="E778" s="588"/>
      <c r="F778" s="588"/>
      <c r="G778" s="588"/>
      <c r="H778" s="588"/>
      <c r="I778" s="588"/>
      <c r="J778" s="588"/>
      <c r="K778" s="588"/>
      <c r="L778" s="588"/>
      <c r="M778" s="588"/>
      <c r="N778" s="588"/>
      <c r="O778" s="588"/>
      <c r="P778" s="588"/>
      <c r="Q778" s="588"/>
      <c r="R778" s="588"/>
      <c r="S778" s="588"/>
      <c r="T778" s="588"/>
      <c r="U778" s="588"/>
      <c r="V778" s="588"/>
      <c r="W778" s="588"/>
      <c r="X778" s="588"/>
      <c r="Y778" s="588"/>
      <c r="Z778" s="588"/>
    </row>
    <row r="779">
      <c r="A779" s="588"/>
      <c r="B779" s="588"/>
      <c r="C779" s="588"/>
      <c r="D779" s="588"/>
      <c r="E779" s="588"/>
      <c r="F779" s="588"/>
      <c r="G779" s="588"/>
      <c r="H779" s="588"/>
      <c r="I779" s="588"/>
      <c r="J779" s="588"/>
      <c r="K779" s="588"/>
      <c r="L779" s="588"/>
      <c r="M779" s="588"/>
      <c r="N779" s="588"/>
      <c r="O779" s="588"/>
      <c r="P779" s="588"/>
      <c r="Q779" s="588"/>
      <c r="R779" s="588"/>
      <c r="S779" s="588"/>
      <c r="T779" s="588"/>
      <c r="U779" s="588"/>
      <c r="V779" s="588"/>
      <c r="W779" s="588"/>
      <c r="X779" s="588"/>
      <c r="Y779" s="588"/>
      <c r="Z779" s="588"/>
    </row>
    <row r="780">
      <c r="A780" s="588"/>
      <c r="B780" s="588"/>
      <c r="C780" s="588"/>
      <c r="D780" s="588"/>
      <c r="E780" s="588"/>
      <c r="F780" s="588"/>
      <c r="G780" s="588"/>
      <c r="H780" s="588"/>
      <c r="I780" s="588"/>
      <c r="J780" s="588"/>
      <c r="K780" s="588"/>
      <c r="L780" s="588"/>
      <c r="M780" s="588"/>
      <c r="N780" s="588"/>
      <c r="O780" s="588"/>
      <c r="P780" s="588"/>
      <c r="Q780" s="588"/>
      <c r="R780" s="588"/>
      <c r="S780" s="588"/>
      <c r="T780" s="588"/>
      <c r="U780" s="588"/>
      <c r="V780" s="588"/>
      <c r="W780" s="588"/>
      <c r="X780" s="588"/>
      <c r="Y780" s="588"/>
      <c r="Z780" s="588"/>
    </row>
    <row r="781">
      <c r="A781" s="588"/>
      <c r="B781" s="588"/>
      <c r="C781" s="588"/>
      <c r="D781" s="588"/>
      <c r="E781" s="588"/>
      <c r="F781" s="588"/>
      <c r="G781" s="588"/>
      <c r="H781" s="588"/>
      <c r="I781" s="588"/>
      <c r="J781" s="588"/>
      <c r="K781" s="588"/>
      <c r="L781" s="588"/>
      <c r="M781" s="588"/>
      <c r="N781" s="588"/>
      <c r="O781" s="588"/>
      <c r="P781" s="588"/>
      <c r="Q781" s="588"/>
      <c r="R781" s="588"/>
      <c r="S781" s="588"/>
      <c r="T781" s="588"/>
      <c r="U781" s="588"/>
      <c r="V781" s="588"/>
      <c r="W781" s="588"/>
      <c r="X781" s="588"/>
      <c r="Y781" s="588"/>
      <c r="Z781" s="588"/>
    </row>
    <row r="782">
      <c r="A782" s="588"/>
      <c r="B782" s="588"/>
      <c r="C782" s="588"/>
      <c r="D782" s="588"/>
      <c r="E782" s="588"/>
      <c r="F782" s="588"/>
      <c r="G782" s="588"/>
      <c r="H782" s="588"/>
      <c r="I782" s="588"/>
      <c r="J782" s="588"/>
      <c r="K782" s="588"/>
      <c r="L782" s="588"/>
      <c r="M782" s="588"/>
      <c r="N782" s="588"/>
      <c r="O782" s="588"/>
      <c r="P782" s="588"/>
      <c r="Q782" s="588"/>
      <c r="R782" s="588"/>
      <c r="S782" s="588"/>
      <c r="T782" s="588"/>
      <c r="U782" s="588"/>
      <c r="V782" s="588"/>
      <c r="W782" s="588"/>
      <c r="X782" s="588"/>
      <c r="Y782" s="588"/>
      <c r="Z782" s="588"/>
    </row>
    <row r="783">
      <c r="A783" s="588"/>
      <c r="B783" s="588"/>
      <c r="C783" s="588"/>
      <c r="D783" s="588"/>
      <c r="E783" s="588"/>
      <c r="F783" s="588"/>
      <c r="G783" s="588"/>
      <c r="H783" s="588"/>
      <c r="I783" s="588"/>
      <c r="J783" s="588"/>
      <c r="K783" s="588"/>
      <c r="L783" s="588"/>
      <c r="M783" s="588"/>
      <c r="N783" s="588"/>
      <c r="O783" s="588"/>
      <c r="P783" s="588"/>
      <c r="Q783" s="588"/>
      <c r="R783" s="588"/>
      <c r="S783" s="588"/>
      <c r="T783" s="588"/>
      <c r="U783" s="588"/>
      <c r="V783" s="588"/>
      <c r="W783" s="588"/>
      <c r="X783" s="588"/>
      <c r="Y783" s="588"/>
      <c r="Z783" s="588"/>
    </row>
    <row r="784">
      <c r="A784" s="588"/>
      <c r="B784" s="588"/>
      <c r="C784" s="588"/>
      <c r="D784" s="588"/>
      <c r="E784" s="588"/>
      <c r="F784" s="588"/>
      <c r="G784" s="588"/>
      <c r="H784" s="588"/>
      <c r="I784" s="588"/>
      <c r="J784" s="588"/>
      <c r="K784" s="588"/>
      <c r="L784" s="588"/>
      <c r="M784" s="588"/>
      <c r="N784" s="588"/>
      <c r="O784" s="588"/>
      <c r="P784" s="588"/>
      <c r="Q784" s="588"/>
      <c r="R784" s="588"/>
      <c r="S784" s="588"/>
      <c r="T784" s="588"/>
      <c r="U784" s="588"/>
      <c r="V784" s="588"/>
      <c r="W784" s="588"/>
      <c r="X784" s="588"/>
      <c r="Y784" s="588"/>
      <c r="Z784" s="588"/>
    </row>
    <row r="785">
      <c r="A785" s="588"/>
      <c r="B785" s="588"/>
      <c r="C785" s="588"/>
      <c r="D785" s="588"/>
      <c r="E785" s="588"/>
      <c r="F785" s="588"/>
      <c r="G785" s="588"/>
      <c r="H785" s="588"/>
      <c r="I785" s="588"/>
      <c r="J785" s="588"/>
      <c r="K785" s="588"/>
      <c r="L785" s="588"/>
      <c r="M785" s="588"/>
      <c r="N785" s="588"/>
      <c r="O785" s="588"/>
      <c r="P785" s="588"/>
      <c r="Q785" s="588"/>
      <c r="R785" s="588"/>
      <c r="S785" s="588"/>
      <c r="T785" s="588"/>
      <c r="U785" s="588"/>
      <c r="V785" s="588"/>
      <c r="W785" s="588"/>
      <c r="X785" s="588"/>
      <c r="Y785" s="588"/>
      <c r="Z785" s="588"/>
    </row>
    <row r="786">
      <c r="A786" s="588"/>
      <c r="B786" s="588"/>
      <c r="C786" s="588"/>
      <c r="D786" s="588"/>
      <c r="E786" s="588"/>
      <c r="F786" s="588"/>
      <c r="G786" s="588"/>
      <c r="H786" s="588"/>
      <c r="I786" s="588"/>
      <c r="J786" s="588"/>
      <c r="K786" s="588"/>
      <c r="L786" s="588"/>
      <c r="M786" s="588"/>
      <c r="N786" s="588"/>
      <c r="O786" s="588"/>
      <c r="P786" s="588"/>
      <c r="Q786" s="588"/>
      <c r="R786" s="588"/>
      <c r="S786" s="588"/>
      <c r="T786" s="588"/>
      <c r="U786" s="588"/>
      <c r="V786" s="588"/>
      <c r="W786" s="588"/>
      <c r="X786" s="588"/>
      <c r="Y786" s="588"/>
      <c r="Z786" s="588"/>
    </row>
    <row r="787">
      <c r="A787" s="588"/>
      <c r="B787" s="588"/>
      <c r="C787" s="588"/>
      <c r="D787" s="588"/>
      <c r="E787" s="588"/>
      <c r="F787" s="588"/>
      <c r="G787" s="588"/>
      <c r="H787" s="588"/>
      <c r="I787" s="588"/>
      <c r="J787" s="588"/>
      <c r="K787" s="588"/>
      <c r="L787" s="588"/>
      <c r="M787" s="588"/>
      <c r="N787" s="588"/>
      <c r="O787" s="588"/>
      <c r="P787" s="588"/>
      <c r="Q787" s="588"/>
      <c r="R787" s="588"/>
      <c r="S787" s="588"/>
      <c r="T787" s="588"/>
      <c r="U787" s="588"/>
      <c r="V787" s="588"/>
      <c r="W787" s="588"/>
      <c r="X787" s="588"/>
      <c r="Y787" s="588"/>
      <c r="Z787" s="588"/>
    </row>
    <row r="788">
      <c r="A788" s="588"/>
      <c r="B788" s="588"/>
      <c r="C788" s="588"/>
      <c r="D788" s="588"/>
      <c r="E788" s="588"/>
      <c r="F788" s="588"/>
      <c r="G788" s="588"/>
      <c r="H788" s="588"/>
      <c r="I788" s="588"/>
      <c r="J788" s="588"/>
      <c r="K788" s="588"/>
      <c r="L788" s="588"/>
      <c r="M788" s="588"/>
      <c r="N788" s="588"/>
      <c r="O788" s="588"/>
      <c r="P788" s="588"/>
      <c r="Q788" s="588"/>
      <c r="R788" s="588"/>
      <c r="S788" s="588"/>
      <c r="T788" s="588"/>
      <c r="U788" s="588"/>
      <c r="V788" s="588"/>
      <c r="W788" s="588"/>
      <c r="X788" s="588"/>
      <c r="Y788" s="588"/>
      <c r="Z788" s="588"/>
    </row>
    <row r="789">
      <c r="A789" s="588"/>
      <c r="B789" s="588"/>
      <c r="C789" s="588"/>
      <c r="D789" s="588"/>
      <c r="E789" s="588"/>
      <c r="F789" s="588"/>
      <c r="G789" s="588"/>
      <c r="H789" s="588"/>
      <c r="I789" s="588"/>
      <c r="J789" s="588"/>
      <c r="K789" s="588"/>
      <c r="L789" s="588"/>
      <c r="M789" s="588"/>
      <c r="N789" s="588"/>
      <c r="O789" s="588"/>
      <c r="P789" s="588"/>
      <c r="Q789" s="588"/>
      <c r="R789" s="588"/>
      <c r="S789" s="588"/>
      <c r="T789" s="588"/>
      <c r="U789" s="588"/>
      <c r="V789" s="588"/>
      <c r="W789" s="588"/>
      <c r="X789" s="588"/>
      <c r="Y789" s="588"/>
      <c r="Z789" s="588"/>
    </row>
    <row r="790">
      <c r="A790" s="588"/>
      <c r="B790" s="588"/>
      <c r="C790" s="588"/>
      <c r="D790" s="588"/>
      <c r="E790" s="588"/>
      <c r="F790" s="588"/>
      <c r="G790" s="588"/>
      <c r="H790" s="588"/>
      <c r="I790" s="588"/>
      <c r="J790" s="588"/>
      <c r="K790" s="588"/>
      <c r="L790" s="588"/>
      <c r="M790" s="588"/>
      <c r="N790" s="588"/>
      <c r="O790" s="588"/>
      <c r="P790" s="588"/>
      <c r="Q790" s="588"/>
      <c r="R790" s="588"/>
      <c r="S790" s="588"/>
      <c r="T790" s="588"/>
      <c r="U790" s="588"/>
      <c r="V790" s="588"/>
      <c r="W790" s="588"/>
      <c r="X790" s="588"/>
      <c r="Y790" s="588"/>
      <c r="Z790" s="588"/>
    </row>
    <row r="791">
      <c r="A791" s="588"/>
      <c r="B791" s="588"/>
      <c r="C791" s="588"/>
      <c r="D791" s="588"/>
      <c r="E791" s="588"/>
      <c r="F791" s="588"/>
      <c r="G791" s="588"/>
      <c r="H791" s="588"/>
      <c r="I791" s="588"/>
      <c r="J791" s="588"/>
      <c r="K791" s="588"/>
      <c r="L791" s="588"/>
      <c r="M791" s="588"/>
      <c r="N791" s="588"/>
      <c r="O791" s="588"/>
      <c r="P791" s="588"/>
      <c r="Q791" s="588"/>
      <c r="R791" s="588"/>
      <c r="S791" s="588"/>
      <c r="T791" s="588"/>
      <c r="U791" s="588"/>
      <c r="V791" s="588"/>
      <c r="W791" s="588"/>
      <c r="X791" s="588"/>
      <c r="Y791" s="588"/>
      <c r="Z791" s="588"/>
    </row>
    <row r="792">
      <c r="A792" s="588"/>
      <c r="B792" s="588"/>
      <c r="C792" s="588"/>
      <c r="D792" s="588"/>
      <c r="E792" s="588"/>
      <c r="F792" s="588"/>
      <c r="G792" s="588"/>
      <c r="H792" s="588"/>
      <c r="I792" s="588"/>
      <c r="J792" s="588"/>
      <c r="K792" s="588"/>
      <c r="L792" s="588"/>
      <c r="M792" s="588"/>
      <c r="N792" s="588"/>
      <c r="O792" s="588"/>
      <c r="P792" s="588"/>
      <c r="Q792" s="588"/>
      <c r="R792" s="588"/>
      <c r="S792" s="588"/>
      <c r="T792" s="588"/>
      <c r="U792" s="588"/>
      <c r="V792" s="588"/>
      <c r="W792" s="588"/>
      <c r="X792" s="588"/>
      <c r="Y792" s="588"/>
      <c r="Z792" s="588"/>
    </row>
    <row r="793">
      <c r="A793" s="588"/>
      <c r="B793" s="588"/>
      <c r="C793" s="588"/>
      <c r="D793" s="588"/>
      <c r="E793" s="588"/>
      <c r="F793" s="588"/>
      <c r="G793" s="588"/>
      <c r="H793" s="588"/>
      <c r="I793" s="588"/>
      <c r="J793" s="588"/>
      <c r="K793" s="588"/>
      <c r="L793" s="588"/>
      <c r="M793" s="588"/>
      <c r="N793" s="588"/>
      <c r="O793" s="588"/>
      <c r="P793" s="588"/>
      <c r="Q793" s="588"/>
      <c r="R793" s="588"/>
      <c r="S793" s="588"/>
      <c r="T793" s="588"/>
      <c r="U793" s="588"/>
      <c r="V793" s="588"/>
      <c r="W793" s="588"/>
      <c r="X793" s="588"/>
      <c r="Y793" s="588"/>
      <c r="Z793" s="588"/>
    </row>
    <row r="794">
      <c r="A794" s="588"/>
      <c r="B794" s="588"/>
      <c r="C794" s="588"/>
      <c r="D794" s="588"/>
      <c r="E794" s="588"/>
      <c r="F794" s="588"/>
      <c r="G794" s="588"/>
      <c r="H794" s="588"/>
      <c r="I794" s="588"/>
      <c r="J794" s="588"/>
      <c r="K794" s="588"/>
      <c r="L794" s="588"/>
      <c r="M794" s="588"/>
      <c r="N794" s="588"/>
      <c r="O794" s="588"/>
      <c r="P794" s="588"/>
      <c r="Q794" s="588"/>
      <c r="R794" s="588"/>
      <c r="S794" s="588"/>
      <c r="T794" s="588"/>
      <c r="U794" s="588"/>
      <c r="V794" s="588"/>
      <c r="W794" s="588"/>
      <c r="X794" s="588"/>
      <c r="Y794" s="588"/>
      <c r="Z794" s="588"/>
    </row>
    <row r="795">
      <c r="A795" s="588"/>
      <c r="B795" s="588"/>
      <c r="C795" s="588"/>
      <c r="D795" s="588"/>
      <c r="E795" s="588"/>
      <c r="F795" s="588"/>
      <c r="G795" s="588"/>
      <c r="H795" s="588"/>
      <c r="I795" s="588"/>
      <c r="J795" s="588"/>
      <c r="K795" s="588"/>
      <c r="L795" s="588"/>
      <c r="M795" s="588"/>
      <c r="N795" s="588"/>
      <c r="O795" s="588"/>
      <c r="P795" s="588"/>
      <c r="Q795" s="588"/>
      <c r="R795" s="588"/>
      <c r="S795" s="588"/>
      <c r="T795" s="588"/>
      <c r="U795" s="588"/>
      <c r="V795" s="588"/>
      <c r="W795" s="588"/>
      <c r="X795" s="588"/>
      <c r="Y795" s="588"/>
      <c r="Z795" s="588"/>
    </row>
    <row r="796">
      <c r="A796" s="588"/>
      <c r="B796" s="588"/>
      <c r="C796" s="588"/>
      <c r="D796" s="588"/>
      <c r="E796" s="588"/>
      <c r="F796" s="588"/>
      <c r="G796" s="588"/>
      <c r="H796" s="588"/>
      <c r="I796" s="588"/>
      <c r="J796" s="588"/>
      <c r="K796" s="588"/>
      <c r="L796" s="588"/>
      <c r="M796" s="588"/>
      <c r="N796" s="588"/>
      <c r="O796" s="588"/>
      <c r="P796" s="588"/>
      <c r="Q796" s="588"/>
      <c r="R796" s="588"/>
      <c r="S796" s="588"/>
      <c r="T796" s="588"/>
      <c r="U796" s="588"/>
      <c r="V796" s="588"/>
      <c r="W796" s="588"/>
      <c r="X796" s="588"/>
      <c r="Y796" s="588"/>
      <c r="Z796" s="588"/>
    </row>
    <row r="797">
      <c r="A797" s="588"/>
      <c r="B797" s="588"/>
      <c r="C797" s="588"/>
      <c r="D797" s="588"/>
      <c r="E797" s="588"/>
      <c r="F797" s="588"/>
      <c r="G797" s="588"/>
      <c r="H797" s="588"/>
      <c r="I797" s="588"/>
      <c r="J797" s="588"/>
      <c r="K797" s="588"/>
      <c r="L797" s="588"/>
      <c r="M797" s="588"/>
      <c r="N797" s="588"/>
      <c r="O797" s="588"/>
      <c r="P797" s="588"/>
      <c r="Q797" s="588"/>
      <c r="R797" s="588"/>
      <c r="S797" s="588"/>
      <c r="T797" s="588"/>
      <c r="U797" s="588"/>
      <c r="V797" s="588"/>
      <c r="W797" s="588"/>
      <c r="X797" s="588"/>
      <c r="Y797" s="588"/>
      <c r="Z797" s="588"/>
    </row>
    <row r="798">
      <c r="A798" s="588"/>
      <c r="B798" s="588"/>
      <c r="C798" s="588"/>
      <c r="D798" s="588"/>
      <c r="E798" s="588"/>
      <c r="F798" s="588"/>
      <c r="G798" s="588"/>
      <c r="H798" s="588"/>
      <c r="I798" s="588"/>
      <c r="J798" s="588"/>
      <c r="K798" s="588"/>
      <c r="L798" s="588"/>
      <c r="M798" s="588"/>
      <c r="N798" s="588"/>
      <c r="O798" s="588"/>
      <c r="P798" s="588"/>
      <c r="Q798" s="588"/>
      <c r="R798" s="588"/>
      <c r="S798" s="588"/>
      <c r="T798" s="588"/>
      <c r="U798" s="588"/>
      <c r="V798" s="588"/>
      <c r="W798" s="588"/>
      <c r="X798" s="588"/>
      <c r="Y798" s="588"/>
      <c r="Z798" s="588"/>
    </row>
    <row r="799">
      <c r="A799" s="588"/>
      <c r="B799" s="588"/>
      <c r="C799" s="588"/>
      <c r="D799" s="588"/>
      <c r="E799" s="588"/>
      <c r="F799" s="588"/>
      <c r="G799" s="588"/>
      <c r="H799" s="588"/>
      <c r="I799" s="588"/>
      <c r="J799" s="588"/>
      <c r="K799" s="588"/>
      <c r="L799" s="588"/>
      <c r="M799" s="588"/>
      <c r="N799" s="588"/>
      <c r="O799" s="588"/>
      <c r="P799" s="588"/>
      <c r="Q799" s="588"/>
      <c r="R799" s="588"/>
      <c r="S799" s="588"/>
      <c r="T799" s="588"/>
      <c r="U799" s="588"/>
      <c r="V799" s="588"/>
      <c r="W799" s="588"/>
      <c r="X799" s="588"/>
      <c r="Y799" s="588"/>
      <c r="Z799" s="588"/>
    </row>
    <row r="800">
      <c r="A800" s="588"/>
      <c r="B800" s="588"/>
      <c r="C800" s="588"/>
      <c r="D800" s="588"/>
      <c r="E800" s="588"/>
      <c r="F800" s="588"/>
      <c r="G800" s="588"/>
      <c r="H800" s="588"/>
      <c r="I800" s="588"/>
      <c r="J800" s="588"/>
      <c r="K800" s="588"/>
      <c r="L800" s="588"/>
      <c r="M800" s="588"/>
      <c r="N800" s="588"/>
      <c r="O800" s="588"/>
      <c r="P800" s="588"/>
      <c r="Q800" s="588"/>
      <c r="R800" s="588"/>
      <c r="S800" s="588"/>
      <c r="T800" s="588"/>
      <c r="U800" s="588"/>
      <c r="V800" s="588"/>
      <c r="W800" s="588"/>
      <c r="X800" s="588"/>
      <c r="Y800" s="588"/>
      <c r="Z800" s="588"/>
    </row>
    <row r="801">
      <c r="A801" s="588"/>
      <c r="B801" s="588"/>
      <c r="C801" s="588"/>
      <c r="D801" s="588"/>
      <c r="E801" s="588"/>
      <c r="F801" s="588"/>
      <c r="G801" s="588"/>
      <c r="H801" s="588"/>
      <c r="I801" s="588"/>
      <c r="J801" s="588"/>
      <c r="K801" s="588"/>
      <c r="L801" s="588"/>
      <c r="M801" s="588"/>
      <c r="N801" s="588"/>
      <c r="O801" s="588"/>
      <c r="P801" s="588"/>
      <c r="Q801" s="588"/>
      <c r="R801" s="588"/>
      <c r="S801" s="588"/>
      <c r="T801" s="588"/>
      <c r="U801" s="588"/>
      <c r="V801" s="588"/>
      <c r="W801" s="588"/>
      <c r="X801" s="588"/>
      <c r="Y801" s="588"/>
      <c r="Z801" s="588"/>
    </row>
    <row r="802">
      <c r="A802" s="588"/>
      <c r="B802" s="588"/>
      <c r="C802" s="588"/>
      <c r="D802" s="588"/>
      <c r="E802" s="588"/>
      <c r="F802" s="588"/>
      <c r="G802" s="588"/>
      <c r="H802" s="588"/>
      <c r="I802" s="588"/>
      <c r="J802" s="588"/>
      <c r="K802" s="588"/>
      <c r="L802" s="588"/>
      <c r="M802" s="588"/>
      <c r="N802" s="588"/>
      <c r="O802" s="588"/>
      <c r="P802" s="588"/>
      <c r="Q802" s="588"/>
      <c r="R802" s="588"/>
      <c r="S802" s="588"/>
      <c r="T802" s="588"/>
      <c r="U802" s="588"/>
      <c r="V802" s="588"/>
      <c r="W802" s="588"/>
      <c r="X802" s="588"/>
      <c r="Y802" s="588"/>
      <c r="Z802" s="588"/>
    </row>
    <row r="803">
      <c r="A803" s="588"/>
      <c r="B803" s="588"/>
      <c r="C803" s="588"/>
      <c r="D803" s="588"/>
      <c r="E803" s="588"/>
      <c r="F803" s="588"/>
      <c r="G803" s="588"/>
      <c r="H803" s="588"/>
      <c r="I803" s="588"/>
      <c r="J803" s="588"/>
      <c r="K803" s="588"/>
      <c r="L803" s="588"/>
      <c r="M803" s="588"/>
      <c r="N803" s="588"/>
      <c r="O803" s="588"/>
      <c r="P803" s="588"/>
      <c r="Q803" s="588"/>
      <c r="R803" s="588"/>
      <c r="S803" s="588"/>
      <c r="T803" s="588"/>
      <c r="U803" s="588"/>
      <c r="V803" s="588"/>
      <c r="W803" s="588"/>
      <c r="X803" s="588"/>
      <c r="Y803" s="588"/>
      <c r="Z803" s="588"/>
    </row>
    <row r="804">
      <c r="A804" s="588"/>
      <c r="B804" s="588"/>
      <c r="C804" s="588"/>
      <c r="D804" s="588"/>
      <c r="E804" s="588"/>
      <c r="F804" s="588"/>
      <c r="G804" s="588"/>
      <c r="H804" s="588"/>
      <c r="I804" s="588"/>
      <c r="J804" s="588"/>
      <c r="K804" s="588"/>
      <c r="L804" s="588"/>
      <c r="M804" s="588"/>
      <c r="N804" s="588"/>
      <c r="O804" s="588"/>
      <c r="P804" s="588"/>
      <c r="Q804" s="588"/>
      <c r="R804" s="588"/>
      <c r="S804" s="588"/>
      <c r="T804" s="588"/>
      <c r="U804" s="588"/>
      <c r="V804" s="588"/>
      <c r="W804" s="588"/>
      <c r="X804" s="588"/>
      <c r="Y804" s="588"/>
      <c r="Z804" s="588"/>
    </row>
    <row r="805">
      <c r="A805" s="588"/>
      <c r="B805" s="588"/>
      <c r="C805" s="588"/>
      <c r="D805" s="588"/>
      <c r="E805" s="588"/>
      <c r="F805" s="588"/>
      <c r="G805" s="588"/>
      <c r="H805" s="588"/>
      <c r="I805" s="588"/>
      <c r="J805" s="588"/>
      <c r="K805" s="588"/>
      <c r="L805" s="588"/>
      <c r="M805" s="588"/>
      <c r="N805" s="588"/>
      <c r="O805" s="588"/>
      <c r="P805" s="588"/>
      <c r="Q805" s="588"/>
      <c r="R805" s="588"/>
      <c r="S805" s="588"/>
      <c r="T805" s="588"/>
      <c r="U805" s="588"/>
      <c r="V805" s="588"/>
      <c r="W805" s="588"/>
      <c r="X805" s="588"/>
      <c r="Y805" s="588"/>
      <c r="Z805" s="588"/>
    </row>
    <row r="806">
      <c r="A806" s="588"/>
      <c r="B806" s="588"/>
      <c r="C806" s="588"/>
      <c r="D806" s="588"/>
      <c r="E806" s="588"/>
      <c r="F806" s="588"/>
      <c r="G806" s="588"/>
      <c r="H806" s="588"/>
      <c r="I806" s="588"/>
      <c r="J806" s="588"/>
      <c r="K806" s="588"/>
      <c r="L806" s="588"/>
      <c r="M806" s="588"/>
      <c r="N806" s="588"/>
      <c r="O806" s="588"/>
      <c r="P806" s="588"/>
      <c r="Q806" s="588"/>
      <c r="R806" s="588"/>
      <c r="S806" s="588"/>
      <c r="T806" s="588"/>
      <c r="U806" s="588"/>
      <c r="V806" s="588"/>
      <c r="W806" s="588"/>
      <c r="X806" s="588"/>
      <c r="Y806" s="588"/>
      <c r="Z806" s="588"/>
    </row>
    <row r="807">
      <c r="A807" s="588"/>
      <c r="B807" s="588"/>
      <c r="C807" s="588"/>
      <c r="D807" s="588"/>
      <c r="E807" s="588"/>
      <c r="F807" s="588"/>
      <c r="G807" s="588"/>
      <c r="H807" s="588"/>
      <c r="I807" s="588"/>
      <c r="J807" s="588"/>
      <c r="K807" s="588"/>
      <c r="L807" s="588"/>
      <c r="M807" s="588"/>
      <c r="N807" s="588"/>
      <c r="O807" s="588"/>
      <c r="P807" s="588"/>
      <c r="Q807" s="588"/>
      <c r="R807" s="588"/>
      <c r="S807" s="588"/>
      <c r="T807" s="588"/>
      <c r="U807" s="588"/>
      <c r="V807" s="588"/>
      <c r="W807" s="588"/>
      <c r="X807" s="588"/>
      <c r="Y807" s="588"/>
      <c r="Z807" s="588"/>
    </row>
    <row r="808">
      <c r="A808" s="588"/>
      <c r="B808" s="588"/>
      <c r="C808" s="588"/>
      <c r="D808" s="588"/>
      <c r="E808" s="588"/>
      <c r="F808" s="588"/>
      <c r="G808" s="588"/>
      <c r="H808" s="588"/>
      <c r="I808" s="588"/>
      <c r="J808" s="588"/>
      <c r="K808" s="588"/>
      <c r="L808" s="588"/>
      <c r="M808" s="588"/>
      <c r="N808" s="588"/>
      <c r="O808" s="588"/>
      <c r="P808" s="588"/>
      <c r="Q808" s="588"/>
      <c r="R808" s="588"/>
      <c r="S808" s="588"/>
      <c r="T808" s="588"/>
      <c r="U808" s="588"/>
      <c r="V808" s="588"/>
      <c r="W808" s="588"/>
      <c r="X808" s="588"/>
      <c r="Y808" s="588"/>
      <c r="Z808" s="588"/>
    </row>
    <row r="809">
      <c r="A809" s="588"/>
      <c r="B809" s="588"/>
      <c r="C809" s="588"/>
      <c r="D809" s="588"/>
      <c r="E809" s="588"/>
      <c r="F809" s="588"/>
      <c r="G809" s="588"/>
      <c r="H809" s="588"/>
      <c r="I809" s="588"/>
      <c r="J809" s="588"/>
      <c r="K809" s="588"/>
      <c r="L809" s="588"/>
      <c r="M809" s="588"/>
      <c r="N809" s="588"/>
      <c r="O809" s="588"/>
      <c r="P809" s="588"/>
      <c r="Q809" s="588"/>
      <c r="R809" s="588"/>
      <c r="S809" s="588"/>
      <c r="T809" s="588"/>
      <c r="U809" s="588"/>
      <c r="V809" s="588"/>
      <c r="W809" s="588"/>
      <c r="X809" s="588"/>
      <c r="Y809" s="588"/>
      <c r="Z809" s="588"/>
    </row>
    <row r="810">
      <c r="A810" s="588"/>
      <c r="B810" s="588"/>
      <c r="C810" s="588"/>
      <c r="D810" s="588"/>
      <c r="E810" s="588"/>
      <c r="F810" s="588"/>
      <c r="G810" s="588"/>
      <c r="H810" s="588"/>
      <c r="I810" s="588"/>
      <c r="J810" s="588"/>
      <c r="K810" s="588"/>
      <c r="L810" s="588"/>
      <c r="M810" s="588"/>
      <c r="N810" s="588"/>
      <c r="O810" s="588"/>
      <c r="P810" s="588"/>
      <c r="Q810" s="588"/>
      <c r="R810" s="588"/>
      <c r="S810" s="588"/>
      <c r="T810" s="588"/>
      <c r="U810" s="588"/>
      <c r="V810" s="588"/>
      <c r="W810" s="588"/>
      <c r="X810" s="588"/>
      <c r="Y810" s="588"/>
      <c r="Z810" s="588"/>
    </row>
    <row r="811">
      <c r="A811" s="588"/>
      <c r="B811" s="588"/>
      <c r="C811" s="588"/>
      <c r="D811" s="588"/>
      <c r="E811" s="588"/>
      <c r="F811" s="588"/>
      <c r="G811" s="588"/>
      <c r="H811" s="588"/>
      <c r="I811" s="588"/>
      <c r="J811" s="588"/>
      <c r="K811" s="588"/>
      <c r="L811" s="588"/>
      <c r="M811" s="588"/>
      <c r="N811" s="588"/>
      <c r="O811" s="588"/>
      <c r="P811" s="588"/>
      <c r="Q811" s="588"/>
      <c r="R811" s="588"/>
      <c r="S811" s="588"/>
      <c r="T811" s="588"/>
      <c r="U811" s="588"/>
      <c r="V811" s="588"/>
      <c r="W811" s="588"/>
      <c r="X811" s="588"/>
      <c r="Y811" s="588"/>
      <c r="Z811" s="588"/>
    </row>
    <row r="812">
      <c r="A812" s="588"/>
      <c r="B812" s="588"/>
      <c r="C812" s="588"/>
      <c r="D812" s="588"/>
      <c r="E812" s="588"/>
      <c r="F812" s="588"/>
      <c r="G812" s="588"/>
      <c r="H812" s="588"/>
      <c r="I812" s="588"/>
      <c r="J812" s="588"/>
      <c r="K812" s="588"/>
      <c r="L812" s="588"/>
      <c r="M812" s="588"/>
      <c r="N812" s="588"/>
      <c r="O812" s="588"/>
      <c r="P812" s="588"/>
      <c r="Q812" s="588"/>
      <c r="R812" s="588"/>
      <c r="S812" s="588"/>
      <c r="T812" s="588"/>
      <c r="U812" s="588"/>
      <c r="V812" s="588"/>
      <c r="W812" s="588"/>
      <c r="X812" s="588"/>
      <c r="Y812" s="588"/>
      <c r="Z812" s="588"/>
    </row>
    <row r="813">
      <c r="A813" s="588"/>
      <c r="B813" s="588"/>
      <c r="C813" s="588"/>
      <c r="D813" s="588"/>
      <c r="E813" s="588"/>
      <c r="F813" s="588"/>
      <c r="G813" s="588"/>
      <c r="H813" s="588"/>
      <c r="I813" s="588"/>
      <c r="J813" s="588"/>
      <c r="K813" s="588"/>
      <c r="L813" s="588"/>
      <c r="M813" s="588"/>
      <c r="N813" s="588"/>
      <c r="O813" s="588"/>
      <c r="P813" s="588"/>
      <c r="Q813" s="588"/>
      <c r="R813" s="588"/>
      <c r="S813" s="588"/>
      <c r="T813" s="588"/>
      <c r="U813" s="588"/>
      <c r="V813" s="588"/>
      <c r="W813" s="588"/>
      <c r="X813" s="588"/>
      <c r="Y813" s="588"/>
      <c r="Z813" s="588"/>
    </row>
    <row r="814">
      <c r="A814" s="588"/>
      <c r="B814" s="588"/>
      <c r="C814" s="588"/>
      <c r="D814" s="588"/>
      <c r="E814" s="588"/>
      <c r="F814" s="588"/>
      <c r="G814" s="588"/>
      <c r="H814" s="588"/>
      <c r="I814" s="588"/>
      <c r="J814" s="588"/>
      <c r="K814" s="588"/>
      <c r="L814" s="588"/>
      <c r="M814" s="588"/>
      <c r="N814" s="588"/>
      <c r="O814" s="588"/>
      <c r="P814" s="588"/>
      <c r="Q814" s="588"/>
      <c r="R814" s="588"/>
      <c r="S814" s="588"/>
      <c r="T814" s="588"/>
      <c r="U814" s="588"/>
      <c r="V814" s="588"/>
      <c r="W814" s="588"/>
      <c r="X814" s="588"/>
      <c r="Y814" s="588"/>
      <c r="Z814" s="588"/>
    </row>
    <row r="815">
      <c r="A815" s="588"/>
      <c r="B815" s="588"/>
      <c r="C815" s="588"/>
      <c r="D815" s="588"/>
      <c r="E815" s="588"/>
      <c r="F815" s="588"/>
      <c r="G815" s="588"/>
      <c r="H815" s="588"/>
      <c r="I815" s="588"/>
      <c r="J815" s="588"/>
      <c r="K815" s="588"/>
      <c r="L815" s="588"/>
      <c r="M815" s="588"/>
      <c r="N815" s="588"/>
      <c r="O815" s="588"/>
      <c r="P815" s="588"/>
      <c r="Q815" s="588"/>
      <c r="R815" s="588"/>
      <c r="S815" s="588"/>
      <c r="T815" s="588"/>
      <c r="U815" s="588"/>
      <c r="V815" s="588"/>
      <c r="W815" s="588"/>
      <c r="X815" s="588"/>
      <c r="Y815" s="588"/>
      <c r="Z815" s="588"/>
    </row>
    <row r="816">
      <c r="A816" s="588"/>
      <c r="B816" s="588"/>
      <c r="C816" s="588"/>
      <c r="D816" s="588"/>
      <c r="E816" s="588"/>
      <c r="F816" s="588"/>
      <c r="G816" s="588"/>
      <c r="H816" s="588"/>
      <c r="I816" s="588"/>
      <c r="J816" s="588"/>
      <c r="K816" s="588"/>
      <c r="L816" s="588"/>
      <c r="M816" s="588"/>
      <c r="N816" s="588"/>
      <c r="O816" s="588"/>
      <c r="P816" s="588"/>
      <c r="Q816" s="588"/>
      <c r="R816" s="588"/>
      <c r="S816" s="588"/>
      <c r="T816" s="588"/>
      <c r="U816" s="588"/>
      <c r="V816" s="588"/>
      <c r="W816" s="588"/>
      <c r="X816" s="588"/>
      <c r="Y816" s="588"/>
      <c r="Z816" s="588"/>
    </row>
    <row r="817">
      <c r="A817" s="588"/>
      <c r="B817" s="588"/>
      <c r="C817" s="588"/>
      <c r="D817" s="588"/>
      <c r="E817" s="588"/>
      <c r="F817" s="588"/>
      <c r="G817" s="588"/>
      <c r="H817" s="588"/>
      <c r="I817" s="588"/>
      <c r="J817" s="588"/>
      <c r="K817" s="588"/>
      <c r="L817" s="588"/>
      <c r="M817" s="588"/>
      <c r="N817" s="588"/>
      <c r="O817" s="588"/>
      <c r="P817" s="588"/>
      <c r="Q817" s="588"/>
      <c r="R817" s="588"/>
      <c r="S817" s="588"/>
      <c r="T817" s="588"/>
      <c r="U817" s="588"/>
      <c r="V817" s="588"/>
      <c r="W817" s="588"/>
      <c r="X817" s="588"/>
      <c r="Y817" s="588"/>
      <c r="Z817" s="588"/>
    </row>
    <row r="818">
      <c r="A818" s="588"/>
      <c r="B818" s="588"/>
      <c r="C818" s="588"/>
      <c r="D818" s="588"/>
      <c r="E818" s="588"/>
      <c r="F818" s="588"/>
      <c r="G818" s="588"/>
      <c r="H818" s="588"/>
      <c r="I818" s="588"/>
      <c r="J818" s="588"/>
      <c r="K818" s="588"/>
      <c r="L818" s="588"/>
      <c r="M818" s="588"/>
      <c r="N818" s="588"/>
      <c r="O818" s="588"/>
      <c r="P818" s="588"/>
      <c r="Q818" s="588"/>
      <c r="R818" s="588"/>
      <c r="S818" s="588"/>
      <c r="T818" s="588"/>
      <c r="U818" s="588"/>
      <c r="V818" s="588"/>
      <c r="W818" s="588"/>
      <c r="X818" s="588"/>
      <c r="Y818" s="588"/>
      <c r="Z818" s="588"/>
    </row>
    <row r="819">
      <c r="A819" s="588"/>
      <c r="B819" s="588"/>
      <c r="C819" s="588"/>
      <c r="D819" s="588"/>
      <c r="E819" s="588"/>
      <c r="F819" s="588"/>
      <c r="G819" s="588"/>
      <c r="H819" s="588"/>
      <c r="I819" s="588"/>
      <c r="J819" s="588"/>
      <c r="K819" s="588"/>
      <c r="L819" s="588"/>
      <c r="M819" s="588"/>
      <c r="N819" s="588"/>
      <c r="O819" s="588"/>
      <c r="P819" s="588"/>
      <c r="Q819" s="588"/>
      <c r="R819" s="588"/>
      <c r="S819" s="588"/>
      <c r="T819" s="588"/>
      <c r="U819" s="588"/>
      <c r="V819" s="588"/>
      <c r="W819" s="588"/>
      <c r="X819" s="588"/>
      <c r="Y819" s="588"/>
      <c r="Z819" s="588"/>
    </row>
    <row r="820">
      <c r="A820" s="588"/>
      <c r="B820" s="588"/>
      <c r="C820" s="588"/>
      <c r="D820" s="588"/>
      <c r="E820" s="588"/>
      <c r="F820" s="588"/>
      <c r="G820" s="588"/>
      <c r="H820" s="588"/>
      <c r="I820" s="588"/>
      <c r="J820" s="588"/>
      <c r="K820" s="588"/>
      <c r="L820" s="588"/>
      <c r="M820" s="588"/>
      <c r="N820" s="588"/>
      <c r="O820" s="588"/>
      <c r="P820" s="588"/>
      <c r="Q820" s="588"/>
      <c r="R820" s="588"/>
      <c r="S820" s="588"/>
      <c r="T820" s="588"/>
      <c r="U820" s="588"/>
      <c r="V820" s="588"/>
      <c r="W820" s="588"/>
      <c r="X820" s="588"/>
      <c r="Y820" s="588"/>
      <c r="Z820" s="588"/>
    </row>
    <row r="821">
      <c r="A821" s="588"/>
      <c r="B821" s="588"/>
      <c r="C821" s="588"/>
      <c r="D821" s="588"/>
      <c r="E821" s="588"/>
      <c r="F821" s="588"/>
      <c r="G821" s="588"/>
      <c r="H821" s="588"/>
      <c r="I821" s="588"/>
      <c r="J821" s="588"/>
      <c r="K821" s="588"/>
      <c r="L821" s="588"/>
      <c r="M821" s="588"/>
      <c r="N821" s="588"/>
      <c r="O821" s="588"/>
      <c r="P821" s="588"/>
      <c r="Q821" s="588"/>
      <c r="R821" s="588"/>
      <c r="S821" s="588"/>
      <c r="T821" s="588"/>
      <c r="U821" s="588"/>
      <c r="V821" s="588"/>
      <c r="W821" s="588"/>
      <c r="X821" s="588"/>
      <c r="Y821" s="588"/>
      <c r="Z821" s="588"/>
    </row>
    <row r="822">
      <c r="A822" s="588"/>
      <c r="B822" s="588"/>
      <c r="C822" s="588"/>
      <c r="D822" s="588"/>
      <c r="E822" s="588"/>
      <c r="F822" s="588"/>
      <c r="G822" s="588"/>
      <c r="H822" s="588"/>
      <c r="I822" s="588"/>
      <c r="J822" s="588"/>
      <c r="K822" s="588"/>
      <c r="L822" s="588"/>
      <c r="M822" s="588"/>
      <c r="N822" s="588"/>
      <c r="O822" s="588"/>
      <c r="P822" s="588"/>
      <c r="Q822" s="588"/>
      <c r="R822" s="588"/>
      <c r="S822" s="588"/>
      <c r="T822" s="588"/>
      <c r="U822" s="588"/>
      <c r="V822" s="588"/>
      <c r="W822" s="588"/>
      <c r="X822" s="588"/>
      <c r="Y822" s="588"/>
      <c r="Z822" s="588"/>
    </row>
    <row r="823">
      <c r="A823" s="588"/>
      <c r="B823" s="588"/>
      <c r="C823" s="588"/>
      <c r="D823" s="588"/>
      <c r="E823" s="588"/>
      <c r="F823" s="588"/>
      <c r="G823" s="588"/>
      <c r="H823" s="588"/>
      <c r="I823" s="588"/>
      <c r="J823" s="588"/>
      <c r="K823" s="588"/>
      <c r="L823" s="588"/>
      <c r="M823" s="588"/>
      <c r="N823" s="588"/>
      <c r="O823" s="588"/>
      <c r="P823" s="588"/>
      <c r="Q823" s="588"/>
      <c r="R823" s="588"/>
      <c r="S823" s="588"/>
      <c r="T823" s="588"/>
      <c r="U823" s="588"/>
      <c r="V823" s="588"/>
      <c r="W823" s="588"/>
      <c r="X823" s="588"/>
      <c r="Y823" s="588"/>
      <c r="Z823" s="588"/>
    </row>
    <row r="824">
      <c r="A824" s="588"/>
      <c r="B824" s="588"/>
      <c r="C824" s="588"/>
      <c r="D824" s="588"/>
      <c r="E824" s="588"/>
      <c r="F824" s="588"/>
      <c r="G824" s="588"/>
      <c r="H824" s="588"/>
      <c r="I824" s="588"/>
      <c r="J824" s="588"/>
      <c r="K824" s="588"/>
      <c r="L824" s="588"/>
      <c r="M824" s="588"/>
      <c r="N824" s="588"/>
      <c r="O824" s="588"/>
      <c r="P824" s="588"/>
      <c r="Q824" s="588"/>
      <c r="R824" s="588"/>
      <c r="S824" s="588"/>
      <c r="T824" s="588"/>
      <c r="U824" s="588"/>
      <c r="V824" s="588"/>
      <c r="W824" s="588"/>
      <c r="X824" s="588"/>
      <c r="Y824" s="588"/>
      <c r="Z824" s="588"/>
    </row>
    <row r="825">
      <c r="A825" s="588"/>
      <c r="B825" s="588"/>
      <c r="C825" s="588"/>
      <c r="D825" s="588"/>
      <c r="E825" s="588"/>
      <c r="F825" s="588"/>
      <c r="G825" s="588"/>
      <c r="H825" s="588"/>
      <c r="I825" s="588"/>
      <c r="J825" s="588"/>
      <c r="K825" s="588"/>
      <c r="L825" s="588"/>
      <c r="M825" s="588"/>
      <c r="N825" s="588"/>
      <c r="O825" s="588"/>
      <c r="P825" s="588"/>
      <c r="Q825" s="588"/>
      <c r="R825" s="588"/>
      <c r="S825" s="588"/>
      <c r="T825" s="588"/>
      <c r="U825" s="588"/>
      <c r="V825" s="588"/>
      <c r="W825" s="588"/>
      <c r="X825" s="588"/>
      <c r="Y825" s="588"/>
      <c r="Z825" s="588"/>
    </row>
    <row r="826">
      <c r="A826" s="588"/>
      <c r="B826" s="588"/>
      <c r="C826" s="588"/>
      <c r="D826" s="588"/>
      <c r="E826" s="588"/>
      <c r="F826" s="588"/>
      <c r="G826" s="588"/>
      <c r="H826" s="588"/>
      <c r="I826" s="588"/>
      <c r="J826" s="588"/>
      <c r="K826" s="588"/>
      <c r="L826" s="588"/>
      <c r="M826" s="588"/>
      <c r="N826" s="588"/>
      <c r="O826" s="588"/>
      <c r="P826" s="588"/>
      <c r="Q826" s="588"/>
      <c r="R826" s="588"/>
      <c r="S826" s="588"/>
      <c r="T826" s="588"/>
      <c r="U826" s="588"/>
      <c r="V826" s="588"/>
      <c r="W826" s="588"/>
      <c r="X826" s="588"/>
      <c r="Y826" s="588"/>
      <c r="Z826" s="588"/>
    </row>
    <row r="827">
      <c r="A827" s="588"/>
      <c r="B827" s="588"/>
      <c r="C827" s="588"/>
      <c r="D827" s="588"/>
      <c r="E827" s="588"/>
      <c r="F827" s="588"/>
      <c r="G827" s="588"/>
      <c r="H827" s="588"/>
      <c r="I827" s="588"/>
      <c r="J827" s="588"/>
      <c r="K827" s="588"/>
      <c r="L827" s="588"/>
      <c r="M827" s="588"/>
      <c r="N827" s="588"/>
      <c r="O827" s="588"/>
      <c r="P827" s="588"/>
      <c r="Q827" s="588"/>
      <c r="R827" s="588"/>
      <c r="S827" s="588"/>
      <c r="T827" s="588"/>
      <c r="U827" s="588"/>
      <c r="V827" s="588"/>
      <c r="W827" s="588"/>
      <c r="X827" s="588"/>
      <c r="Y827" s="588"/>
      <c r="Z827" s="588"/>
    </row>
    <row r="828">
      <c r="A828" s="588"/>
      <c r="B828" s="588"/>
      <c r="C828" s="588"/>
      <c r="D828" s="588"/>
      <c r="E828" s="588"/>
      <c r="F828" s="588"/>
      <c r="G828" s="588"/>
      <c r="H828" s="588"/>
      <c r="I828" s="588"/>
      <c r="J828" s="588"/>
      <c r="K828" s="588"/>
      <c r="L828" s="588"/>
      <c r="M828" s="588"/>
      <c r="N828" s="588"/>
      <c r="O828" s="588"/>
      <c r="P828" s="588"/>
      <c r="Q828" s="588"/>
      <c r="R828" s="588"/>
      <c r="S828" s="588"/>
      <c r="T828" s="588"/>
      <c r="U828" s="588"/>
      <c r="V828" s="588"/>
      <c r="W828" s="588"/>
      <c r="X828" s="588"/>
      <c r="Y828" s="588"/>
      <c r="Z828" s="588"/>
    </row>
    <row r="829">
      <c r="A829" s="588"/>
      <c r="B829" s="588"/>
      <c r="C829" s="588"/>
      <c r="D829" s="588"/>
      <c r="E829" s="588"/>
      <c r="F829" s="588"/>
      <c r="G829" s="588"/>
      <c r="H829" s="588"/>
      <c r="I829" s="588"/>
      <c r="J829" s="588"/>
      <c r="K829" s="588"/>
      <c r="L829" s="588"/>
      <c r="M829" s="588"/>
      <c r="N829" s="588"/>
      <c r="O829" s="588"/>
      <c r="P829" s="588"/>
      <c r="Q829" s="588"/>
      <c r="R829" s="588"/>
      <c r="S829" s="588"/>
      <c r="T829" s="588"/>
      <c r="U829" s="588"/>
      <c r="V829" s="588"/>
      <c r="W829" s="588"/>
      <c r="X829" s="588"/>
      <c r="Y829" s="588"/>
      <c r="Z829" s="588"/>
    </row>
    <row r="830">
      <c r="A830" s="588"/>
      <c r="B830" s="588"/>
      <c r="C830" s="588"/>
      <c r="D830" s="588"/>
      <c r="E830" s="588"/>
      <c r="F830" s="588"/>
      <c r="G830" s="588"/>
      <c r="H830" s="588"/>
      <c r="I830" s="588"/>
      <c r="J830" s="588"/>
      <c r="K830" s="588"/>
      <c r="L830" s="588"/>
      <c r="M830" s="588"/>
      <c r="N830" s="588"/>
      <c r="O830" s="588"/>
      <c r="P830" s="588"/>
      <c r="Q830" s="588"/>
      <c r="R830" s="588"/>
      <c r="S830" s="588"/>
      <c r="T830" s="588"/>
      <c r="U830" s="588"/>
      <c r="V830" s="588"/>
      <c r="W830" s="588"/>
      <c r="X830" s="588"/>
      <c r="Y830" s="588"/>
      <c r="Z830" s="588"/>
    </row>
    <row r="831">
      <c r="A831" s="588"/>
      <c r="B831" s="588"/>
      <c r="C831" s="588"/>
      <c r="D831" s="588"/>
      <c r="E831" s="588"/>
      <c r="F831" s="588"/>
      <c r="G831" s="588"/>
      <c r="H831" s="588"/>
      <c r="I831" s="588"/>
      <c r="J831" s="588"/>
      <c r="K831" s="588"/>
      <c r="L831" s="588"/>
      <c r="M831" s="588"/>
      <c r="N831" s="588"/>
      <c r="O831" s="588"/>
      <c r="P831" s="588"/>
      <c r="Q831" s="588"/>
      <c r="R831" s="588"/>
      <c r="S831" s="588"/>
      <c r="T831" s="588"/>
      <c r="U831" s="588"/>
      <c r="V831" s="588"/>
      <c r="W831" s="588"/>
      <c r="X831" s="588"/>
      <c r="Y831" s="588"/>
      <c r="Z831" s="588"/>
    </row>
    <row r="832">
      <c r="A832" s="588"/>
      <c r="B832" s="588"/>
      <c r="C832" s="588"/>
      <c r="D832" s="588"/>
      <c r="E832" s="588"/>
      <c r="F832" s="588"/>
      <c r="G832" s="588"/>
      <c r="H832" s="588"/>
      <c r="I832" s="588"/>
      <c r="J832" s="588"/>
      <c r="K832" s="588"/>
      <c r="L832" s="588"/>
      <c r="M832" s="588"/>
      <c r="N832" s="588"/>
      <c r="O832" s="588"/>
      <c r="P832" s="588"/>
      <c r="Q832" s="588"/>
      <c r="R832" s="588"/>
      <c r="S832" s="588"/>
      <c r="T832" s="588"/>
      <c r="U832" s="588"/>
      <c r="V832" s="588"/>
      <c r="W832" s="588"/>
      <c r="X832" s="588"/>
      <c r="Y832" s="588"/>
      <c r="Z832" s="588"/>
    </row>
    <row r="833">
      <c r="A833" s="588"/>
      <c r="B833" s="588"/>
      <c r="C833" s="588"/>
      <c r="D833" s="588"/>
      <c r="E833" s="588"/>
      <c r="F833" s="588"/>
      <c r="G833" s="588"/>
      <c r="H833" s="588"/>
      <c r="I833" s="588"/>
      <c r="J833" s="588"/>
      <c r="K833" s="588"/>
      <c r="L833" s="588"/>
      <c r="M833" s="588"/>
      <c r="N833" s="588"/>
      <c r="O833" s="588"/>
      <c r="P833" s="588"/>
      <c r="Q833" s="588"/>
      <c r="R833" s="588"/>
      <c r="S833" s="588"/>
      <c r="T833" s="588"/>
      <c r="U833" s="588"/>
      <c r="V833" s="588"/>
      <c r="W833" s="588"/>
      <c r="X833" s="588"/>
      <c r="Y833" s="588"/>
      <c r="Z833" s="588"/>
    </row>
    <row r="834">
      <c r="A834" s="588"/>
      <c r="B834" s="588"/>
      <c r="C834" s="588"/>
      <c r="D834" s="588"/>
      <c r="E834" s="588"/>
      <c r="F834" s="588"/>
      <c r="G834" s="588"/>
      <c r="H834" s="588"/>
      <c r="I834" s="588"/>
      <c r="J834" s="588"/>
      <c r="K834" s="588"/>
      <c r="L834" s="588"/>
      <c r="M834" s="588"/>
      <c r="N834" s="588"/>
      <c r="O834" s="588"/>
      <c r="P834" s="588"/>
      <c r="Q834" s="588"/>
      <c r="R834" s="588"/>
      <c r="S834" s="588"/>
      <c r="T834" s="588"/>
      <c r="U834" s="588"/>
      <c r="V834" s="588"/>
      <c r="W834" s="588"/>
      <c r="X834" s="588"/>
      <c r="Y834" s="588"/>
      <c r="Z834" s="588"/>
    </row>
    <row r="835">
      <c r="A835" s="588"/>
      <c r="B835" s="588"/>
      <c r="C835" s="588"/>
      <c r="D835" s="588"/>
      <c r="E835" s="588"/>
      <c r="F835" s="588"/>
      <c r="G835" s="588"/>
      <c r="H835" s="588"/>
      <c r="I835" s="588"/>
      <c r="J835" s="588"/>
      <c r="K835" s="588"/>
      <c r="L835" s="588"/>
      <c r="M835" s="588"/>
      <c r="N835" s="588"/>
      <c r="O835" s="588"/>
      <c r="P835" s="588"/>
      <c r="Q835" s="588"/>
      <c r="R835" s="588"/>
      <c r="S835" s="588"/>
      <c r="T835" s="588"/>
      <c r="U835" s="588"/>
      <c r="V835" s="588"/>
      <c r="W835" s="588"/>
      <c r="X835" s="588"/>
      <c r="Y835" s="588"/>
      <c r="Z835" s="588"/>
    </row>
    <row r="836">
      <c r="A836" s="588"/>
      <c r="B836" s="588"/>
      <c r="C836" s="588"/>
      <c r="D836" s="588"/>
      <c r="E836" s="588"/>
      <c r="F836" s="588"/>
      <c r="G836" s="588"/>
      <c r="H836" s="588"/>
      <c r="I836" s="588"/>
      <c r="J836" s="588"/>
      <c r="K836" s="588"/>
      <c r="L836" s="588"/>
      <c r="M836" s="588"/>
      <c r="N836" s="588"/>
      <c r="O836" s="588"/>
      <c r="P836" s="588"/>
      <c r="Q836" s="588"/>
      <c r="R836" s="588"/>
      <c r="S836" s="588"/>
      <c r="T836" s="588"/>
      <c r="U836" s="588"/>
      <c r="V836" s="588"/>
      <c r="W836" s="588"/>
      <c r="X836" s="588"/>
      <c r="Y836" s="588"/>
      <c r="Z836" s="588"/>
    </row>
    <row r="837">
      <c r="A837" s="588"/>
      <c r="B837" s="588"/>
      <c r="C837" s="588"/>
      <c r="D837" s="588"/>
      <c r="E837" s="588"/>
      <c r="F837" s="588"/>
      <c r="G837" s="588"/>
      <c r="H837" s="588"/>
      <c r="I837" s="588"/>
      <c r="J837" s="588"/>
      <c r="K837" s="588"/>
      <c r="L837" s="588"/>
      <c r="M837" s="588"/>
      <c r="N837" s="588"/>
      <c r="O837" s="588"/>
      <c r="P837" s="588"/>
      <c r="Q837" s="588"/>
      <c r="R837" s="588"/>
      <c r="S837" s="588"/>
      <c r="T837" s="588"/>
      <c r="U837" s="588"/>
      <c r="V837" s="588"/>
      <c r="W837" s="588"/>
      <c r="X837" s="588"/>
      <c r="Y837" s="588"/>
      <c r="Z837" s="588"/>
    </row>
    <row r="838">
      <c r="A838" s="588"/>
      <c r="B838" s="588"/>
      <c r="C838" s="588"/>
      <c r="D838" s="588"/>
      <c r="E838" s="588"/>
      <c r="F838" s="588"/>
      <c r="G838" s="588"/>
      <c r="H838" s="588"/>
      <c r="I838" s="588"/>
      <c r="J838" s="588"/>
      <c r="K838" s="588"/>
      <c r="L838" s="588"/>
      <c r="M838" s="588"/>
      <c r="N838" s="588"/>
      <c r="O838" s="588"/>
      <c r="P838" s="588"/>
      <c r="Q838" s="588"/>
      <c r="R838" s="588"/>
      <c r="S838" s="588"/>
      <c r="T838" s="588"/>
      <c r="U838" s="588"/>
      <c r="V838" s="588"/>
      <c r="W838" s="588"/>
      <c r="X838" s="588"/>
      <c r="Y838" s="588"/>
      <c r="Z838" s="588"/>
    </row>
    <row r="839">
      <c r="A839" s="588"/>
      <c r="B839" s="588"/>
      <c r="C839" s="588"/>
      <c r="D839" s="588"/>
      <c r="E839" s="588"/>
      <c r="F839" s="588"/>
      <c r="G839" s="588"/>
      <c r="H839" s="588"/>
      <c r="I839" s="588"/>
      <c r="J839" s="588"/>
      <c r="K839" s="588"/>
      <c r="L839" s="588"/>
      <c r="M839" s="588"/>
      <c r="N839" s="588"/>
      <c r="O839" s="588"/>
      <c r="P839" s="588"/>
      <c r="Q839" s="588"/>
      <c r="R839" s="588"/>
      <c r="S839" s="588"/>
      <c r="T839" s="588"/>
      <c r="U839" s="588"/>
      <c r="V839" s="588"/>
      <c r="W839" s="588"/>
      <c r="X839" s="588"/>
      <c r="Y839" s="588"/>
      <c r="Z839" s="588"/>
    </row>
    <row r="840">
      <c r="A840" s="588"/>
      <c r="B840" s="588"/>
      <c r="C840" s="588"/>
      <c r="D840" s="588"/>
      <c r="E840" s="588"/>
      <c r="F840" s="588"/>
      <c r="G840" s="588"/>
      <c r="H840" s="588"/>
      <c r="I840" s="588"/>
      <c r="J840" s="588"/>
      <c r="K840" s="588"/>
      <c r="L840" s="588"/>
      <c r="M840" s="588"/>
      <c r="N840" s="588"/>
      <c r="O840" s="588"/>
      <c r="P840" s="588"/>
      <c r="Q840" s="588"/>
      <c r="R840" s="588"/>
      <c r="S840" s="588"/>
      <c r="T840" s="588"/>
      <c r="U840" s="588"/>
      <c r="V840" s="588"/>
      <c r="W840" s="588"/>
      <c r="X840" s="588"/>
      <c r="Y840" s="588"/>
      <c r="Z840" s="588"/>
    </row>
    <row r="841">
      <c r="A841" s="588"/>
      <c r="B841" s="588"/>
      <c r="C841" s="588"/>
      <c r="D841" s="588"/>
      <c r="E841" s="588"/>
      <c r="F841" s="588"/>
      <c r="G841" s="588"/>
      <c r="H841" s="588"/>
      <c r="I841" s="588"/>
      <c r="J841" s="588"/>
      <c r="K841" s="588"/>
      <c r="L841" s="588"/>
      <c r="M841" s="588"/>
      <c r="N841" s="588"/>
      <c r="O841" s="588"/>
      <c r="P841" s="588"/>
      <c r="Q841" s="588"/>
      <c r="R841" s="588"/>
      <c r="S841" s="588"/>
      <c r="T841" s="588"/>
      <c r="U841" s="588"/>
      <c r="V841" s="588"/>
      <c r="W841" s="588"/>
      <c r="X841" s="588"/>
      <c r="Y841" s="588"/>
      <c r="Z841" s="588"/>
    </row>
    <row r="842">
      <c r="A842" s="588"/>
      <c r="B842" s="588"/>
      <c r="C842" s="588"/>
      <c r="D842" s="588"/>
      <c r="E842" s="588"/>
      <c r="F842" s="588"/>
      <c r="G842" s="588"/>
      <c r="H842" s="588"/>
      <c r="I842" s="588"/>
      <c r="J842" s="588"/>
      <c r="K842" s="588"/>
      <c r="L842" s="588"/>
      <c r="M842" s="588"/>
      <c r="N842" s="588"/>
      <c r="O842" s="588"/>
      <c r="P842" s="588"/>
      <c r="Q842" s="588"/>
      <c r="R842" s="588"/>
      <c r="S842" s="588"/>
      <c r="T842" s="588"/>
      <c r="U842" s="588"/>
      <c r="V842" s="588"/>
      <c r="W842" s="588"/>
      <c r="X842" s="588"/>
      <c r="Y842" s="588"/>
      <c r="Z842" s="588"/>
    </row>
    <row r="843">
      <c r="A843" s="588"/>
      <c r="B843" s="588"/>
      <c r="C843" s="588"/>
      <c r="D843" s="588"/>
      <c r="E843" s="588"/>
      <c r="F843" s="588"/>
      <c r="G843" s="588"/>
      <c r="H843" s="588"/>
      <c r="I843" s="588"/>
      <c r="J843" s="588"/>
      <c r="K843" s="588"/>
      <c r="L843" s="588"/>
      <c r="M843" s="588"/>
      <c r="N843" s="588"/>
      <c r="O843" s="588"/>
      <c r="P843" s="588"/>
      <c r="Q843" s="588"/>
      <c r="R843" s="588"/>
      <c r="S843" s="588"/>
      <c r="T843" s="588"/>
      <c r="U843" s="588"/>
      <c r="V843" s="588"/>
      <c r="W843" s="588"/>
      <c r="X843" s="588"/>
      <c r="Y843" s="588"/>
      <c r="Z843" s="588"/>
    </row>
    <row r="844">
      <c r="A844" s="588"/>
      <c r="B844" s="588"/>
      <c r="C844" s="588"/>
      <c r="D844" s="588"/>
      <c r="E844" s="588"/>
      <c r="F844" s="588"/>
      <c r="G844" s="588"/>
      <c r="H844" s="588"/>
      <c r="I844" s="588"/>
      <c r="J844" s="588"/>
      <c r="K844" s="588"/>
      <c r="L844" s="588"/>
      <c r="M844" s="588"/>
      <c r="N844" s="588"/>
      <c r="O844" s="588"/>
      <c r="P844" s="588"/>
      <c r="Q844" s="588"/>
      <c r="R844" s="588"/>
      <c r="S844" s="588"/>
      <c r="T844" s="588"/>
      <c r="U844" s="588"/>
      <c r="V844" s="588"/>
      <c r="W844" s="588"/>
      <c r="X844" s="588"/>
      <c r="Y844" s="588"/>
      <c r="Z844" s="588"/>
    </row>
    <row r="845">
      <c r="A845" s="588"/>
      <c r="B845" s="588"/>
      <c r="C845" s="588"/>
      <c r="D845" s="588"/>
      <c r="E845" s="588"/>
      <c r="F845" s="588"/>
      <c r="G845" s="588"/>
      <c r="H845" s="588"/>
      <c r="I845" s="588"/>
      <c r="J845" s="588"/>
      <c r="K845" s="588"/>
      <c r="L845" s="588"/>
      <c r="M845" s="588"/>
      <c r="N845" s="588"/>
      <c r="O845" s="588"/>
      <c r="P845" s="588"/>
      <c r="Q845" s="588"/>
      <c r="R845" s="588"/>
      <c r="S845" s="588"/>
      <c r="T845" s="588"/>
      <c r="U845" s="588"/>
      <c r="V845" s="588"/>
      <c r="W845" s="588"/>
      <c r="X845" s="588"/>
      <c r="Y845" s="588"/>
      <c r="Z845" s="588"/>
    </row>
    <row r="846">
      <c r="A846" s="588"/>
      <c r="B846" s="588"/>
      <c r="C846" s="588"/>
      <c r="D846" s="588"/>
      <c r="E846" s="588"/>
      <c r="F846" s="588"/>
      <c r="G846" s="588"/>
      <c r="H846" s="588"/>
      <c r="I846" s="588"/>
      <c r="J846" s="588"/>
      <c r="K846" s="588"/>
      <c r="L846" s="588"/>
      <c r="M846" s="588"/>
      <c r="N846" s="588"/>
      <c r="O846" s="588"/>
      <c r="P846" s="588"/>
      <c r="Q846" s="588"/>
      <c r="R846" s="588"/>
      <c r="S846" s="588"/>
      <c r="T846" s="588"/>
      <c r="U846" s="588"/>
      <c r="V846" s="588"/>
      <c r="W846" s="588"/>
      <c r="X846" s="588"/>
      <c r="Y846" s="588"/>
      <c r="Z846" s="588"/>
    </row>
    <row r="847">
      <c r="A847" s="588"/>
      <c r="B847" s="588"/>
      <c r="C847" s="588"/>
      <c r="D847" s="588"/>
      <c r="E847" s="588"/>
      <c r="F847" s="588"/>
      <c r="G847" s="588"/>
      <c r="H847" s="588"/>
      <c r="I847" s="588"/>
      <c r="J847" s="588"/>
      <c r="K847" s="588"/>
      <c r="L847" s="588"/>
      <c r="M847" s="588"/>
      <c r="N847" s="588"/>
      <c r="O847" s="588"/>
      <c r="P847" s="588"/>
      <c r="Q847" s="588"/>
      <c r="R847" s="588"/>
      <c r="S847" s="588"/>
      <c r="T847" s="588"/>
      <c r="U847" s="588"/>
      <c r="V847" s="588"/>
      <c r="W847" s="588"/>
      <c r="X847" s="588"/>
      <c r="Y847" s="588"/>
      <c r="Z847" s="588"/>
    </row>
    <row r="848">
      <c r="A848" s="588"/>
      <c r="B848" s="588"/>
      <c r="C848" s="588"/>
      <c r="D848" s="588"/>
      <c r="E848" s="588"/>
      <c r="F848" s="588"/>
      <c r="G848" s="588"/>
      <c r="H848" s="588"/>
      <c r="I848" s="588"/>
      <c r="J848" s="588"/>
      <c r="K848" s="588"/>
      <c r="L848" s="588"/>
      <c r="M848" s="588"/>
      <c r="N848" s="588"/>
      <c r="O848" s="588"/>
      <c r="P848" s="588"/>
      <c r="Q848" s="588"/>
      <c r="R848" s="588"/>
      <c r="S848" s="588"/>
      <c r="T848" s="588"/>
      <c r="U848" s="588"/>
      <c r="V848" s="588"/>
      <c r="W848" s="588"/>
      <c r="X848" s="588"/>
      <c r="Y848" s="588"/>
      <c r="Z848" s="588"/>
    </row>
    <row r="849">
      <c r="A849" s="588"/>
      <c r="B849" s="588"/>
      <c r="C849" s="588"/>
      <c r="D849" s="588"/>
      <c r="E849" s="588"/>
      <c r="F849" s="588"/>
      <c r="G849" s="588"/>
      <c r="H849" s="588"/>
      <c r="I849" s="588"/>
      <c r="J849" s="588"/>
      <c r="K849" s="588"/>
      <c r="L849" s="588"/>
      <c r="M849" s="588"/>
      <c r="N849" s="588"/>
      <c r="O849" s="588"/>
      <c r="P849" s="588"/>
      <c r="Q849" s="588"/>
      <c r="R849" s="588"/>
      <c r="S849" s="588"/>
      <c r="T849" s="588"/>
      <c r="U849" s="588"/>
      <c r="V849" s="588"/>
      <c r="W849" s="588"/>
      <c r="X849" s="588"/>
      <c r="Y849" s="588"/>
      <c r="Z849" s="588"/>
    </row>
    <row r="850">
      <c r="A850" s="588"/>
      <c r="B850" s="588"/>
      <c r="C850" s="588"/>
      <c r="D850" s="588"/>
      <c r="E850" s="588"/>
      <c r="F850" s="588"/>
      <c r="G850" s="588"/>
      <c r="H850" s="588"/>
      <c r="I850" s="588"/>
      <c r="J850" s="588"/>
      <c r="K850" s="588"/>
      <c r="L850" s="588"/>
      <c r="M850" s="588"/>
      <c r="N850" s="588"/>
      <c r="O850" s="588"/>
      <c r="P850" s="588"/>
      <c r="Q850" s="588"/>
      <c r="R850" s="588"/>
      <c r="S850" s="588"/>
      <c r="T850" s="588"/>
      <c r="U850" s="588"/>
      <c r="V850" s="588"/>
      <c r="W850" s="588"/>
      <c r="X850" s="588"/>
      <c r="Y850" s="588"/>
      <c r="Z850" s="588"/>
    </row>
    <row r="851">
      <c r="A851" s="588"/>
      <c r="B851" s="588"/>
      <c r="C851" s="588"/>
      <c r="D851" s="588"/>
      <c r="E851" s="588"/>
      <c r="F851" s="588"/>
      <c r="G851" s="588"/>
      <c r="H851" s="588"/>
      <c r="I851" s="588"/>
      <c r="J851" s="588"/>
      <c r="K851" s="588"/>
      <c r="L851" s="588"/>
      <c r="M851" s="588"/>
      <c r="N851" s="588"/>
      <c r="O851" s="588"/>
      <c r="P851" s="588"/>
      <c r="Q851" s="588"/>
      <c r="R851" s="588"/>
      <c r="S851" s="588"/>
      <c r="T851" s="588"/>
      <c r="U851" s="588"/>
      <c r="V851" s="588"/>
      <c r="W851" s="588"/>
      <c r="X851" s="588"/>
      <c r="Y851" s="588"/>
      <c r="Z851" s="588"/>
    </row>
    <row r="852">
      <c r="A852" s="588"/>
      <c r="B852" s="588"/>
      <c r="C852" s="588"/>
      <c r="D852" s="588"/>
      <c r="E852" s="588"/>
      <c r="F852" s="588"/>
      <c r="G852" s="588"/>
      <c r="H852" s="588"/>
      <c r="I852" s="588"/>
      <c r="J852" s="588"/>
      <c r="K852" s="588"/>
      <c r="L852" s="588"/>
      <c r="M852" s="588"/>
      <c r="N852" s="588"/>
      <c r="O852" s="588"/>
      <c r="P852" s="588"/>
      <c r="Q852" s="588"/>
      <c r="R852" s="588"/>
      <c r="S852" s="588"/>
      <c r="T852" s="588"/>
      <c r="U852" s="588"/>
      <c r="V852" s="588"/>
      <c r="W852" s="588"/>
      <c r="X852" s="588"/>
      <c r="Y852" s="588"/>
      <c r="Z852" s="588"/>
    </row>
    <row r="853">
      <c r="A853" s="588"/>
      <c r="B853" s="588"/>
      <c r="C853" s="588"/>
      <c r="D853" s="588"/>
      <c r="E853" s="588"/>
      <c r="F853" s="588"/>
      <c r="G853" s="588"/>
      <c r="H853" s="588"/>
      <c r="I853" s="588"/>
      <c r="J853" s="588"/>
      <c r="K853" s="588"/>
      <c r="L853" s="588"/>
      <c r="M853" s="588"/>
      <c r="N853" s="588"/>
      <c r="O853" s="588"/>
      <c r="P853" s="588"/>
      <c r="Q853" s="588"/>
      <c r="R853" s="588"/>
      <c r="S853" s="588"/>
      <c r="T853" s="588"/>
      <c r="U853" s="588"/>
      <c r="V853" s="588"/>
      <c r="W853" s="588"/>
      <c r="X853" s="588"/>
      <c r="Y853" s="588"/>
      <c r="Z853" s="588"/>
    </row>
    <row r="854">
      <c r="A854" s="588"/>
      <c r="B854" s="588"/>
      <c r="C854" s="588"/>
      <c r="D854" s="588"/>
      <c r="E854" s="588"/>
      <c r="F854" s="588"/>
      <c r="G854" s="588"/>
      <c r="H854" s="588"/>
      <c r="I854" s="588"/>
      <c r="J854" s="588"/>
      <c r="K854" s="588"/>
      <c r="L854" s="588"/>
      <c r="M854" s="588"/>
      <c r="N854" s="588"/>
      <c r="O854" s="588"/>
      <c r="P854" s="588"/>
      <c r="Q854" s="588"/>
      <c r="R854" s="588"/>
      <c r="S854" s="588"/>
      <c r="T854" s="588"/>
      <c r="U854" s="588"/>
      <c r="V854" s="588"/>
      <c r="W854" s="588"/>
      <c r="X854" s="588"/>
      <c r="Y854" s="588"/>
      <c r="Z854" s="588"/>
    </row>
    <row r="855">
      <c r="A855" s="588"/>
      <c r="B855" s="588"/>
      <c r="C855" s="588"/>
      <c r="D855" s="588"/>
      <c r="E855" s="588"/>
      <c r="F855" s="588"/>
      <c r="G855" s="588"/>
      <c r="H855" s="588"/>
      <c r="I855" s="588"/>
      <c r="J855" s="588"/>
      <c r="K855" s="588"/>
      <c r="L855" s="588"/>
      <c r="M855" s="588"/>
      <c r="N855" s="588"/>
      <c r="O855" s="588"/>
      <c r="P855" s="588"/>
      <c r="Q855" s="588"/>
      <c r="R855" s="588"/>
      <c r="S855" s="588"/>
      <c r="T855" s="588"/>
      <c r="U855" s="588"/>
      <c r="V855" s="588"/>
      <c r="W855" s="588"/>
      <c r="X855" s="588"/>
      <c r="Y855" s="588"/>
      <c r="Z855" s="588"/>
    </row>
    <row r="856">
      <c r="A856" s="588"/>
      <c r="B856" s="588"/>
      <c r="C856" s="588"/>
      <c r="D856" s="588"/>
      <c r="E856" s="588"/>
      <c r="F856" s="588"/>
      <c r="G856" s="588"/>
      <c r="H856" s="588"/>
      <c r="I856" s="588"/>
      <c r="J856" s="588"/>
      <c r="K856" s="588"/>
      <c r="L856" s="588"/>
      <c r="M856" s="588"/>
      <c r="N856" s="588"/>
      <c r="O856" s="588"/>
      <c r="P856" s="588"/>
      <c r="Q856" s="588"/>
      <c r="R856" s="588"/>
      <c r="S856" s="588"/>
      <c r="T856" s="588"/>
      <c r="U856" s="588"/>
      <c r="V856" s="588"/>
      <c r="W856" s="588"/>
      <c r="X856" s="588"/>
      <c r="Y856" s="588"/>
      <c r="Z856" s="588"/>
    </row>
    <row r="857">
      <c r="A857" s="588"/>
      <c r="B857" s="588"/>
      <c r="C857" s="588"/>
      <c r="D857" s="588"/>
      <c r="E857" s="588"/>
      <c r="F857" s="588"/>
      <c r="G857" s="588"/>
      <c r="H857" s="588"/>
      <c r="I857" s="588"/>
      <c r="J857" s="588"/>
      <c r="K857" s="588"/>
      <c r="L857" s="588"/>
      <c r="M857" s="588"/>
      <c r="N857" s="588"/>
      <c r="O857" s="588"/>
      <c r="P857" s="588"/>
      <c r="Q857" s="588"/>
      <c r="R857" s="588"/>
      <c r="S857" s="588"/>
      <c r="T857" s="588"/>
      <c r="U857" s="588"/>
      <c r="V857" s="588"/>
      <c r="W857" s="588"/>
      <c r="X857" s="588"/>
      <c r="Y857" s="588"/>
      <c r="Z857" s="588"/>
    </row>
    <row r="858">
      <c r="A858" s="588"/>
      <c r="B858" s="588"/>
      <c r="C858" s="588"/>
      <c r="D858" s="588"/>
      <c r="E858" s="588"/>
      <c r="F858" s="588"/>
      <c r="G858" s="588"/>
      <c r="H858" s="588"/>
      <c r="I858" s="588"/>
      <c r="J858" s="588"/>
      <c r="K858" s="588"/>
      <c r="L858" s="588"/>
      <c r="M858" s="588"/>
      <c r="N858" s="588"/>
      <c r="O858" s="588"/>
      <c r="P858" s="588"/>
      <c r="Q858" s="588"/>
      <c r="R858" s="588"/>
      <c r="S858" s="588"/>
      <c r="T858" s="588"/>
      <c r="U858" s="588"/>
      <c r="V858" s="588"/>
      <c r="W858" s="588"/>
      <c r="X858" s="588"/>
      <c r="Y858" s="588"/>
      <c r="Z858" s="588"/>
    </row>
    <row r="859">
      <c r="A859" s="588"/>
      <c r="B859" s="588"/>
      <c r="C859" s="588"/>
      <c r="D859" s="588"/>
      <c r="E859" s="588"/>
      <c r="F859" s="588"/>
      <c r="G859" s="588"/>
      <c r="H859" s="588"/>
      <c r="I859" s="588"/>
      <c r="J859" s="588"/>
      <c r="K859" s="588"/>
      <c r="L859" s="588"/>
      <c r="M859" s="588"/>
      <c r="N859" s="588"/>
      <c r="O859" s="588"/>
      <c r="P859" s="588"/>
      <c r="Q859" s="588"/>
      <c r="R859" s="588"/>
      <c r="S859" s="588"/>
      <c r="T859" s="588"/>
      <c r="U859" s="588"/>
      <c r="V859" s="588"/>
      <c r="W859" s="588"/>
      <c r="X859" s="588"/>
      <c r="Y859" s="588"/>
      <c r="Z859" s="588"/>
    </row>
    <row r="860">
      <c r="A860" s="588"/>
      <c r="B860" s="588"/>
      <c r="C860" s="588"/>
      <c r="D860" s="588"/>
      <c r="E860" s="588"/>
      <c r="F860" s="588"/>
      <c r="G860" s="588"/>
      <c r="H860" s="588"/>
      <c r="I860" s="588"/>
      <c r="J860" s="588"/>
      <c r="K860" s="588"/>
      <c r="L860" s="588"/>
      <c r="M860" s="588"/>
      <c r="N860" s="588"/>
      <c r="O860" s="588"/>
      <c r="P860" s="588"/>
      <c r="Q860" s="588"/>
      <c r="R860" s="588"/>
      <c r="S860" s="588"/>
      <c r="T860" s="588"/>
      <c r="U860" s="588"/>
      <c r="V860" s="588"/>
      <c r="W860" s="588"/>
      <c r="X860" s="588"/>
      <c r="Y860" s="588"/>
      <c r="Z860" s="588"/>
    </row>
    <row r="861">
      <c r="A861" s="588"/>
      <c r="B861" s="588"/>
      <c r="C861" s="588"/>
      <c r="D861" s="588"/>
      <c r="E861" s="588"/>
      <c r="F861" s="588"/>
      <c r="G861" s="588"/>
      <c r="H861" s="588"/>
      <c r="I861" s="588"/>
      <c r="J861" s="588"/>
      <c r="K861" s="588"/>
      <c r="L861" s="588"/>
      <c r="M861" s="588"/>
      <c r="N861" s="588"/>
      <c r="O861" s="588"/>
      <c r="P861" s="588"/>
      <c r="Q861" s="588"/>
      <c r="R861" s="588"/>
      <c r="S861" s="588"/>
      <c r="T861" s="588"/>
      <c r="U861" s="588"/>
      <c r="V861" s="588"/>
      <c r="W861" s="588"/>
      <c r="X861" s="588"/>
      <c r="Y861" s="588"/>
      <c r="Z861" s="588"/>
    </row>
    <row r="862">
      <c r="A862" s="588"/>
      <c r="B862" s="588"/>
      <c r="C862" s="588"/>
      <c r="D862" s="588"/>
      <c r="E862" s="588"/>
      <c r="F862" s="588"/>
      <c r="G862" s="588"/>
      <c r="H862" s="588"/>
      <c r="I862" s="588"/>
      <c r="J862" s="588"/>
      <c r="K862" s="588"/>
      <c r="L862" s="588"/>
      <c r="M862" s="588"/>
      <c r="N862" s="588"/>
      <c r="O862" s="588"/>
      <c r="P862" s="588"/>
      <c r="Q862" s="588"/>
      <c r="R862" s="588"/>
      <c r="S862" s="588"/>
      <c r="T862" s="588"/>
      <c r="U862" s="588"/>
      <c r="V862" s="588"/>
      <c r="W862" s="588"/>
      <c r="X862" s="588"/>
      <c r="Y862" s="588"/>
      <c r="Z862" s="588"/>
    </row>
    <row r="863">
      <c r="A863" s="588"/>
      <c r="B863" s="588"/>
      <c r="C863" s="588"/>
      <c r="D863" s="588"/>
      <c r="E863" s="588"/>
      <c r="F863" s="588"/>
      <c r="G863" s="588"/>
      <c r="H863" s="588"/>
      <c r="I863" s="588"/>
      <c r="J863" s="588"/>
      <c r="K863" s="588"/>
      <c r="L863" s="588"/>
      <c r="M863" s="588"/>
      <c r="N863" s="588"/>
      <c r="O863" s="588"/>
      <c r="P863" s="588"/>
      <c r="Q863" s="588"/>
      <c r="R863" s="588"/>
      <c r="S863" s="588"/>
      <c r="T863" s="588"/>
      <c r="U863" s="588"/>
      <c r="V863" s="588"/>
      <c r="W863" s="588"/>
      <c r="X863" s="588"/>
      <c r="Y863" s="588"/>
      <c r="Z863" s="588"/>
    </row>
    <row r="864">
      <c r="A864" s="588"/>
      <c r="B864" s="588"/>
      <c r="C864" s="588"/>
      <c r="D864" s="588"/>
      <c r="E864" s="588"/>
      <c r="F864" s="588"/>
      <c r="G864" s="588"/>
      <c r="H864" s="588"/>
      <c r="I864" s="588"/>
      <c r="J864" s="588"/>
      <c r="K864" s="588"/>
      <c r="L864" s="588"/>
      <c r="M864" s="588"/>
      <c r="N864" s="588"/>
      <c r="O864" s="588"/>
      <c r="P864" s="588"/>
      <c r="Q864" s="588"/>
      <c r="R864" s="588"/>
      <c r="S864" s="588"/>
      <c r="T864" s="588"/>
      <c r="U864" s="588"/>
      <c r="V864" s="588"/>
      <c r="W864" s="588"/>
      <c r="X864" s="588"/>
      <c r="Y864" s="588"/>
      <c r="Z864" s="588"/>
    </row>
    <row r="865">
      <c r="A865" s="588"/>
      <c r="B865" s="588"/>
      <c r="C865" s="588"/>
      <c r="D865" s="588"/>
      <c r="E865" s="588"/>
      <c r="F865" s="588"/>
      <c r="G865" s="588"/>
      <c r="H865" s="588"/>
      <c r="I865" s="588"/>
      <c r="J865" s="588"/>
      <c r="K865" s="588"/>
      <c r="L865" s="588"/>
      <c r="M865" s="588"/>
      <c r="N865" s="588"/>
      <c r="O865" s="588"/>
      <c r="P865" s="588"/>
      <c r="Q865" s="588"/>
      <c r="R865" s="588"/>
      <c r="S865" s="588"/>
      <c r="T865" s="588"/>
      <c r="U865" s="588"/>
      <c r="V865" s="588"/>
      <c r="W865" s="588"/>
      <c r="X865" s="588"/>
      <c r="Y865" s="588"/>
      <c r="Z865" s="588"/>
    </row>
    <row r="866">
      <c r="A866" s="588"/>
      <c r="B866" s="588"/>
      <c r="C866" s="588"/>
      <c r="D866" s="588"/>
      <c r="E866" s="588"/>
      <c r="F866" s="588"/>
      <c r="G866" s="588"/>
      <c r="H866" s="588"/>
      <c r="I866" s="588"/>
      <c r="J866" s="588"/>
      <c r="K866" s="588"/>
      <c r="L866" s="588"/>
      <c r="M866" s="588"/>
      <c r="N866" s="588"/>
      <c r="O866" s="588"/>
      <c r="P866" s="588"/>
      <c r="Q866" s="588"/>
      <c r="R866" s="588"/>
      <c r="S866" s="588"/>
      <c r="T866" s="588"/>
      <c r="U866" s="588"/>
      <c r="V866" s="588"/>
      <c r="W866" s="588"/>
      <c r="X866" s="588"/>
      <c r="Y866" s="588"/>
      <c r="Z866" s="588"/>
    </row>
    <row r="867">
      <c r="A867" s="588"/>
      <c r="B867" s="588"/>
      <c r="C867" s="588"/>
      <c r="D867" s="588"/>
      <c r="E867" s="588"/>
      <c r="F867" s="588"/>
      <c r="G867" s="588"/>
      <c r="H867" s="588"/>
      <c r="I867" s="588"/>
      <c r="J867" s="588"/>
      <c r="K867" s="588"/>
      <c r="L867" s="588"/>
      <c r="M867" s="588"/>
      <c r="N867" s="588"/>
      <c r="O867" s="588"/>
      <c r="P867" s="588"/>
      <c r="Q867" s="588"/>
      <c r="R867" s="588"/>
      <c r="S867" s="588"/>
      <c r="T867" s="588"/>
      <c r="U867" s="588"/>
      <c r="V867" s="588"/>
      <c r="W867" s="588"/>
      <c r="X867" s="588"/>
      <c r="Y867" s="588"/>
      <c r="Z867" s="588"/>
    </row>
    <row r="868">
      <c r="A868" s="588"/>
      <c r="B868" s="588"/>
      <c r="C868" s="588"/>
      <c r="D868" s="588"/>
      <c r="E868" s="588"/>
      <c r="F868" s="588"/>
      <c r="G868" s="588"/>
      <c r="H868" s="588"/>
      <c r="I868" s="588"/>
      <c r="J868" s="588"/>
      <c r="K868" s="588"/>
      <c r="L868" s="588"/>
      <c r="M868" s="588"/>
      <c r="N868" s="588"/>
      <c r="O868" s="588"/>
      <c r="P868" s="588"/>
      <c r="Q868" s="588"/>
      <c r="R868" s="588"/>
      <c r="S868" s="588"/>
      <c r="T868" s="588"/>
      <c r="U868" s="588"/>
      <c r="V868" s="588"/>
      <c r="W868" s="588"/>
      <c r="X868" s="588"/>
      <c r="Y868" s="588"/>
      <c r="Z868" s="588"/>
    </row>
    <row r="869">
      <c r="A869" s="588"/>
      <c r="B869" s="588"/>
      <c r="C869" s="588"/>
      <c r="D869" s="588"/>
      <c r="E869" s="588"/>
      <c r="F869" s="588"/>
      <c r="G869" s="588"/>
      <c r="H869" s="588"/>
      <c r="I869" s="588"/>
      <c r="J869" s="588"/>
      <c r="K869" s="588"/>
      <c r="L869" s="588"/>
      <c r="M869" s="588"/>
      <c r="N869" s="588"/>
      <c r="O869" s="588"/>
      <c r="P869" s="588"/>
      <c r="Q869" s="588"/>
      <c r="R869" s="588"/>
      <c r="S869" s="588"/>
      <c r="T869" s="588"/>
      <c r="U869" s="588"/>
      <c r="V869" s="588"/>
      <c r="W869" s="588"/>
      <c r="X869" s="588"/>
      <c r="Y869" s="588"/>
      <c r="Z869" s="588"/>
    </row>
    <row r="870">
      <c r="A870" s="588"/>
      <c r="B870" s="588"/>
      <c r="C870" s="588"/>
      <c r="D870" s="588"/>
      <c r="E870" s="588"/>
      <c r="F870" s="588"/>
      <c r="G870" s="588"/>
      <c r="H870" s="588"/>
      <c r="I870" s="588"/>
      <c r="J870" s="588"/>
      <c r="K870" s="588"/>
      <c r="L870" s="588"/>
      <c r="M870" s="588"/>
      <c r="N870" s="588"/>
      <c r="O870" s="588"/>
      <c r="P870" s="588"/>
      <c r="Q870" s="588"/>
      <c r="R870" s="588"/>
      <c r="S870" s="588"/>
      <c r="T870" s="588"/>
      <c r="U870" s="588"/>
      <c r="V870" s="588"/>
      <c r="W870" s="588"/>
      <c r="X870" s="588"/>
      <c r="Y870" s="588"/>
      <c r="Z870" s="588"/>
    </row>
    <row r="871">
      <c r="A871" s="588"/>
      <c r="B871" s="588"/>
      <c r="C871" s="588"/>
      <c r="D871" s="588"/>
      <c r="E871" s="588"/>
      <c r="F871" s="588"/>
      <c r="G871" s="588"/>
      <c r="H871" s="588"/>
      <c r="I871" s="588"/>
      <c r="J871" s="588"/>
      <c r="K871" s="588"/>
      <c r="L871" s="588"/>
      <c r="M871" s="588"/>
      <c r="N871" s="588"/>
      <c r="O871" s="588"/>
      <c r="P871" s="588"/>
      <c r="Q871" s="588"/>
      <c r="R871" s="588"/>
      <c r="S871" s="588"/>
      <c r="T871" s="588"/>
      <c r="U871" s="588"/>
      <c r="V871" s="588"/>
      <c r="W871" s="588"/>
      <c r="X871" s="588"/>
      <c r="Y871" s="588"/>
      <c r="Z871" s="588"/>
    </row>
    <row r="872">
      <c r="A872" s="588"/>
      <c r="B872" s="588"/>
      <c r="C872" s="588"/>
      <c r="D872" s="588"/>
      <c r="E872" s="588"/>
      <c r="F872" s="588"/>
      <c r="G872" s="588"/>
      <c r="H872" s="588"/>
      <c r="I872" s="588"/>
      <c r="J872" s="588"/>
      <c r="K872" s="588"/>
      <c r="L872" s="588"/>
      <c r="M872" s="588"/>
      <c r="N872" s="588"/>
      <c r="O872" s="588"/>
      <c r="P872" s="588"/>
      <c r="Q872" s="588"/>
      <c r="R872" s="588"/>
      <c r="S872" s="588"/>
      <c r="T872" s="588"/>
      <c r="U872" s="588"/>
      <c r="V872" s="588"/>
      <c r="W872" s="588"/>
      <c r="X872" s="588"/>
      <c r="Y872" s="588"/>
      <c r="Z872" s="588"/>
    </row>
    <row r="873">
      <c r="A873" s="588"/>
      <c r="B873" s="588"/>
      <c r="C873" s="588"/>
      <c r="D873" s="588"/>
      <c r="E873" s="588"/>
      <c r="F873" s="588"/>
      <c r="G873" s="588"/>
      <c r="H873" s="588"/>
      <c r="I873" s="588"/>
      <c r="J873" s="588"/>
      <c r="K873" s="588"/>
      <c r="L873" s="588"/>
      <c r="M873" s="588"/>
      <c r="N873" s="588"/>
      <c r="O873" s="588"/>
      <c r="P873" s="588"/>
      <c r="Q873" s="588"/>
      <c r="R873" s="588"/>
      <c r="S873" s="588"/>
      <c r="T873" s="588"/>
      <c r="U873" s="588"/>
      <c r="V873" s="588"/>
      <c r="W873" s="588"/>
      <c r="X873" s="588"/>
      <c r="Y873" s="588"/>
      <c r="Z873" s="588"/>
    </row>
    <row r="874">
      <c r="A874" s="588"/>
      <c r="B874" s="588"/>
      <c r="C874" s="588"/>
      <c r="D874" s="588"/>
      <c r="E874" s="588"/>
      <c r="F874" s="588"/>
      <c r="G874" s="588"/>
      <c r="H874" s="588"/>
      <c r="I874" s="588"/>
      <c r="J874" s="588"/>
      <c r="K874" s="588"/>
      <c r="L874" s="588"/>
      <c r="M874" s="588"/>
      <c r="N874" s="588"/>
      <c r="O874" s="588"/>
      <c r="P874" s="588"/>
      <c r="Q874" s="588"/>
      <c r="R874" s="588"/>
      <c r="S874" s="588"/>
      <c r="T874" s="588"/>
      <c r="U874" s="588"/>
      <c r="V874" s="588"/>
      <c r="W874" s="588"/>
      <c r="X874" s="588"/>
      <c r="Y874" s="588"/>
      <c r="Z874" s="588"/>
    </row>
    <row r="875">
      <c r="A875" s="588"/>
      <c r="B875" s="588"/>
      <c r="C875" s="588"/>
      <c r="D875" s="588"/>
      <c r="E875" s="588"/>
      <c r="F875" s="588"/>
      <c r="G875" s="588"/>
      <c r="H875" s="588"/>
      <c r="I875" s="588"/>
      <c r="J875" s="588"/>
      <c r="K875" s="588"/>
      <c r="L875" s="588"/>
      <c r="M875" s="588"/>
      <c r="N875" s="588"/>
      <c r="O875" s="588"/>
      <c r="P875" s="588"/>
      <c r="Q875" s="588"/>
      <c r="R875" s="588"/>
      <c r="S875" s="588"/>
      <c r="T875" s="588"/>
      <c r="U875" s="588"/>
      <c r="V875" s="588"/>
      <c r="W875" s="588"/>
      <c r="X875" s="588"/>
      <c r="Y875" s="588"/>
      <c r="Z875" s="588"/>
    </row>
    <row r="876">
      <c r="A876" s="588"/>
      <c r="B876" s="588"/>
      <c r="C876" s="588"/>
      <c r="D876" s="588"/>
      <c r="E876" s="588"/>
      <c r="F876" s="588"/>
      <c r="G876" s="588"/>
      <c r="H876" s="588"/>
      <c r="I876" s="588"/>
      <c r="J876" s="588"/>
      <c r="K876" s="588"/>
      <c r="L876" s="588"/>
      <c r="M876" s="588"/>
      <c r="N876" s="588"/>
      <c r="O876" s="588"/>
      <c r="P876" s="588"/>
      <c r="Q876" s="588"/>
      <c r="R876" s="588"/>
      <c r="S876" s="588"/>
      <c r="T876" s="588"/>
      <c r="U876" s="588"/>
      <c r="V876" s="588"/>
      <c r="W876" s="588"/>
      <c r="X876" s="588"/>
      <c r="Y876" s="588"/>
      <c r="Z876" s="588"/>
    </row>
    <row r="877">
      <c r="A877" s="588"/>
      <c r="B877" s="588"/>
      <c r="C877" s="588"/>
      <c r="D877" s="588"/>
      <c r="E877" s="588"/>
      <c r="F877" s="588"/>
      <c r="G877" s="588"/>
      <c r="H877" s="588"/>
      <c r="I877" s="588"/>
      <c r="J877" s="588"/>
      <c r="K877" s="588"/>
      <c r="L877" s="588"/>
      <c r="M877" s="588"/>
      <c r="N877" s="588"/>
      <c r="O877" s="588"/>
      <c r="P877" s="588"/>
      <c r="Q877" s="588"/>
      <c r="R877" s="588"/>
      <c r="S877" s="588"/>
      <c r="T877" s="588"/>
      <c r="U877" s="588"/>
      <c r="V877" s="588"/>
      <c r="W877" s="588"/>
      <c r="X877" s="588"/>
      <c r="Y877" s="588"/>
      <c r="Z877" s="588"/>
    </row>
    <row r="878">
      <c r="A878" s="588"/>
      <c r="B878" s="588"/>
      <c r="C878" s="588"/>
      <c r="D878" s="588"/>
      <c r="E878" s="588"/>
      <c r="F878" s="588"/>
      <c r="G878" s="588"/>
      <c r="H878" s="588"/>
      <c r="I878" s="588"/>
      <c r="J878" s="588"/>
      <c r="K878" s="588"/>
      <c r="L878" s="588"/>
      <c r="M878" s="588"/>
      <c r="N878" s="588"/>
      <c r="O878" s="588"/>
      <c r="P878" s="588"/>
      <c r="Q878" s="588"/>
      <c r="R878" s="588"/>
      <c r="S878" s="588"/>
      <c r="T878" s="588"/>
      <c r="U878" s="588"/>
      <c r="V878" s="588"/>
      <c r="W878" s="588"/>
      <c r="X878" s="588"/>
      <c r="Y878" s="588"/>
      <c r="Z878" s="588"/>
    </row>
    <row r="879">
      <c r="A879" s="588"/>
      <c r="B879" s="588"/>
      <c r="C879" s="588"/>
      <c r="D879" s="588"/>
      <c r="E879" s="588"/>
      <c r="F879" s="588"/>
      <c r="G879" s="588"/>
      <c r="H879" s="588"/>
      <c r="I879" s="588"/>
      <c r="J879" s="588"/>
      <c r="K879" s="588"/>
      <c r="L879" s="588"/>
      <c r="M879" s="588"/>
      <c r="N879" s="588"/>
      <c r="O879" s="588"/>
      <c r="P879" s="588"/>
      <c r="Q879" s="588"/>
      <c r="R879" s="588"/>
      <c r="S879" s="588"/>
      <c r="T879" s="588"/>
      <c r="U879" s="588"/>
      <c r="V879" s="588"/>
      <c r="W879" s="588"/>
      <c r="X879" s="588"/>
      <c r="Y879" s="588"/>
      <c r="Z879" s="588"/>
    </row>
    <row r="880">
      <c r="A880" s="588"/>
      <c r="B880" s="588"/>
      <c r="C880" s="588"/>
      <c r="D880" s="588"/>
      <c r="E880" s="588"/>
      <c r="F880" s="588"/>
      <c r="G880" s="588"/>
      <c r="H880" s="588"/>
      <c r="I880" s="588"/>
      <c r="J880" s="588"/>
      <c r="K880" s="588"/>
      <c r="L880" s="588"/>
      <c r="M880" s="588"/>
      <c r="N880" s="588"/>
      <c r="O880" s="588"/>
      <c r="P880" s="588"/>
      <c r="Q880" s="588"/>
      <c r="R880" s="588"/>
      <c r="S880" s="588"/>
      <c r="T880" s="588"/>
      <c r="U880" s="588"/>
      <c r="V880" s="588"/>
      <c r="W880" s="588"/>
      <c r="X880" s="588"/>
      <c r="Y880" s="588"/>
      <c r="Z880" s="588"/>
    </row>
    <row r="881">
      <c r="A881" s="588"/>
      <c r="B881" s="588"/>
      <c r="C881" s="588"/>
      <c r="D881" s="588"/>
      <c r="E881" s="588"/>
      <c r="F881" s="588"/>
      <c r="G881" s="588"/>
      <c r="H881" s="588"/>
      <c r="I881" s="588"/>
      <c r="J881" s="588"/>
      <c r="K881" s="588"/>
      <c r="L881" s="588"/>
      <c r="M881" s="588"/>
      <c r="N881" s="588"/>
      <c r="O881" s="588"/>
      <c r="P881" s="588"/>
      <c r="Q881" s="588"/>
      <c r="R881" s="588"/>
      <c r="S881" s="588"/>
      <c r="T881" s="588"/>
      <c r="U881" s="588"/>
      <c r="V881" s="588"/>
      <c r="W881" s="588"/>
      <c r="X881" s="588"/>
      <c r="Y881" s="588"/>
      <c r="Z881" s="588"/>
    </row>
    <row r="882">
      <c r="A882" s="588"/>
      <c r="B882" s="588"/>
      <c r="C882" s="588"/>
      <c r="D882" s="588"/>
      <c r="E882" s="588"/>
      <c r="F882" s="588"/>
      <c r="G882" s="588"/>
      <c r="H882" s="588"/>
      <c r="I882" s="588"/>
      <c r="J882" s="588"/>
      <c r="K882" s="588"/>
      <c r="L882" s="588"/>
      <c r="M882" s="588"/>
      <c r="N882" s="588"/>
      <c r="O882" s="588"/>
      <c r="P882" s="588"/>
      <c r="Q882" s="588"/>
      <c r="R882" s="588"/>
      <c r="S882" s="588"/>
      <c r="T882" s="588"/>
      <c r="U882" s="588"/>
      <c r="V882" s="588"/>
      <c r="W882" s="588"/>
      <c r="X882" s="588"/>
      <c r="Y882" s="588"/>
      <c r="Z882" s="588"/>
    </row>
    <row r="883">
      <c r="A883" s="588"/>
      <c r="B883" s="588"/>
      <c r="C883" s="588"/>
      <c r="D883" s="588"/>
      <c r="E883" s="588"/>
      <c r="F883" s="588"/>
      <c r="G883" s="588"/>
      <c r="H883" s="588"/>
      <c r="I883" s="588"/>
      <c r="J883" s="588"/>
      <c r="K883" s="588"/>
      <c r="L883" s="588"/>
      <c r="M883" s="588"/>
      <c r="N883" s="588"/>
      <c r="O883" s="588"/>
      <c r="P883" s="588"/>
      <c r="Q883" s="588"/>
      <c r="R883" s="588"/>
      <c r="S883" s="588"/>
      <c r="T883" s="588"/>
      <c r="U883" s="588"/>
      <c r="V883" s="588"/>
      <c r="W883" s="588"/>
      <c r="X883" s="588"/>
      <c r="Y883" s="588"/>
      <c r="Z883" s="588"/>
    </row>
    <row r="884">
      <c r="A884" s="588"/>
      <c r="B884" s="588"/>
      <c r="C884" s="588"/>
      <c r="D884" s="588"/>
      <c r="E884" s="588"/>
      <c r="F884" s="588"/>
      <c r="G884" s="588"/>
      <c r="H884" s="588"/>
      <c r="I884" s="588"/>
      <c r="J884" s="588"/>
      <c r="K884" s="588"/>
      <c r="L884" s="588"/>
      <c r="M884" s="588"/>
      <c r="N884" s="588"/>
      <c r="O884" s="588"/>
      <c r="P884" s="588"/>
      <c r="Q884" s="588"/>
      <c r="R884" s="588"/>
      <c r="S884" s="588"/>
      <c r="T884" s="588"/>
      <c r="U884" s="588"/>
      <c r="V884" s="588"/>
      <c r="W884" s="588"/>
      <c r="X884" s="588"/>
      <c r="Y884" s="588"/>
      <c r="Z884" s="588"/>
    </row>
    <row r="885">
      <c r="A885" s="588"/>
      <c r="B885" s="588"/>
      <c r="C885" s="588"/>
      <c r="D885" s="588"/>
      <c r="E885" s="588"/>
      <c r="F885" s="588"/>
      <c r="G885" s="588"/>
      <c r="H885" s="588"/>
      <c r="I885" s="588"/>
      <c r="J885" s="588"/>
      <c r="K885" s="588"/>
      <c r="L885" s="588"/>
      <c r="M885" s="588"/>
      <c r="N885" s="588"/>
      <c r="O885" s="588"/>
      <c r="P885" s="588"/>
      <c r="Q885" s="588"/>
      <c r="R885" s="588"/>
      <c r="S885" s="588"/>
      <c r="T885" s="588"/>
      <c r="U885" s="588"/>
      <c r="V885" s="588"/>
      <c r="W885" s="588"/>
      <c r="X885" s="588"/>
      <c r="Y885" s="588"/>
      <c r="Z885" s="588"/>
    </row>
    <row r="886">
      <c r="A886" s="588"/>
      <c r="B886" s="588"/>
      <c r="C886" s="588"/>
      <c r="D886" s="588"/>
      <c r="E886" s="588"/>
      <c r="F886" s="588"/>
      <c r="G886" s="588"/>
      <c r="H886" s="588"/>
      <c r="I886" s="588"/>
      <c r="J886" s="588"/>
      <c r="K886" s="588"/>
      <c r="L886" s="588"/>
      <c r="M886" s="588"/>
      <c r="N886" s="588"/>
      <c r="O886" s="588"/>
      <c r="P886" s="588"/>
      <c r="Q886" s="588"/>
      <c r="R886" s="588"/>
      <c r="S886" s="588"/>
      <c r="T886" s="588"/>
      <c r="U886" s="588"/>
      <c r="V886" s="588"/>
      <c r="W886" s="588"/>
      <c r="X886" s="588"/>
      <c r="Y886" s="588"/>
      <c r="Z886" s="588"/>
    </row>
    <row r="887">
      <c r="A887" s="588"/>
      <c r="B887" s="588"/>
      <c r="C887" s="588"/>
      <c r="D887" s="588"/>
      <c r="E887" s="588"/>
      <c r="F887" s="588"/>
      <c r="G887" s="588"/>
      <c r="H887" s="588"/>
      <c r="I887" s="588"/>
      <c r="J887" s="588"/>
      <c r="K887" s="588"/>
      <c r="L887" s="588"/>
      <c r="M887" s="588"/>
      <c r="N887" s="588"/>
      <c r="O887" s="588"/>
      <c r="P887" s="588"/>
      <c r="Q887" s="588"/>
      <c r="R887" s="588"/>
      <c r="S887" s="588"/>
      <c r="T887" s="588"/>
      <c r="U887" s="588"/>
      <c r="V887" s="588"/>
      <c r="W887" s="588"/>
      <c r="X887" s="588"/>
      <c r="Y887" s="588"/>
      <c r="Z887" s="588"/>
    </row>
    <row r="888">
      <c r="A888" s="588"/>
      <c r="B888" s="588"/>
      <c r="C888" s="588"/>
      <c r="D888" s="588"/>
      <c r="E888" s="588"/>
      <c r="F888" s="588"/>
      <c r="G888" s="588"/>
      <c r="H888" s="588"/>
      <c r="I888" s="588"/>
      <c r="J888" s="588"/>
      <c r="K888" s="588"/>
      <c r="L888" s="588"/>
      <c r="M888" s="588"/>
      <c r="N888" s="588"/>
      <c r="O888" s="588"/>
      <c r="P888" s="588"/>
      <c r="Q888" s="588"/>
      <c r="R888" s="588"/>
      <c r="S888" s="588"/>
      <c r="T888" s="588"/>
      <c r="U888" s="588"/>
      <c r="V888" s="588"/>
      <c r="W888" s="588"/>
      <c r="X888" s="588"/>
      <c r="Y888" s="588"/>
      <c r="Z888" s="588"/>
    </row>
    <row r="889">
      <c r="A889" s="588"/>
      <c r="B889" s="588"/>
      <c r="C889" s="588"/>
      <c r="D889" s="588"/>
      <c r="E889" s="588"/>
      <c r="F889" s="588"/>
      <c r="G889" s="588"/>
      <c r="H889" s="588"/>
      <c r="I889" s="588"/>
      <c r="J889" s="588"/>
      <c r="K889" s="588"/>
      <c r="L889" s="588"/>
      <c r="M889" s="588"/>
      <c r="N889" s="588"/>
      <c r="O889" s="588"/>
      <c r="P889" s="588"/>
      <c r="Q889" s="588"/>
      <c r="R889" s="588"/>
      <c r="S889" s="588"/>
      <c r="T889" s="588"/>
      <c r="U889" s="588"/>
      <c r="V889" s="588"/>
      <c r="W889" s="588"/>
      <c r="X889" s="588"/>
      <c r="Y889" s="588"/>
      <c r="Z889" s="588"/>
    </row>
    <row r="890">
      <c r="A890" s="588"/>
      <c r="B890" s="588"/>
      <c r="C890" s="588"/>
      <c r="D890" s="588"/>
      <c r="E890" s="588"/>
      <c r="F890" s="588"/>
      <c r="G890" s="588"/>
      <c r="H890" s="588"/>
      <c r="I890" s="588"/>
      <c r="J890" s="588"/>
      <c r="K890" s="588"/>
      <c r="L890" s="588"/>
      <c r="M890" s="588"/>
      <c r="N890" s="588"/>
      <c r="O890" s="588"/>
      <c r="P890" s="588"/>
      <c r="Q890" s="588"/>
      <c r="R890" s="588"/>
      <c r="S890" s="588"/>
      <c r="T890" s="588"/>
      <c r="U890" s="588"/>
      <c r="V890" s="588"/>
      <c r="W890" s="588"/>
      <c r="X890" s="588"/>
      <c r="Y890" s="588"/>
      <c r="Z890" s="588"/>
    </row>
    <row r="891">
      <c r="A891" s="588"/>
      <c r="B891" s="588"/>
      <c r="C891" s="588"/>
      <c r="D891" s="588"/>
      <c r="E891" s="588"/>
      <c r="F891" s="588"/>
      <c r="G891" s="588"/>
      <c r="H891" s="588"/>
      <c r="I891" s="588"/>
      <c r="J891" s="588"/>
      <c r="K891" s="588"/>
      <c r="L891" s="588"/>
      <c r="M891" s="588"/>
      <c r="N891" s="588"/>
      <c r="O891" s="588"/>
      <c r="P891" s="588"/>
      <c r="Q891" s="588"/>
      <c r="R891" s="588"/>
      <c r="S891" s="588"/>
      <c r="T891" s="588"/>
      <c r="U891" s="588"/>
      <c r="V891" s="588"/>
      <c r="W891" s="588"/>
      <c r="X891" s="588"/>
      <c r="Y891" s="588"/>
      <c r="Z891" s="588"/>
    </row>
    <row r="892">
      <c r="A892" s="588"/>
      <c r="B892" s="588"/>
      <c r="C892" s="588"/>
      <c r="D892" s="588"/>
      <c r="E892" s="588"/>
      <c r="F892" s="588"/>
      <c r="G892" s="588"/>
      <c r="H892" s="588"/>
      <c r="I892" s="588"/>
      <c r="J892" s="588"/>
      <c r="K892" s="588"/>
      <c r="L892" s="588"/>
      <c r="M892" s="588"/>
      <c r="N892" s="588"/>
      <c r="O892" s="588"/>
      <c r="P892" s="588"/>
      <c r="Q892" s="588"/>
      <c r="R892" s="588"/>
      <c r="S892" s="588"/>
      <c r="T892" s="588"/>
      <c r="U892" s="588"/>
      <c r="V892" s="588"/>
      <c r="W892" s="588"/>
      <c r="X892" s="588"/>
      <c r="Y892" s="588"/>
      <c r="Z892" s="588"/>
    </row>
    <row r="893">
      <c r="A893" s="588"/>
      <c r="B893" s="588"/>
      <c r="C893" s="588"/>
      <c r="D893" s="588"/>
      <c r="E893" s="588"/>
      <c r="F893" s="588"/>
      <c r="G893" s="588"/>
      <c r="H893" s="588"/>
      <c r="I893" s="588"/>
      <c r="J893" s="588"/>
      <c r="K893" s="588"/>
      <c r="L893" s="588"/>
      <c r="M893" s="588"/>
      <c r="N893" s="588"/>
      <c r="O893" s="588"/>
      <c r="P893" s="588"/>
      <c r="Q893" s="588"/>
      <c r="R893" s="588"/>
      <c r="S893" s="588"/>
      <c r="T893" s="588"/>
      <c r="U893" s="588"/>
      <c r="V893" s="588"/>
      <c r="W893" s="588"/>
      <c r="X893" s="588"/>
      <c r="Y893" s="588"/>
      <c r="Z893" s="588"/>
    </row>
    <row r="894">
      <c r="A894" s="588"/>
      <c r="B894" s="588"/>
      <c r="C894" s="588"/>
      <c r="D894" s="588"/>
      <c r="E894" s="588"/>
      <c r="F894" s="588"/>
      <c r="G894" s="588"/>
      <c r="H894" s="588"/>
      <c r="I894" s="588"/>
      <c r="J894" s="588"/>
      <c r="K894" s="588"/>
      <c r="L894" s="588"/>
      <c r="M894" s="588"/>
      <c r="N894" s="588"/>
      <c r="O894" s="588"/>
      <c r="P894" s="588"/>
      <c r="Q894" s="588"/>
      <c r="R894" s="588"/>
      <c r="S894" s="588"/>
      <c r="T894" s="588"/>
      <c r="U894" s="588"/>
      <c r="V894" s="588"/>
      <c r="W894" s="588"/>
      <c r="X894" s="588"/>
      <c r="Y894" s="588"/>
      <c r="Z894" s="588"/>
    </row>
    <row r="895">
      <c r="A895" s="588"/>
      <c r="B895" s="588"/>
      <c r="C895" s="588"/>
      <c r="D895" s="588"/>
      <c r="E895" s="588"/>
      <c r="F895" s="588"/>
      <c r="G895" s="588"/>
      <c r="H895" s="588"/>
      <c r="I895" s="588"/>
      <c r="J895" s="588"/>
      <c r="K895" s="588"/>
      <c r="L895" s="588"/>
      <c r="M895" s="588"/>
      <c r="N895" s="588"/>
      <c r="O895" s="588"/>
      <c r="P895" s="588"/>
      <c r="Q895" s="588"/>
      <c r="R895" s="588"/>
      <c r="S895" s="588"/>
      <c r="T895" s="588"/>
      <c r="U895" s="588"/>
      <c r="V895" s="588"/>
      <c r="W895" s="588"/>
      <c r="X895" s="588"/>
      <c r="Y895" s="588"/>
      <c r="Z895" s="588"/>
    </row>
    <row r="896">
      <c r="A896" s="588"/>
      <c r="B896" s="588"/>
      <c r="C896" s="588"/>
      <c r="D896" s="588"/>
      <c r="E896" s="588"/>
      <c r="F896" s="588"/>
      <c r="G896" s="588"/>
      <c r="H896" s="588"/>
      <c r="I896" s="588"/>
      <c r="J896" s="588"/>
      <c r="K896" s="588"/>
      <c r="L896" s="588"/>
      <c r="M896" s="588"/>
      <c r="N896" s="588"/>
      <c r="O896" s="588"/>
      <c r="P896" s="588"/>
      <c r="Q896" s="588"/>
      <c r="R896" s="588"/>
      <c r="S896" s="588"/>
      <c r="T896" s="588"/>
      <c r="U896" s="588"/>
      <c r="V896" s="588"/>
      <c r="W896" s="588"/>
      <c r="X896" s="588"/>
      <c r="Y896" s="588"/>
      <c r="Z896" s="588"/>
    </row>
    <row r="897">
      <c r="A897" s="588"/>
      <c r="B897" s="588"/>
      <c r="C897" s="588"/>
      <c r="D897" s="588"/>
      <c r="E897" s="588"/>
      <c r="F897" s="588"/>
      <c r="G897" s="588"/>
      <c r="H897" s="588"/>
      <c r="I897" s="588"/>
      <c r="J897" s="588"/>
      <c r="K897" s="588"/>
      <c r="L897" s="588"/>
      <c r="M897" s="588"/>
      <c r="N897" s="588"/>
      <c r="O897" s="588"/>
      <c r="P897" s="588"/>
      <c r="Q897" s="588"/>
      <c r="R897" s="588"/>
      <c r="S897" s="588"/>
      <c r="T897" s="588"/>
      <c r="U897" s="588"/>
      <c r="V897" s="588"/>
      <c r="W897" s="588"/>
      <c r="X897" s="588"/>
      <c r="Y897" s="588"/>
      <c r="Z897" s="588"/>
    </row>
    <row r="898">
      <c r="A898" s="588"/>
      <c r="B898" s="588"/>
      <c r="C898" s="588"/>
      <c r="D898" s="588"/>
      <c r="E898" s="588"/>
      <c r="F898" s="588"/>
      <c r="G898" s="588"/>
      <c r="H898" s="588"/>
      <c r="I898" s="588"/>
      <c r="J898" s="588"/>
      <c r="K898" s="588"/>
      <c r="L898" s="588"/>
      <c r="M898" s="588"/>
      <c r="N898" s="588"/>
      <c r="O898" s="588"/>
      <c r="P898" s="588"/>
      <c r="Q898" s="588"/>
      <c r="R898" s="588"/>
      <c r="S898" s="588"/>
      <c r="T898" s="588"/>
      <c r="U898" s="588"/>
      <c r="V898" s="588"/>
      <c r="W898" s="588"/>
      <c r="X898" s="588"/>
      <c r="Y898" s="588"/>
      <c r="Z898" s="588"/>
    </row>
    <row r="899">
      <c r="A899" s="588"/>
      <c r="B899" s="588"/>
      <c r="C899" s="588"/>
      <c r="D899" s="588"/>
      <c r="E899" s="588"/>
      <c r="F899" s="588"/>
      <c r="G899" s="588"/>
      <c r="H899" s="588"/>
      <c r="I899" s="588"/>
      <c r="J899" s="588"/>
      <c r="K899" s="588"/>
      <c r="L899" s="588"/>
      <c r="M899" s="588"/>
      <c r="N899" s="588"/>
      <c r="O899" s="588"/>
      <c r="P899" s="588"/>
      <c r="Q899" s="588"/>
      <c r="R899" s="588"/>
      <c r="S899" s="588"/>
      <c r="T899" s="588"/>
      <c r="U899" s="588"/>
      <c r="V899" s="588"/>
      <c r="W899" s="588"/>
      <c r="X899" s="588"/>
      <c r="Y899" s="588"/>
      <c r="Z899" s="588"/>
    </row>
    <row r="900">
      <c r="A900" s="588"/>
      <c r="B900" s="588"/>
      <c r="C900" s="588"/>
      <c r="D900" s="588"/>
      <c r="E900" s="588"/>
      <c r="F900" s="588"/>
      <c r="G900" s="588"/>
      <c r="H900" s="588"/>
      <c r="I900" s="588"/>
      <c r="J900" s="588"/>
      <c r="K900" s="588"/>
      <c r="L900" s="588"/>
      <c r="M900" s="588"/>
      <c r="N900" s="588"/>
      <c r="O900" s="588"/>
      <c r="P900" s="588"/>
      <c r="Q900" s="588"/>
      <c r="R900" s="588"/>
      <c r="S900" s="588"/>
      <c r="T900" s="588"/>
      <c r="U900" s="588"/>
      <c r="V900" s="588"/>
      <c r="W900" s="588"/>
      <c r="X900" s="588"/>
      <c r="Y900" s="588"/>
      <c r="Z900" s="588"/>
    </row>
    <row r="901">
      <c r="A901" s="588"/>
      <c r="B901" s="588"/>
      <c r="C901" s="588"/>
      <c r="D901" s="588"/>
      <c r="E901" s="588"/>
      <c r="F901" s="588"/>
      <c r="G901" s="588"/>
      <c r="H901" s="588"/>
      <c r="I901" s="588"/>
      <c r="J901" s="588"/>
      <c r="K901" s="588"/>
      <c r="L901" s="588"/>
      <c r="M901" s="588"/>
      <c r="N901" s="588"/>
      <c r="O901" s="588"/>
      <c r="P901" s="588"/>
      <c r="Q901" s="588"/>
      <c r="R901" s="588"/>
      <c r="S901" s="588"/>
      <c r="T901" s="588"/>
      <c r="U901" s="588"/>
      <c r="V901" s="588"/>
      <c r="W901" s="588"/>
      <c r="X901" s="588"/>
      <c r="Y901" s="588"/>
      <c r="Z901" s="588"/>
    </row>
    <row r="902">
      <c r="A902" s="588"/>
      <c r="B902" s="588"/>
      <c r="C902" s="588"/>
      <c r="D902" s="588"/>
      <c r="E902" s="588"/>
      <c r="F902" s="588"/>
      <c r="G902" s="588"/>
      <c r="H902" s="588"/>
      <c r="I902" s="588"/>
      <c r="J902" s="588"/>
      <c r="K902" s="588"/>
      <c r="L902" s="588"/>
      <c r="M902" s="588"/>
      <c r="N902" s="588"/>
      <c r="O902" s="588"/>
      <c r="P902" s="588"/>
      <c r="Q902" s="588"/>
      <c r="R902" s="588"/>
      <c r="S902" s="588"/>
      <c r="T902" s="588"/>
      <c r="U902" s="588"/>
      <c r="V902" s="588"/>
      <c r="W902" s="588"/>
      <c r="X902" s="588"/>
      <c r="Y902" s="588"/>
      <c r="Z902" s="588"/>
    </row>
    <row r="903">
      <c r="A903" s="588"/>
      <c r="B903" s="588"/>
      <c r="C903" s="588"/>
      <c r="D903" s="588"/>
      <c r="E903" s="588"/>
      <c r="F903" s="588"/>
      <c r="G903" s="588"/>
      <c r="H903" s="588"/>
      <c r="I903" s="588"/>
      <c r="J903" s="588"/>
      <c r="K903" s="588"/>
      <c r="L903" s="588"/>
      <c r="M903" s="588"/>
      <c r="N903" s="588"/>
      <c r="O903" s="588"/>
      <c r="P903" s="588"/>
      <c r="Q903" s="588"/>
      <c r="R903" s="588"/>
      <c r="S903" s="588"/>
      <c r="T903" s="588"/>
      <c r="U903" s="588"/>
      <c r="V903" s="588"/>
      <c r="W903" s="588"/>
      <c r="X903" s="588"/>
      <c r="Y903" s="588"/>
      <c r="Z903" s="588"/>
    </row>
    <row r="904">
      <c r="A904" s="588"/>
      <c r="B904" s="588"/>
      <c r="C904" s="588"/>
      <c r="D904" s="588"/>
      <c r="E904" s="588"/>
      <c r="F904" s="588"/>
      <c r="G904" s="588"/>
      <c r="H904" s="588"/>
      <c r="I904" s="588"/>
      <c r="J904" s="588"/>
      <c r="K904" s="588"/>
      <c r="L904" s="588"/>
      <c r="M904" s="588"/>
      <c r="N904" s="588"/>
      <c r="O904" s="588"/>
      <c r="P904" s="588"/>
      <c r="Q904" s="588"/>
      <c r="R904" s="588"/>
      <c r="S904" s="588"/>
      <c r="T904" s="588"/>
      <c r="U904" s="588"/>
      <c r="V904" s="588"/>
      <c r="W904" s="588"/>
      <c r="X904" s="588"/>
      <c r="Y904" s="588"/>
      <c r="Z904" s="588"/>
    </row>
    <row r="905">
      <c r="A905" s="588"/>
      <c r="B905" s="588"/>
      <c r="C905" s="588"/>
      <c r="D905" s="588"/>
      <c r="E905" s="588"/>
      <c r="F905" s="588"/>
      <c r="G905" s="588"/>
      <c r="H905" s="588"/>
      <c r="I905" s="588"/>
      <c r="J905" s="588"/>
      <c r="K905" s="588"/>
      <c r="L905" s="588"/>
      <c r="M905" s="588"/>
      <c r="N905" s="588"/>
      <c r="O905" s="588"/>
      <c r="P905" s="588"/>
      <c r="Q905" s="588"/>
      <c r="R905" s="588"/>
      <c r="S905" s="588"/>
      <c r="T905" s="588"/>
      <c r="U905" s="588"/>
      <c r="V905" s="588"/>
      <c r="W905" s="588"/>
      <c r="X905" s="588"/>
      <c r="Y905" s="588"/>
      <c r="Z905" s="588"/>
    </row>
    <row r="906">
      <c r="A906" s="588"/>
      <c r="B906" s="588"/>
      <c r="C906" s="588"/>
      <c r="D906" s="588"/>
      <c r="E906" s="588"/>
      <c r="F906" s="588"/>
      <c r="G906" s="588"/>
      <c r="H906" s="588"/>
      <c r="I906" s="588"/>
      <c r="J906" s="588"/>
      <c r="K906" s="588"/>
      <c r="L906" s="588"/>
      <c r="M906" s="588"/>
      <c r="N906" s="588"/>
      <c r="O906" s="588"/>
      <c r="P906" s="588"/>
      <c r="Q906" s="588"/>
      <c r="R906" s="588"/>
      <c r="S906" s="588"/>
      <c r="T906" s="588"/>
      <c r="U906" s="588"/>
      <c r="V906" s="588"/>
      <c r="W906" s="588"/>
      <c r="X906" s="588"/>
      <c r="Y906" s="588"/>
      <c r="Z906" s="588"/>
    </row>
    <row r="907">
      <c r="A907" s="588"/>
      <c r="B907" s="588"/>
      <c r="C907" s="588"/>
      <c r="D907" s="588"/>
      <c r="E907" s="588"/>
      <c r="F907" s="588"/>
      <c r="G907" s="588"/>
      <c r="H907" s="588"/>
      <c r="I907" s="588"/>
      <c r="J907" s="588"/>
      <c r="K907" s="588"/>
      <c r="L907" s="588"/>
      <c r="M907" s="588"/>
      <c r="N907" s="588"/>
      <c r="O907" s="588"/>
      <c r="P907" s="588"/>
      <c r="Q907" s="588"/>
      <c r="R907" s="588"/>
      <c r="S907" s="588"/>
      <c r="T907" s="588"/>
      <c r="U907" s="588"/>
      <c r="V907" s="588"/>
      <c r="W907" s="588"/>
      <c r="X907" s="588"/>
      <c r="Y907" s="588"/>
      <c r="Z907" s="588"/>
    </row>
    <row r="908">
      <c r="A908" s="588"/>
      <c r="B908" s="588"/>
      <c r="C908" s="588"/>
      <c r="D908" s="588"/>
      <c r="E908" s="588"/>
      <c r="F908" s="588"/>
      <c r="G908" s="588"/>
      <c r="H908" s="588"/>
      <c r="I908" s="588"/>
      <c r="J908" s="588"/>
      <c r="K908" s="588"/>
      <c r="L908" s="588"/>
      <c r="M908" s="588"/>
      <c r="N908" s="588"/>
      <c r="O908" s="588"/>
      <c r="P908" s="588"/>
      <c r="Q908" s="588"/>
      <c r="R908" s="588"/>
      <c r="S908" s="588"/>
      <c r="T908" s="588"/>
      <c r="U908" s="588"/>
      <c r="V908" s="588"/>
      <c r="W908" s="588"/>
      <c r="X908" s="588"/>
      <c r="Y908" s="588"/>
      <c r="Z908" s="588"/>
    </row>
    <row r="909">
      <c r="A909" s="588"/>
      <c r="B909" s="588"/>
      <c r="C909" s="588"/>
      <c r="D909" s="588"/>
      <c r="E909" s="588"/>
      <c r="F909" s="588"/>
      <c r="G909" s="588"/>
      <c r="H909" s="588"/>
      <c r="I909" s="588"/>
      <c r="J909" s="588"/>
      <c r="K909" s="588"/>
      <c r="L909" s="588"/>
      <c r="M909" s="588"/>
      <c r="N909" s="588"/>
      <c r="O909" s="588"/>
      <c r="P909" s="588"/>
      <c r="Q909" s="588"/>
      <c r="R909" s="588"/>
      <c r="S909" s="588"/>
      <c r="T909" s="588"/>
      <c r="U909" s="588"/>
      <c r="V909" s="588"/>
      <c r="W909" s="588"/>
      <c r="X909" s="588"/>
      <c r="Y909" s="588"/>
      <c r="Z909" s="588"/>
    </row>
    <row r="910">
      <c r="A910" s="588"/>
      <c r="B910" s="588"/>
      <c r="C910" s="588"/>
      <c r="D910" s="588"/>
      <c r="E910" s="588"/>
      <c r="F910" s="588"/>
      <c r="G910" s="588"/>
      <c r="H910" s="588"/>
      <c r="I910" s="588"/>
      <c r="J910" s="588"/>
      <c r="K910" s="588"/>
      <c r="L910" s="588"/>
      <c r="M910" s="588"/>
      <c r="N910" s="588"/>
      <c r="O910" s="588"/>
      <c r="P910" s="588"/>
      <c r="Q910" s="588"/>
      <c r="R910" s="588"/>
      <c r="S910" s="588"/>
      <c r="T910" s="588"/>
      <c r="U910" s="588"/>
      <c r="V910" s="588"/>
      <c r="W910" s="588"/>
      <c r="X910" s="588"/>
      <c r="Y910" s="588"/>
      <c r="Z910" s="588"/>
    </row>
    <row r="911">
      <c r="A911" s="588"/>
      <c r="B911" s="588"/>
      <c r="C911" s="588"/>
      <c r="D911" s="588"/>
      <c r="E911" s="588"/>
      <c r="F911" s="588"/>
      <c r="G911" s="588"/>
      <c r="H911" s="588"/>
      <c r="I911" s="588"/>
      <c r="J911" s="588"/>
      <c r="K911" s="588"/>
      <c r="L911" s="588"/>
      <c r="M911" s="588"/>
      <c r="N911" s="588"/>
      <c r="O911" s="588"/>
      <c r="P911" s="588"/>
      <c r="Q911" s="588"/>
      <c r="R911" s="588"/>
      <c r="S911" s="588"/>
      <c r="T911" s="588"/>
      <c r="U911" s="588"/>
      <c r="V911" s="588"/>
      <c r="W911" s="588"/>
      <c r="X911" s="588"/>
      <c r="Y911" s="588"/>
      <c r="Z911" s="588"/>
    </row>
    <row r="912">
      <c r="A912" s="588"/>
      <c r="B912" s="588"/>
      <c r="C912" s="588"/>
      <c r="D912" s="588"/>
      <c r="E912" s="588"/>
      <c r="F912" s="588"/>
      <c r="G912" s="588"/>
      <c r="H912" s="588"/>
      <c r="I912" s="588"/>
      <c r="J912" s="588"/>
      <c r="K912" s="588"/>
      <c r="L912" s="588"/>
      <c r="M912" s="588"/>
      <c r="N912" s="588"/>
      <c r="O912" s="588"/>
      <c r="P912" s="588"/>
      <c r="Q912" s="588"/>
      <c r="R912" s="588"/>
      <c r="S912" s="588"/>
      <c r="T912" s="588"/>
      <c r="U912" s="588"/>
      <c r="V912" s="588"/>
      <c r="W912" s="588"/>
      <c r="X912" s="588"/>
      <c r="Y912" s="588"/>
      <c r="Z912" s="588"/>
    </row>
    <row r="913">
      <c r="A913" s="588"/>
      <c r="B913" s="588"/>
      <c r="C913" s="588"/>
      <c r="D913" s="588"/>
      <c r="E913" s="588"/>
      <c r="F913" s="588"/>
      <c r="G913" s="588"/>
      <c r="H913" s="588"/>
      <c r="I913" s="588"/>
      <c r="J913" s="588"/>
      <c r="K913" s="588"/>
      <c r="L913" s="588"/>
      <c r="M913" s="588"/>
      <c r="N913" s="588"/>
      <c r="O913" s="588"/>
      <c r="P913" s="588"/>
      <c r="Q913" s="588"/>
      <c r="R913" s="588"/>
      <c r="S913" s="588"/>
      <c r="T913" s="588"/>
      <c r="U913" s="588"/>
      <c r="V913" s="588"/>
      <c r="W913" s="588"/>
      <c r="X913" s="588"/>
      <c r="Y913" s="588"/>
      <c r="Z913" s="588"/>
    </row>
    <row r="914">
      <c r="A914" s="588"/>
      <c r="B914" s="588"/>
      <c r="C914" s="588"/>
      <c r="D914" s="588"/>
      <c r="E914" s="588"/>
      <c r="F914" s="588"/>
      <c r="G914" s="588"/>
      <c r="H914" s="588"/>
      <c r="I914" s="588"/>
      <c r="J914" s="588"/>
      <c r="K914" s="588"/>
      <c r="L914" s="588"/>
      <c r="M914" s="588"/>
      <c r="N914" s="588"/>
      <c r="O914" s="588"/>
      <c r="P914" s="588"/>
      <c r="Q914" s="588"/>
      <c r="R914" s="588"/>
      <c r="S914" s="588"/>
      <c r="T914" s="588"/>
      <c r="U914" s="588"/>
      <c r="V914" s="588"/>
      <c r="W914" s="588"/>
      <c r="X914" s="588"/>
      <c r="Y914" s="588"/>
      <c r="Z914" s="588"/>
    </row>
    <row r="915">
      <c r="A915" s="588"/>
      <c r="B915" s="588"/>
      <c r="C915" s="588"/>
      <c r="D915" s="588"/>
      <c r="E915" s="588"/>
      <c r="F915" s="588"/>
      <c r="G915" s="588"/>
      <c r="H915" s="588"/>
      <c r="I915" s="588"/>
      <c r="J915" s="588"/>
      <c r="K915" s="588"/>
      <c r="L915" s="588"/>
      <c r="M915" s="588"/>
      <c r="N915" s="588"/>
      <c r="O915" s="588"/>
      <c r="P915" s="588"/>
      <c r="Q915" s="588"/>
      <c r="R915" s="588"/>
      <c r="S915" s="588"/>
      <c r="T915" s="588"/>
      <c r="U915" s="588"/>
      <c r="V915" s="588"/>
      <c r="W915" s="588"/>
      <c r="X915" s="588"/>
      <c r="Y915" s="588"/>
      <c r="Z915" s="588"/>
    </row>
    <row r="916">
      <c r="A916" s="588"/>
      <c r="B916" s="588"/>
      <c r="C916" s="588"/>
      <c r="D916" s="588"/>
      <c r="E916" s="588"/>
      <c r="F916" s="588"/>
      <c r="G916" s="588"/>
      <c r="H916" s="588"/>
      <c r="I916" s="588"/>
      <c r="J916" s="588"/>
      <c r="K916" s="588"/>
      <c r="L916" s="588"/>
      <c r="M916" s="588"/>
      <c r="N916" s="588"/>
      <c r="O916" s="588"/>
      <c r="P916" s="588"/>
      <c r="Q916" s="588"/>
      <c r="R916" s="588"/>
      <c r="S916" s="588"/>
      <c r="T916" s="588"/>
      <c r="U916" s="588"/>
      <c r="V916" s="588"/>
      <c r="W916" s="588"/>
      <c r="X916" s="588"/>
      <c r="Y916" s="588"/>
      <c r="Z916" s="588"/>
    </row>
    <row r="917">
      <c r="A917" s="588"/>
      <c r="B917" s="588"/>
      <c r="C917" s="588"/>
      <c r="D917" s="588"/>
      <c r="E917" s="588"/>
      <c r="F917" s="588"/>
      <c r="G917" s="588"/>
      <c r="H917" s="588"/>
      <c r="I917" s="588"/>
      <c r="J917" s="588"/>
      <c r="K917" s="588"/>
      <c r="L917" s="588"/>
      <c r="M917" s="588"/>
      <c r="N917" s="588"/>
      <c r="O917" s="588"/>
      <c r="P917" s="588"/>
      <c r="Q917" s="588"/>
      <c r="R917" s="588"/>
      <c r="S917" s="588"/>
      <c r="T917" s="588"/>
      <c r="U917" s="588"/>
      <c r="V917" s="588"/>
      <c r="W917" s="588"/>
      <c r="X917" s="588"/>
      <c r="Y917" s="588"/>
      <c r="Z917" s="588"/>
    </row>
    <row r="918">
      <c r="A918" s="588"/>
      <c r="B918" s="588"/>
      <c r="C918" s="588"/>
      <c r="D918" s="588"/>
      <c r="E918" s="588"/>
      <c r="F918" s="588"/>
      <c r="G918" s="588"/>
      <c r="H918" s="588"/>
      <c r="I918" s="588"/>
      <c r="J918" s="588"/>
      <c r="K918" s="588"/>
      <c r="L918" s="588"/>
      <c r="M918" s="588"/>
      <c r="N918" s="588"/>
      <c r="O918" s="588"/>
      <c r="P918" s="588"/>
      <c r="Q918" s="588"/>
      <c r="R918" s="588"/>
      <c r="S918" s="588"/>
      <c r="T918" s="588"/>
      <c r="U918" s="588"/>
      <c r="V918" s="588"/>
      <c r="W918" s="588"/>
      <c r="X918" s="588"/>
      <c r="Y918" s="588"/>
      <c r="Z918" s="588"/>
    </row>
    <row r="919">
      <c r="A919" s="588"/>
      <c r="B919" s="588"/>
      <c r="C919" s="588"/>
      <c r="D919" s="588"/>
      <c r="E919" s="588"/>
      <c r="F919" s="588"/>
      <c r="G919" s="588"/>
      <c r="H919" s="588"/>
      <c r="I919" s="588"/>
      <c r="J919" s="588"/>
      <c r="K919" s="588"/>
      <c r="L919" s="588"/>
      <c r="M919" s="588"/>
      <c r="N919" s="588"/>
      <c r="O919" s="588"/>
      <c r="P919" s="588"/>
      <c r="Q919" s="588"/>
      <c r="R919" s="588"/>
      <c r="S919" s="588"/>
      <c r="T919" s="588"/>
      <c r="U919" s="588"/>
      <c r="V919" s="588"/>
      <c r="W919" s="588"/>
      <c r="X919" s="588"/>
      <c r="Y919" s="588"/>
      <c r="Z919" s="588"/>
    </row>
    <row r="920">
      <c r="A920" s="588"/>
      <c r="B920" s="588"/>
      <c r="C920" s="588"/>
      <c r="D920" s="588"/>
      <c r="E920" s="588"/>
      <c r="F920" s="588"/>
      <c r="G920" s="588"/>
      <c r="H920" s="588"/>
      <c r="I920" s="588"/>
      <c r="J920" s="588"/>
      <c r="K920" s="588"/>
      <c r="L920" s="588"/>
      <c r="M920" s="588"/>
      <c r="N920" s="588"/>
      <c r="O920" s="588"/>
      <c r="P920" s="588"/>
      <c r="Q920" s="588"/>
      <c r="R920" s="588"/>
      <c r="S920" s="588"/>
      <c r="T920" s="588"/>
      <c r="U920" s="588"/>
      <c r="V920" s="588"/>
      <c r="W920" s="588"/>
      <c r="X920" s="588"/>
      <c r="Y920" s="588"/>
      <c r="Z920" s="588"/>
    </row>
    <row r="921">
      <c r="A921" s="588"/>
      <c r="B921" s="588"/>
      <c r="C921" s="588"/>
      <c r="D921" s="588"/>
      <c r="E921" s="588"/>
      <c r="F921" s="588"/>
      <c r="G921" s="588"/>
      <c r="H921" s="588"/>
      <c r="I921" s="588"/>
      <c r="J921" s="588"/>
      <c r="K921" s="588"/>
      <c r="L921" s="588"/>
      <c r="M921" s="588"/>
      <c r="N921" s="588"/>
      <c r="O921" s="588"/>
      <c r="P921" s="588"/>
      <c r="Q921" s="588"/>
      <c r="R921" s="588"/>
      <c r="S921" s="588"/>
      <c r="T921" s="588"/>
      <c r="U921" s="588"/>
      <c r="V921" s="588"/>
      <c r="W921" s="588"/>
      <c r="X921" s="588"/>
      <c r="Y921" s="588"/>
      <c r="Z921" s="588"/>
    </row>
    <row r="922">
      <c r="A922" s="588"/>
      <c r="B922" s="588"/>
      <c r="C922" s="588"/>
      <c r="D922" s="588"/>
      <c r="E922" s="588"/>
      <c r="F922" s="588"/>
      <c r="G922" s="588"/>
      <c r="H922" s="588"/>
      <c r="I922" s="588"/>
      <c r="J922" s="588"/>
      <c r="K922" s="588"/>
      <c r="L922" s="588"/>
      <c r="M922" s="588"/>
      <c r="N922" s="588"/>
      <c r="O922" s="588"/>
      <c r="P922" s="588"/>
      <c r="Q922" s="588"/>
      <c r="R922" s="588"/>
      <c r="S922" s="588"/>
      <c r="T922" s="588"/>
      <c r="U922" s="588"/>
      <c r="V922" s="588"/>
      <c r="W922" s="588"/>
      <c r="X922" s="588"/>
      <c r="Y922" s="588"/>
      <c r="Z922" s="588"/>
    </row>
    <row r="923">
      <c r="A923" s="588"/>
      <c r="B923" s="588"/>
      <c r="C923" s="588"/>
      <c r="D923" s="588"/>
      <c r="E923" s="588"/>
      <c r="F923" s="588"/>
      <c r="G923" s="588"/>
      <c r="H923" s="588"/>
      <c r="I923" s="588"/>
      <c r="J923" s="588"/>
      <c r="K923" s="588"/>
      <c r="L923" s="588"/>
      <c r="M923" s="588"/>
      <c r="N923" s="588"/>
      <c r="O923" s="588"/>
      <c r="P923" s="588"/>
      <c r="Q923" s="588"/>
      <c r="R923" s="588"/>
      <c r="S923" s="588"/>
      <c r="T923" s="588"/>
      <c r="U923" s="588"/>
      <c r="V923" s="588"/>
      <c r="W923" s="588"/>
      <c r="X923" s="588"/>
      <c r="Y923" s="588"/>
      <c r="Z923" s="588"/>
    </row>
    <row r="924">
      <c r="A924" s="588"/>
      <c r="B924" s="588"/>
      <c r="C924" s="588"/>
      <c r="D924" s="588"/>
      <c r="E924" s="588"/>
      <c r="F924" s="588"/>
      <c r="G924" s="588"/>
      <c r="H924" s="588"/>
      <c r="I924" s="588"/>
      <c r="J924" s="588"/>
      <c r="K924" s="588"/>
      <c r="L924" s="588"/>
      <c r="M924" s="588"/>
      <c r="N924" s="588"/>
      <c r="O924" s="588"/>
      <c r="P924" s="588"/>
      <c r="Q924" s="588"/>
      <c r="R924" s="588"/>
      <c r="S924" s="588"/>
      <c r="T924" s="588"/>
      <c r="U924" s="588"/>
      <c r="V924" s="588"/>
      <c r="W924" s="588"/>
      <c r="X924" s="588"/>
      <c r="Y924" s="588"/>
      <c r="Z924" s="588"/>
    </row>
    <row r="925">
      <c r="A925" s="588"/>
      <c r="B925" s="588"/>
      <c r="C925" s="588"/>
      <c r="D925" s="588"/>
      <c r="E925" s="588"/>
      <c r="F925" s="588"/>
      <c r="G925" s="588"/>
      <c r="H925" s="588"/>
      <c r="I925" s="588"/>
      <c r="J925" s="588"/>
      <c r="K925" s="588"/>
      <c r="L925" s="588"/>
      <c r="M925" s="588"/>
      <c r="N925" s="588"/>
      <c r="O925" s="588"/>
      <c r="P925" s="588"/>
      <c r="Q925" s="588"/>
      <c r="R925" s="588"/>
      <c r="S925" s="588"/>
      <c r="T925" s="588"/>
      <c r="U925" s="588"/>
      <c r="V925" s="588"/>
      <c r="W925" s="588"/>
      <c r="X925" s="588"/>
      <c r="Y925" s="588"/>
      <c r="Z925" s="588"/>
    </row>
    <row r="926">
      <c r="A926" s="588"/>
      <c r="B926" s="588"/>
      <c r="C926" s="588"/>
      <c r="D926" s="588"/>
      <c r="E926" s="588"/>
      <c r="F926" s="588"/>
      <c r="G926" s="588"/>
      <c r="H926" s="588"/>
      <c r="I926" s="588"/>
      <c r="J926" s="588"/>
      <c r="K926" s="588"/>
      <c r="L926" s="588"/>
      <c r="M926" s="588"/>
      <c r="N926" s="588"/>
      <c r="O926" s="588"/>
      <c r="P926" s="588"/>
      <c r="Q926" s="588"/>
      <c r="R926" s="588"/>
      <c r="S926" s="588"/>
      <c r="T926" s="588"/>
      <c r="U926" s="588"/>
      <c r="V926" s="588"/>
      <c r="W926" s="588"/>
      <c r="X926" s="588"/>
      <c r="Y926" s="588"/>
      <c r="Z926" s="588"/>
    </row>
    <row r="927">
      <c r="A927" s="588"/>
      <c r="B927" s="588"/>
      <c r="C927" s="588"/>
      <c r="D927" s="588"/>
      <c r="E927" s="588"/>
      <c r="F927" s="588"/>
      <c r="G927" s="588"/>
      <c r="H927" s="588"/>
      <c r="I927" s="588"/>
      <c r="J927" s="588"/>
      <c r="K927" s="588"/>
      <c r="L927" s="588"/>
      <c r="M927" s="588"/>
      <c r="N927" s="588"/>
      <c r="O927" s="588"/>
      <c r="P927" s="588"/>
      <c r="Q927" s="588"/>
      <c r="R927" s="588"/>
      <c r="S927" s="588"/>
      <c r="T927" s="588"/>
      <c r="U927" s="588"/>
      <c r="V927" s="588"/>
      <c r="W927" s="588"/>
      <c r="X927" s="588"/>
      <c r="Y927" s="588"/>
      <c r="Z927" s="588"/>
    </row>
    <row r="928">
      <c r="A928" s="588"/>
      <c r="B928" s="588"/>
      <c r="C928" s="588"/>
      <c r="D928" s="588"/>
      <c r="E928" s="588"/>
      <c r="F928" s="588"/>
      <c r="G928" s="588"/>
      <c r="H928" s="588"/>
      <c r="I928" s="588"/>
      <c r="J928" s="588"/>
      <c r="K928" s="588"/>
      <c r="L928" s="588"/>
      <c r="M928" s="588"/>
      <c r="N928" s="588"/>
      <c r="O928" s="588"/>
      <c r="P928" s="588"/>
      <c r="Q928" s="588"/>
      <c r="R928" s="588"/>
      <c r="S928" s="588"/>
      <c r="T928" s="588"/>
      <c r="U928" s="588"/>
      <c r="V928" s="588"/>
      <c r="W928" s="588"/>
      <c r="X928" s="588"/>
      <c r="Y928" s="588"/>
      <c r="Z928" s="588"/>
    </row>
    <row r="929">
      <c r="A929" s="588"/>
      <c r="B929" s="588"/>
      <c r="C929" s="588"/>
      <c r="D929" s="588"/>
      <c r="E929" s="588"/>
      <c r="F929" s="588"/>
      <c r="G929" s="588"/>
      <c r="H929" s="588"/>
      <c r="I929" s="588"/>
      <c r="J929" s="588"/>
      <c r="K929" s="588"/>
      <c r="L929" s="588"/>
      <c r="M929" s="588"/>
      <c r="N929" s="588"/>
      <c r="O929" s="588"/>
      <c r="P929" s="588"/>
      <c r="Q929" s="588"/>
      <c r="R929" s="588"/>
      <c r="S929" s="588"/>
      <c r="T929" s="588"/>
      <c r="U929" s="588"/>
      <c r="V929" s="588"/>
      <c r="W929" s="588"/>
      <c r="X929" s="588"/>
      <c r="Y929" s="588"/>
      <c r="Z929" s="588"/>
    </row>
    <row r="930">
      <c r="A930" s="588"/>
      <c r="B930" s="588"/>
      <c r="C930" s="588"/>
      <c r="D930" s="588"/>
      <c r="E930" s="588"/>
      <c r="F930" s="588"/>
      <c r="G930" s="588"/>
      <c r="H930" s="588"/>
      <c r="I930" s="588"/>
      <c r="J930" s="588"/>
      <c r="K930" s="588"/>
      <c r="L930" s="588"/>
      <c r="M930" s="588"/>
      <c r="N930" s="588"/>
      <c r="O930" s="588"/>
      <c r="P930" s="588"/>
      <c r="Q930" s="588"/>
      <c r="R930" s="588"/>
      <c r="S930" s="588"/>
      <c r="T930" s="588"/>
      <c r="U930" s="588"/>
      <c r="V930" s="588"/>
      <c r="W930" s="588"/>
      <c r="X930" s="588"/>
      <c r="Y930" s="588"/>
      <c r="Z930" s="588"/>
    </row>
    <row r="931">
      <c r="A931" s="588"/>
      <c r="B931" s="588"/>
      <c r="C931" s="588"/>
      <c r="D931" s="588"/>
      <c r="E931" s="588"/>
      <c r="F931" s="588"/>
      <c r="G931" s="588"/>
      <c r="H931" s="588"/>
      <c r="I931" s="588"/>
      <c r="J931" s="588"/>
      <c r="K931" s="588"/>
      <c r="L931" s="588"/>
      <c r="M931" s="588"/>
      <c r="N931" s="588"/>
      <c r="O931" s="588"/>
      <c r="P931" s="588"/>
      <c r="Q931" s="588"/>
      <c r="R931" s="588"/>
      <c r="S931" s="588"/>
      <c r="T931" s="588"/>
      <c r="U931" s="588"/>
      <c r="V931" s="588"/>
      <c r="W931" s="588"/>
      <c r="X931" s="588"/>
      <c r="Y931" s="588"/>
      <c r="Z931" s="588"/>
    </row>
    <row r="932">
      <c r="A932" s="588"/>
      <c r="B932" s="588"/>
      <c r="C932" s="588"/>
      <c r="D932" s="588"/>
      <c r="E932" s="588"/>
      <c r="F932" s="588"/>
      <c r="G932" s="588"/>
      <c r="H932" s="588"/>
      <c r="I932" s="588"/>
      <c r="J932" s="588"/>
      <c r="K932" s="588"/>
      <c r="L932" s="588"/>
      <c r="M932" s="588"/>
      <c r="N932" s="588"/>
      <c r="O932" s="588"/>
      <c r="P932" s="588"/>
      <c r="Q932" s="588"/>
      <c r="R932" s="588"/>
      <c r="S932" s="588"/>
      <c r="T932" s="588"/>
      <c r="U932" s="588"/>
      <c r="V932" s="588"/>
      <c r="W932" s="588"/>
      <c r="X932" s="588"/>
      <c r="Y932" s="588"/>
      <c r="Z932" s="588"/>
    </row>
    <row r="933">
      <c r="A933" s="588"/>
      <c r="B933" s="588"/>
      <c r="C933" s="588"/>
      <c r="D933" s="588"/>
      <c r="E933" s="588"/>
      <c r="F933" s="588"/>
      <c r="G933" s="588"/>
      <c r="H933" s="588"/>
      <c r="I933" s="588"/>
      <c r="J933" s="588"/>
      <c r="K933" s="588"/>
      <c r="L933" s="588"/>
      <c r="M933" s="588"/>
      <c r="N933" s="588"/>
      <c r="O933" s="588"/>
      <c r="P933" s="588"/>
      <c r="Q933" s="588"/>
      <c r="R933" s="588"/>
      <c r="S933" s="588"/>
      <c r="T933" s="588"/>
      <c r="U933" s="588"/>
      <c r="V933" s="588"/>
      <c r="W933" s="588"/>
      <c r="X933" s="588"/>
      <c r="Y933" s="588"/>
      <c r="Z933" s="588"/>
    </row>
    <row r="934">
      <c r="A934" s="588"/>
      <c r="B934" s="588"/>
      <c r="C934" s="588"/>
      <c r="D934" s="588"/>
      <c r="E934" s="588"/>
      <c r="F934" s="588"/>
      <c r="G934" s="588"/>
      <c r="H934" s="588"/>
      <c r="I934" s="588"/>
      <c r="J934" s="588"/>
      <c r="K934" s="588"/>
      <c r="L934" s="588"/>
      <c r="M934" s="588"/>
      <c r="N934" s="588"/>
      <c r="O934" s="588"/>
      <c r="P934" s="588"/>
      <c r="Q934" s="588"/>
      <c r="R934" s="588"/>
      <c r="S934" s="588"/>
      <c r="T934" s="588"/>
      <c r="U934" s="588"/>
      <c r="V934" s="588"/>
      <c r="W934" s="588"/>
      <c r="X934" s="588"/>
      <c r="Y934" s="588"/>
      <c r="Z934" s="588"/>
    </row>
    <row r="935">
      <c r="A935" s="588"/>
      <c r="B935" s="588"/>
      <c r="C935" s="588"/>
      <c r="D935" s="588"/>
      <c r="E935" s="588"/>
      <c r="F935" s="588"/>
      <c r="G935" s="588"/>
      <c r="H935" s="588"/>
      <c r="I935" s="588"/>
      <c r="J935" s="588"/>
      <c r="K935" s="588"/>
      <c r="L935" s="588"/>
      <c r="M935" s="588"/>
      <c r="N935" s="588"/>
      <c r="O935" s="588"/>
      <c r="P935" s="588"/>
      <c r="Q935" s="588"/>
      <c r="R935" s="588"/>
      <c r="S935" s="588"/>
      <c r="T935" s="588"/>
      <c r="U935" s="588"/>
      <c r="V935" s="588"/>
      <c r="W935" s="588"/>
      <c r="X935" s="588"/>
      <c r="Y935" s="588"/>
      <c r="Z935" s="588"/>
    </row>
    <row r="936">
      <c r="A936" s="588"/>
      <c r="B936" s="588"/>
      <c r="C936" s="588"/>
      <c r="D936" s="588"/>
      <c r="E936" s="588"/>
      <c r="F936" s="588"/>
      <c r="G936" s="588"/>
      <c r="H936" s="588"/>
      <c r="I936" s="588"/>
      <c r="J936" s="588"/>
      <c r="K936" s="588"/>
      <c r="L936" s="588"/>
      <c r="M936" s="588"/>
      <c r="N936" s="588"/>
      <c r="O936" s="588"/>
      <c r="P936" s="588"/>
      <c r="Q936" s="588"/>
      <c r="R936" s="588"/>
      <c r="S936" s="588"/>
      <c r="T936" s="588"/>
      <c r="U936" s="588"/>
      <c r="V936" s="588"/>
      <c r="W936" s="588"/>
      <c r="X936" s="588"/>
      <c r="Y936" s="588"/>
      <c r="Z936" s="588"/>
    </row>
    <row r="937">
      <c r="A937" s="588"/>
      <c r="B937" s="588"/>
      <c r="C937" s="588"/>
      <c r="D937" s="588"/>
      <c r="E937" s="588"/>
      <c r="F937" s="588"/>
      <c r="G937" s="588"/>
      <c r="H937" s="588"/>
      <c r="I937" s="588"/>
      <c r="J937" s="588"/>
      <c r="K937" s="588"/>
      <c r="L937" s="588"/>
      <c r="M937" s="588"/>
      <c r="N937" s="588"/>
      <c r="O937" s="588"/>
      <c r="P937" s="588"/>
      <c r="Q937" s="588"/>
      <c r="R937" s="588"/>
      <c r="S937" s="588"/>
      <c r="T937" s="588"/>
      <c r="U937" s="588"/>
      <c r="V937" s="588"/>
      <c r="W937" s="588"/>
      <c r="X937" s="588"/>
      <c r="Y937" s="588"/>
      <c r="Z937" s="588"/>
    </row>
    <row r="938">
      <c r="A938" s="588"/>
      <c r="B938" s="588"/>
      <c r="C938" s="588"/>
      <c r="D938" s="588"/>
      <c r="E938" s="588"/>
      <c r="F938" s="588"/>
      <c r="G938" s="588"/>
      <c r="H938" s="588"/>
      <c r="I938" s="588"/>
      <c r="J938" s="588"/>
      <c r="K938" s="588"/>
      <c r="L938" s="588"/>
      <c r="M938" s="588"/>
      <c r="N938" s="588"/>
      <c r="O938" s="588"/>
      <c r="P938" s="588"/>
      <c r="Q938" s="588"/>
      <c r="R938" s="588"/>
      <c r="S938" s="588"/>
      <c r="T938" s="588"/>
      <c r="U938" s="588"/>
      <c r="V938" s="588"/>
      <c r="W938" s="588"/>
      <c r="X938" s="588"/>
      <c r="Y938" s="588"/>
      <c r="Z938" s="588"/>
    </row>
    <row r="939">
      <c r="A939" s="588"/>
      <c r="B939" s="588"/>
      <c r="C939" s="588"/>
      <c r="D939" s="588"/>
      <c r="E939" s="588"/>
      <c r="F939" s="588"/>
      <c r="G939" s="588"/>
      <c r="H939" s="588"/>
      <c r="I939" s="588"/>
      <c r="J939" s="588"/>
      <c r="K939" s="588"/>
      <c r="L939" s="588"/>
      <c r="M939" s="588"/>
      <c r="N939" s="588"/>
      <c r="O939" s="588"/>
      <c r="P939" s="588"/>
      <c r="Q939" s="588"/>
      <c r="R939" s="588"/>
      <c r="S939" s="588"/>
      <c r="T939" s="588"/>
      <c r="U939" s="588"/>
      <c r="V939" s="588"/>
      <c r="W939" s="588"/>
      <c r="X939" s="588"/>
      <c r="Y939" s="588"/>
      <c r="Z939" s="588"/>
    </row>
    <row r="940">
      <c r="A940" s="588"/>
      <c r="B940" s="588"/>
      <c r="C940" s="588"/>
      <c r="D940" s="588"/>
      <c r="E940" s="588"/>
      <c r="F940" s="588"/>
      <c r="G940" s="588"/>
      <c r="H940" s="588"/>
      <c r="I940" s="588"/>
      <c r="J940" s="588"/>
      <c r="K940" s="588"/>
      <c r="L940" s="588"/>
      <c r="M940" s="588"/>
      <c r="N940" s="588"/>
      <c r="O940" s="588"/>
      <c r="P940" s="588"/>
      <c r="Q940" s="588"/>
      <c r="R940" s="588"/>
      <c r="S940" s="588"/>
      <c r="T940" s="588"/>
      <c r="U940" s="588"/>
      <c r="V940" s="588"/>
      <c r="W940" s="588"/>
      <c r="X940" s="588"/>
      <c r="Y940" s="588"/>
      <c r="Z940" s="588"/>
    </row>
    <row r="941">
      <c r="A941" s="588"/>
      <c r="B941" s="588"/>
      <c r="C941" s="588"/>
      <c r="D941" s="588"/>
      <c r="E941" s="588"/>
      <c r="F941" s="588"/>
      <c r="G941" s="588"/>
      <c r="H941" s="588"/>
      <c r="I941" s="588"/>
      <c r="J941" s="588"/>
      <c r="K941" s="588"/>
      <c r="L941" s="588"/>
      <c r="M941" s="588"/>
      <c r="N941" s="588"/>
      <c r="O941" s="588"/>
      <c r="P941" s="588"/>
      <c r="Q941" s="588"/>
      <c r="R941" s="588"/>
      <c r="S941" s="588"/>
      <c r="T941" s="588"/>
      <c r="U941" s="588"/>
      <c r="V941" s="588"/>
      <c r="W941" s="588"/>
      <c r="X941" s="588"/>
      <c r="Y941" s="588"/>
      <c r="Z941" s="588"/>
    </row>
    <row r="942">
      <c r="A942" s="588"/>
      <c r="B942" s="588"/>
      <c r="C942" s="588"/>
      <c r="D942" s="588"/>
      <c r="E942" s="588"/>
      <c r="F942" s="588"/>
      <c r="G942" s="588"/>
      <c r="H942" s="588"/>
      <c r="I942" s="588"/>
      <c r="J942" s="588"/>
      <c r="K942" s="588"/>
      <c r="L942" s="588"/>
      <c r="M942" s="588"/>
      <c r="N942" s="588"/>
      <c r="O942" s="588"/>
      <c r="P942" s="588"/>
      <c r="Q942" s="588"/>
      <c r="R942" s="588"/>
      <c r="S942" s="588"/>
      <c r="T942" s="588"/>
      <c r="U942" s="588"/>
      <c r="V942" s="588"/>
      <c r="W942" s="588"/>
      <c r="X942" s="588"/>
      <c r="Y942" s="588"/>
      <c r="Z942" s="588"/>
    </row>
    <row r="943">
      <c r="A943" s="588"/>
      <c r="B943" s="588"/>
      <c r="C943" s="588"/>
      <c r="D943" s="588"/>
      <c r="E943" s="588"/>
      <c r="F943" s="588"/>
      <c r="G943" s="588"/>
      <c r="H943" s="588"/>
      <c r="I943" s="588"/>
      <c r="J943" s="588"/>
      <c r="K943" s="588"/>
      <c r="L943" s="588"/>
      <c r="M943" s="588"/>
      <c r="N943" s="588"/>
      <c r="O943" s="588"/>
      <c r="P943" s="588"/>
      <c r="Q943" s="588"/>
      <c r="R943" s="588"/>
      <c r="S943" s="588"/>
      <c r="T943" s="588"/>
      <c r="U943" s="588"/>
      <c r="V943" s="588"/>
      <c r="W943" s="588"/>
      <c r="X943" s="588"/>
      <c r="Y943" s="588"/>
      <c r="Z943" s="588"/>
    </row>
    <row r="944">
      <c r="A944" s="588"/>
      <c r="B944" s="588"/>
      <c r="C944" s="588"/>
      <c r="D944" s="588"/>
      <c r="E944" s="588"/>
      <c r="F944" s="588"/>
      <c r="G944" s="588"/>
      <c r="H944" s="588"/>
      <c r="I944" s="588"/>
      <c r="J944" s="588"/>
      <c r="K944" s="588"/>
      <c r="L944" s="588"/>
      <c r="M944" s="588"/>
      <c r="N944" s="588"/>
      <c r="O944" s="588"/>
      <c r="P944" s="588"/>
      <c r="Q944" s="588"/>
      <c r="R944" s="588"/>
      <c r="S944" s="588"/>
      <c r="T944" s="588"/>
      <c r="U944" s="588"/>
      <c r="V944" s="588"/>
      <c r="W944" s="588"/>
      <c r="X944" s="588"/>
      <c r="Y944" s="588"/>
      <c r="Z944" s="588"/>
    </row>
    <row r="945">
      <c r="A945" s="588"/>
      <c r="B945" s="588"/>
      <c r="C945" s="588"/>
      <c r="D945" s="588"/>
      <c r="E945" s="588"/>
      <c r="F945" s="588"/>
      <c r="G945" s="588"/>
      <c r="H945" s="588"/>
      <c r="I945" s="588"/>
      <c r="J945" s="588"/>
      <c r="K945" s="588"/>
      <c r="L945" s="588"/>
      <c r="M945" s="588"/>
      <c r="N945" s="588"/>
      <c r="O945" s="588"/>
      <c r="P945" s="588"/>
      <c r="Q945" s="588"/>
      <c r="R945" s="588"/>
      <c r="S945" s="588"/>
      <c r="T945" s="588"/>
      <c r="U945" s="588"/>
      <c r="V945" s="588"/>
      <c r="W945" s="588"/>
      <c r="X945" s="588"/>
      <c r="Y945" s="588"/>
      <c r="Z945" s="588"/>
    </row>
    <row r="946">
      <c r="A946" s="588"/>
      <c r="B946" s="588"/>
      <c r="C946" s="588"/>
      <c r="D946" s="588"/>
      <c r="E946" s="588"/>
      <c r="F946" s="588"/>
      <c r="G946" s="588"/>
      <c r="H946" s="588"/>
      <c r="I946" s="588"/>
      <c r="J946" s="588"/>
      <c r="K946" s="588"/>
      <c r="L946" s="588"/>
      <c r="M946" s="588"/>
      <c r="N946" s="588"/>
      <c r="O946" s="588"/>
      <c r="P946" s="588"/>
      <c r="Q946" s="588"/>
      <c r="R946" s="588"/>
      <c r="S946" s="588"/>
      <c r="T946" s="588"/>
      <c r="U946" s="588"/>
      <c r="V946" s="588"/>
      <c r="W946" s="588"/>
      <c r="X946" s="588"/>
      <c r="Y946" s="588"/>
      <c r="Z946" s="588"/>
    </row>
    <row r="947">
      <c r="A947" s="588"/>
      <c r="B947" s="588"/>
      <c r="C947" s="588"/>
      <c r="D947" s="588"/>
      <c r="E947" s="588"/>
      <c r="F947" s="588"/>
      <c r="G947" s="588"/>
      <c r="H947" s="588"/>
      <c r="I947" s="588"/>
      <c r="J947" s="588"/>
      <c r="K947" s="588"/>
      <c r="L947" s="588"/>
      <c r="M947" s="588"/>
      <c r="N947" s="588"/>
      <c r="O947" s="588"/>
      <c r="P947" s="588"/>
      <c r="Q947" s="588"/>
      <c r="R947" s="588"/>
      <c r="S947" s="588"/>
      <c r="T947" s="588"/>
      <c r="U947" s="588"/>
      <c r="V947" s="588"/>
      <c r="W947" s="588"/>
      <c r="X947" s="588"/>
      <c r="Y947" s="588"/>
      <c r="Z947" s="588"/>
    </row>
    <row r="948">
      <c r="A948" s="588"/>
      <c r="B948" s="588"/>
      <c r="C948" s="588"/>
      <c r="D948" s="588"/>
      <c r="E948" s="588"/>
      <c r="F948" s="588"/>
      <c r="G948" s="588"/>
      <c r="H948" s="588"/>
      <c r="I948" s="588"/>
      <c r="J948" s="588"/>
      <c r="K948" s="588"/>
      <c r="L948" s="588"/>
      <c r="M948" s="588"/>
      <c r="N948" s="588"/>
      <c r="O948" s="588"/>
      <c r="P948" s="588"/>
      <c r="Q948" s="588"/>
      <c r="R948" s="588"/>
      <c r="S948" s="588"/>
      <c r="T948" s="588"/>
      <c r="U948" s="588"/>
      <c r="V948" s="588"/>
      <c r="W948" s="588"/>
      <c r="X948" s="588"/>
      <c r="Y948" s="588"/>
      <c r="Z948" s="588"/>
    </row>
    <row r="949">
      <c r="A949" s="588"/>
      <c r="B949" s="588"/>
      <c r="C949" s="588"/>
      <c r="D949" s="588"/>
      <c r="E949" s="588"/>
      <c r="F949" s="588"/>
      <c r="G949" s="588"/>
      <c r="H949" s="588"/>
      <c r="I949" s="588"/>
      <c r="J949" s="588"/>
      <c r="K949" s="588"/>
      <c r="L949" s="588"/>
      <c r="M949" s="588"/>
      <c r="N949" s="588"/>
      <c r="O949" s="588"/>
      <c r="P949" s="588"/>
      <c r="Q949" s="588"/>
      <c r="R949" s="588"/>
      <c r="S949" s="588"/>
      <c r="T949" s="588"/>
      <c r="U949" s="588"/>
      <c r="V949" s="588"/>
      <c r="W949" s="588"/>
      <c r="X949" s="588"/>
      <c r="Y949" s="588"/>
      <c r="Z949" s="588"/>
    </row>
    <row r="950">
      <c r="A950" s="588"/>
      <c r="B950" s="588"/>
      <c r="C950" s="588"/>
      <c r="D950" s="588"/>
      <c r="E950" s="588"/>
      <c r="F950" s="588"/>
      <c r="G950" s="588"/>
      <c r="H950" s="588"/>
      <c r="I950" s="588"/>
      <c r="J950" s="588"/>
      <c r="K950" s="588"/>
      <c r="L950" s="588"/>
      <c r="M950" s="588"/>
      <c r="N950" s="588"/>
      <c r="O950" s="588"/>
      <c r="P950" s="588"/>
      <c r="Q950" s="588"/>
      <c r="R950" s="588"/>
      <c r="S950" s="588"/>
      <c r="T950" s="588"/>
      <c r="U950" s="588"/>
      <c r="V950" s="588"/>
      <c r="W950" s="588"/>
      <c r="X950" s="588"/>
      <c r="Y950" s="588"/>
      <c r="Z950" s="588"/>
    </row>
    <row r="951">
      <c r="A951" s="588"/>
      <c r="B951" s="588"/>
      <c r="C951" s="588"/>
      <c r="D951" s="588"/>
      <c r="E951" s="588"/>
      <c r="F951" s="588"/>
      <c r="G951" s="588"/>
      <c r="H951" s="588"/>
      <c r="I951" s="588"/>
      <c r="J951" s="588"/>
      <c r="K951" s="588"/>
      <c r="L951" s="588"/>
      <c r="M951" s="588"/>
      <c r="N951" s="588"/>
      <c r="O951" s="588"/>
      <c r="P951" s="588"/>
      <c r="Q951" s="588"/>
      <c r="R951" s="588"/>
      <c r="S951" s="588"/>
      <c r="T951" s="588"/>
      <c r="U951" s="588"/>
      <c r="V951" s="588"/>
      <c r="W951" s="588"/>
      <c r="X951" s="588"/>
      <c r="Y951" s="588"/>
      <c r="Z951" s="588"/>
    </row>
    <row r="952">
      <c r="A952" s="588"/>
      <c r="B952" s="588"/>
      <c r="C952" s="588"/>
      <c r="D952" s="588"/>
      <c r="E952" s="588"/>
      <c r="F952" s="588"/>
      <c r="G952" s="588"/>
      <c r="H952" s="588"/>
      <c r="I952" s="588"/>
      <c r="J952" s="588"/>
      <c r="K952" s="588"/>
      <c r="L952" s="588"/>
      <c r="M952" s="588"/>
      <c r="N952" s="588"/>
      <c r="O952" s="588"/>
      <c r="P952" s="588"/>
      <c r="Q952" s="588"/>
      <c r="R952" s="588"/>
      <c r="S952" s="588"/>
      <c r="T952" s="588"/>
      <c r="U952" s="588"/>
      <c r="V952" s="588"/>
      <c r="W952" s="588"/>
      <c r="X952" s="588"/>
      <c r="Y952" s="588"/>
      <c r="Z952" s="588"/>
    </row>
    <row r="953">
      <c r="A953" s="588"/>
      <c r="B953" s="588"/>
      <c r="C953" s="588"/>
      <c r="D953" s="588"/>
      <c r="E953" s="588"/>
      <c r="F953" s="588"/>
      <c r="G953" s="588"/>
      <c r="H953" s="588"/>
      <c r="I953" s="588"/>
      <c r="J953" s="588"/>
      <c r="K953" s="588"/>
      <c r="L953" s="588"/>
      <c r="M953" s="588"/>
      <c r="N953" s="588"/>
      <c r="O953" s="588"/>
      <c r="P953" s="588"/>
      <c r="Q953" s="588"/>
      <c r="R953" s="588"/>
      <c r="S953" s="588"/>
      <c r="T953" s="588"/>
      <c r="U953" s="588"/>
      <c r="V953" s="588"/>
      <c r="W953" s="588"/>
      <c r="X953" s="588"/>
      <c r="Y953" s="588"/>
      <c r="Z953" s="588"/>
    </row>
    <row r="954">
      <c r="A954" s="588"/>
      <c r="B954" s="588"/>
      <c r="C954" s="588"/>
      <c r="D954" s="588"/>
      <c r="E954" s="588"/>
      <c r="F954" s="588"/>
      <c r="G954" s="588"/>
      <c r="H954" s="588"/>
      <c r="I954" s="588"/>
      <c r="J954" s="588"/>
      <c r="K954" s="588"/>
      <c r="L954" s="588"/>
      <c r="M954" s="588"/>
      <c r="N954" s="588"/>
      <c r="O954" s="588"/>
      <c r="P954" s="588"/>
      <c r="Q954" s="588"/>
      <c r="R954" s="588"/>
      <c r="S954" s="588"/>
      <c r="T954" s="588"/>
      <c r="U954" s="588"/>
      <c r="V954" s="588"/>
      <c r="W954" s="588"/>
      <c r="X954" s="588"/>
      <c r="Y954" s="588"/>
      <c r="Z954" s="588"/>
    </row>
    <row r="955">
      <c r="A955" s="588"/>
      <c r="B955" s="588"/>
      <c r="C955" s="588"/>
      <c r="D955" s="588"/>
      <c r="E955" s="588"/>
      <c r="F955" s="588"/>
      <c r="G955" s="588"/>
      <c r="H955" s="588"/>
      <c r="I955" s="588"/>
      <c r="J955" s="588"/>
      <c r="K955" s="588"/>
      <c r="L955" s="588"/>
      <c r="M955" s="588"/>
      <c r="N955" s="588"/>
      <c r="O955" s="588"/>
      <c r="P955" s="588"/>
      <c r="Q955" s="588"/>
      <c r="R955" s="588"/>
      <c r="S955" s="588"/>
      <c r="T955" s="588"/>
      <c r="U955" s="588"/>
      <c r="V955" s="588"/>
      <c r="W955" s="588"/>
      <c r="X955" s="588"/>
      <c r="Y955" s="588"/>
      <c r="Z955" s="588"/>
    </row>
    <row r="956">
      <c r="A956" s="588"/>
      <c r="B956" s="588"/>
      <c r="C956" s="588"/>
      <c r="D956" s="588"/>
      <c r="E956" s="588"/>
      <c r="F956" s="588"/>
      <c r="G956" s="588"/>
      <c r="H956" s="588"/>
      <c r="I956" s="588"/>
      <c r="J956" s="588"/>
      <c r="K956" s="588"/>
      <c r="L956" s="588"/>
      <c r="M956" s="588"/>
      <c r="N956" s="588"/>
      <c r="O956" s="588"/>
      <c r="P956" s="588"/>
      <c r="Q956" s="588"/>
      <c r="R956" s="588"/>
      <c r="S956" s="588"/>
      <c r="T956" s="588"/>
      <c r="U956" s="588"/>
      <c r="V956" s="588"/>
      <c r="W956" s="588"/>
      <c r="X956" s="588"/>
      <c r="Y956" s="588"/>
      <c r="Z956" s="588"/>
    </row>
    <row r="957">
      <c r="A957" s="588"/>
      <c r="B957" s="588"/>
      <c r="C957" s="588"/>
      <c r="D957" s="588"/>
      <c r="E957" s="588"/>
      <c r="F957" s="588"/>
      <c r="G957" s="588"/>
      <c r="H957" s="588"/>
      <c r="I957" s="588"/>
      <c r="J957" s="588"/>
      <c r="K957" s="588"/>
      <c r="L957" s="588"/>
      <c r="M957" s="588"/>
      <c r="N957" s="588"/>
      <c r="O957" s="588"/>
      <c r="P957" s="588"/>
      <c r="Q957" s="588"/>
      <c r="R957" s="588"/>
      <c r="S957" s="588"/>
      <c r="T957" s="588"/>
      <c r="U957" s="588"/>
      <c r="V957" s="588"/>
      <c r="W957" s="588"/>
      <c r="X957" s="588"/>
      <c r="Y957" s="588"/>
      <c r="Z957" s="588"/>
    </row>
    <row r="958">
      <c r="A958" s="588"/>
      <c r="B958" s="588"/>
      <c r="C958" s="588"/>
      <c r="D958" s="588"/>
      <c r="E958" s="588"/>
      <c r="F958" s="588"/>
      <c r="G958" s="588"/>
      <c r="H958" s="588"/>
      <c r="I958" s="588"/>
      <c r="J958" s="588"/>
      <c r="K958" s="588"/>
      <c r="L958" s="588"/>
      <c r="M958" s="588"/>
      <c r="N958" s="588"/>
      <c r="O958" s="588"/>
      <c r="P958" s="588"/>
      <c r="Q958" s="588"/>
      <c r="R958" s="588"/>
      <c r="S958" s="588"/>
      <c r="T958" s="588"/>
      <c r="U958" s="588"/>
      <c r="V958" s="588"/>
      <c r="W958" s="588"/>
      <c r="X958" s="588"/>
      <c r="Y958" s="588"/>
      <c r="Z958" s="588"/>
    </row>
    <row r="959">
      <c r="A959" s="588"/>
      <c r="B959" s="588"/>
      <c r="C959" s="588"/>
      <c r="D959" s="588"/>
      <c r="E959" s="588"/>
      <c r="F959" s="588"/>
      <c r="G959" s="588"/>
      <c r="H959" s="588"/>
      <c r="I959" s="588"/>
      <c r="J959" s="588"/>
      <c r="K959" s="588"/>
      <c r="L959" s="588"/>
      <c r="M959" s="588"/>
      <c r="N959" s="588"/>
      <c r="O959" s="588"/>
      <c r="P959" s="588"/>
      <c r="Q959" s="588"/>
      <c r="R959" s="588"/>
      <c r="S959" s="588"/>
      <c r="T959" s="588"/>
      <c r="U959" s="588"/>
      <c r="V959" s="588"/>
      <c r="W959" s="588"/>
      <c r="X959" s="588"/>
      <c r="Y959" s="588"/>
      <c r="Z959" s="588"/>
    </row>
    <row r="960">
      <c r="A960" s="588"/>
      <c r="B960" s="588"/>
      <c r="C960" s="588"/>
      <c r="D960" s="588"/>
      <c r="E960" s="588"/>
      <c r="F960" s="588"/>
      <c r="G960" s="588"/>
      <c r="H960" s="588"/>
      <c r="I960" s="588"/>
      <c r="J960" s="588"/>
      <c r="K960" s="588"/>
      <c r="L960" s="588"/>
      <c r="M960" s="588"/>
      <c r="N960" s="588"/>
      <c r="O960" s="588"/>
      <c r="P960" s="588"/>
      <c r="Q960" s="588"/>
      <c r="R960" s="588"/>
      <c r="S960" s="588"/>
      <c r="T960" s="588"/>
      <c r="U960" s="588"/>
      <c r="V960" s="588"/>
      <c r="W960" s="588"/>
      <c r="X960" s="588"/>
      <c r="Y960" s="588"/>
      <c r="Z960" s="588"/>
    </row>
    <row r="961">
      <c r="A961" s="588"/>
      <c r="B961" s="588"/>
      <c r="C961" s="588"/>
      <c r="D961" s="588"/>
      <c r="E961" s="588"/>
      <c r="F961" s="588"/>
      <c r="G961" s="588"/>
      <c r="H961" s="588"/>
      <c r="I961" s="588"/>
      <c r="J961" s="588"/>
      <c r="K961" s="588"/>
      <c r="L961" s="588"/>
      <c r="M961" s="588"/>
      <c r="N961" s="588"/>
      <c r="O961" s="588"/>
      <c r="P961" s="588"/>
      <c r="Q961" s="588"/>
      <c r="R961" s="588"/>
      <c r="S961" s="588"/>
      <c r="T961" s="588"/>
      <c r="U961" s="588"/>
      <c r="V961" s="588"/>
      <c r="W961" s="588"/>
      <c r="X961" s="588"/>
      <c r="Y961" s="588"/>
      <c r="Z961" s="588"/>
    </row>
    <row r="962">
      <c r="A962" s="588"/>
      <c r="B962" s="588"/>
      <c r="C962" s="588"/>
      <c r="D962" s="588"/>
      <c r="E962" s="588"/>
      <c r="F962" s="588"/>
      <c r="G962" s="588"/>
      <c r="H962" s="588"/>
      <c r="I962" s="588"/>
      <c r="J962" s="588"/>
      <c r="K962" s="588"/>
      <c r="L962" s="588"/>
      <c r="M962" s="588"/>
      <c r="N962" s="588"/>
      <c r="O962" s="588"/>
      <c r="P962" s="588"/>
      <c r="Q962" s="588"/>
      <c r="R962" s="588"/>
      <c r="S962" s="588"/>
      <c r="T962" s="588"/>
      <c r="U962" s="588"/>
      <c r="V962" s="588"/>
      <c r="W962" s="588"/>
      <c r="X962" s="588"/>
      <c r="Y962" s="588"/>
      <c r="Z962" s="588"/>
    </row>
    <row r="963">
      <c r="A963" s="588"/>
      <c r="B963" s="588"/>
      <c r="C963" s="588"/>
      <c r="D963" s="588"/>
      <c r="E963" s="588"/>
      <c r="F963" s="588"/>
      <c r="G963" s="588"/>
      <c r="H963" s="588"/>
      <c r="I963" s="588"/>
      <c r="J963" s="588"/>
      <c r="K963" s="588"/>
      <c r="L963" s="588"/>
      <c r="M963" s="588"/>
      <c r="N963" s="588"/>
      <c r="O963" s="588"/>
      <c r="P963" s="588"/>
      <c r="Q963" s="588"/>
      <c r="R963" s="588"/>
      <c r="S963" s="588"/>
      <c r="T963" s="588"/>
      <c r="U963" s="588"/>
      <c r="V963" s="588"/>
      <c r="W963" s="588"/>
      <c r="X963" s="588"/>
      <c r="Y963" s="588"/>
      <c r="Z963" s="588"/>
    </row>
    <row r="964">
      <c r="A964" s="588"/>
      <c r="B964" s="588"/>
      <c r="C964" s="588"/>
      <c r="D964" s="588"/>
      <c r="E964" s="588"/>
      <c r="F964" s="588"/>
      <c r="G964" s="588"/>
      <c r="H964" s="588"/>
      <c r="I964" s="588"/>
      <c r="J964" s="588"/>
      <c r="K964" s="588"/>
      <c r="L964" s="588"/>
      <c r="M964" s="588"/>
      <c r="N964" s="588"/>
      <c r="O964" s="588"/>
      <c r="P964" s="588"/>
      <c r="Q964" s="588"/>
      <c r="R964" s="588"/>
      <c r="S964" s="588"/>
      <c r="T964" s="588"/>
      <c r="U964" s="588"/>
      <c r="V964" s="588"/>
      <c r="W964" s="588"/>
      <c r="X964" s="588"/>
      <c r="Y964" s="588"/>
      <c r="Z964" s="588"/>
    </row>
    <row r="965">
      <c r="A965" s="588"/>
      <c r="B965" s="588"/>
      <c r="C965" s="588"/>
      <c r="D965" s="588"/>
      <c r="E965" s="588"/>
      <c r="F965" s="588"/>
      <c r="G965" s="588"/>
      <c r="H965" s="588"/>
      <c r="I965" s="588"/>
      <c r="J965" s="588"/>
      <c r="K965" s="588"/>
      <c r="L965" s="588"/>
      <c r="M965" s="588"/>
      <c r="N965" s="588"/>
      <c r="O965" s="588"/>
      <c r="P965" s="588"/>
      <c r="Q965" s="588"/>
      <c r="R965" s="588"/>
      <c r="S965" s="588"/>
      <c r="T965" s="588"/>
      <c r="U965" s="588"/>
      <c r="V965" s="588"/>
      <c r="W965" s="588"/>
      <c r="X965" s="588"/>
      <c r="Y965" s="588"/>
      <c r="Z965" s="588"/>
    </row>
    <row r="966">
      <c r="A966" s="588"/>
      <c r="B966" s="588"/>
      <c r="C966" s="588"/>
      <c r="D966" s="588"/>
      <c r="E966" s="588"/>
      <c r="F966" s="588"/>
      <c r="G966" s="588"/>
      <c r="H966" s="588"/>
      <c r="I966" s="588"/>
      <c r="J966" s="588"/>
      <c r="K966" s="588"/>
      <c r="L966" s="588"/>
      <c r="M966" s="588"/>
      <c r="N966" s="588"/>
      <c r="O966" s="588"/>
      <c r="P966" s="588"/>
      <c r="Q966" s="588"/>
      <c r="R966" s="588"/>
      <c r="S966" s="588"/>
      <c r="T966" s="588"/>
      <c r="U966" s="588"/>
      <c r="V966" s="588"/>
      <c r="W966" s="588"/>
      <c r="X966" s="588"/>
      <c r="Y966" s="588"/>
      <c r="Z966" s="588"/>
    </row>
    <row r="967">
      <c r="A967" s="588"/>
      <c r="B967" s="588"/>
      <c r="C967" s="588"/>
      <c r="D967" s="588"/>
      <c r="E967" s="588"/>
      <c r="F967" s="588"/>
      <c r="G967" s="588"/>
      <c r="H967" s="588"/>
      <c r="I967" s="588"/>
      <c r="J967" s="588"/>
      <c r="K967" s="588"/>
      <c r="L967" s="588"/>
      <c r="M967" s="588"/>
      <c r="N967" s="588"/>
      <c r="O967" s="588"/>
      <c r="P967" s="588"/>
      <c r="Q967" s="588"/>
      <c r="R967" s="588"/>
      <c r="S967" s="588"/>
      <c r="T967" s="588"/>
      <c r="U967" s="588"/>
      <c r="V967" s="588"/>
      <c r="W967" s="588"/>
      <c r="X967" s="588"/>
      <c r="Y967" s="588"/>
      <c r="Z967" s="588"/>
    </row>
    <row r="968">
      <c r="A968" s="588"/>
      <c r="B968" s="588"/>
      <c r="C968" s="588"/>
      <c r="D968" s="588"/>
      <c r="E968" s="588"/>
      <c r="F968" s="588"/>
      <c r="G968" s="588"/>
      <c r="H968" s="588"/>
      <c r="I968" s="588"/>
      <c r="J968" s="588"/>
      <c r="K968" s="588"/>
      <c r="L968" s="588"/>
      <c r="M968" s="588"/>
      <c r="N968" s="588"/>
      <c r="O968" s="588"/>
      <c r="P968" s="588"/>
      <c r="Q968" s="588"/>
      <c r="R968" s="588"/>
      <c r="S968" s="588"/>
      <c r="T968" s="588"/>
      <c r="U968" s="588"/>
      <c r="V968" s="588"/>
      <c r="W968" s="588"/>
      <c r="X968" s="588"/>
      <c r="Y968" s="588"/>
      <c r="Z968" s="588"/>
    </row>
    <row r="969">
      <c r="A969" s="588"/>
      <c r="B969" s="588"/>
      <c r="C969" s="588"/>
      <c r="D969" s="588"/>
      <c r="E969" s="588"/>
      <c r="F969" s="588"/>
      <c r="G969" s="588"/>
      <c r="H969" s="588"/>
      <c r="I969" s="588"/>
      <c r="J969" s="588"/>
      <c r="K969" s="588"/>
      <c r="L969" s="588"/>
      <c r="M969" s="588"/>
      <c r="N969" s="588"/>
      <c r="O969" s="588"/>
      <c r="P969" s="588"/>
      <c r="Q969" s="588"/>
      <c r="R969" s="588"/>
      <c r="S969" s="588"/>
      <c r="T969" s="588"/>
      <c r="U969" s="588"/>
      <c r="V969" s="588"/>
      <c r="W969" s="588"/>
      <c r="X969" s="588"/>
      <c r="Y969" s="588"/>
      <c r="Z969" s="588"/>
    </row>
    <row r="970">
      <c r="A970" s="588"/>
      <c r="B970" s="588"/>
      <c r="C970" s="588"/>
      <c r="D970" s="588"/>
      <c r="E970" s="588"/>
      <c r="F970" s="588"/>
      <c r="G970" s="588"/>
      <c r="H970" s="588"/>
      <c r="I970" s="588"/>
      <c r="J970" s="588"/>
      <c r="K970" s="588"/>
      <c r="L970" s="588"/>
      <c r="M970" s="588"/>
      <c r="N970" s="588"/>
      <c r="O970" s="588"/>
      <c r="P970" s="588"/>
      <c r="Q970" s="588"/>
      <c r="R970" s="588"/>
      <c r="S970" s="588"/>
      <c r="T970" s="588"/>
      <c r="U970" s="588"/>
      <c r="V970" s="588"/>
      <c r="W970" s="588"/>
      <c r="X970" s="588"/>
      <c r="Y970" s="588"/>
      <c r="Z970" s="588"/>
    </row>
    <row r="971">
      <c r="A971" s="588"/>
      <c r="B971" s="588"/>
      <c r="C971" s="588"/>
      <c r="D971" s="588"/>
      <c r="E971" s="588"/>
      <c r="F971" s="588"/>
      <c r="G971" s="588"/>
      <c r="H971" s="588"/>
      <c r="I971" s="588"/>
      <c r="J971" s="588"/>
      <c r="K971" s="588"/>
      <c r="L971" s="588"/>
      <c r="M971" s="588"/>
      <c r="N971" s="588"/>
      <c r="O971" s="588"/>
      <c r="P971" s="588"/>
      <c r="Q971" s="588"/>
      <c r="R971" s="588"/>
      <c r="S971" s="588"/>
      <c r="T971" s="588"/>
      <c r="U971" s="588"/>
      <c r="V971" s="588"/>
      <c r="W971" s="588"/>
      <c r="X971" s="588"/>
      <c r="Y971" s="588"/>
      <c r="Z971" s="588"/>
    </row>
    <row r="972">
      <c r="A972" s="588"/>
      <c r="B972" s="588"/>
      <c r="C972" s="588"/>
      <c r="D972" s="588"/>
      <c r="E972" s="588"/>
      <c r="F972" s="588"/>
      <c r="G972" s="588"/>
      <c r="H972" s="588"/>
      <c r="I972" s="588"/>
      <c r="J972" s="588"/>
      <c r="K972" s="588"/>
      <c r="L972" s="588"/>
      <c r="M972" s="588"/>
      <c r="N972" s="588"/>
      <c r="O972" s="588"/>
      <c r="P972" s="588"/>
      <c r="Q972" s="588"/>
      <c r="R972" s="588"/>
      <c r="S972" s="588"/>
      <c r="T972" s="588"/>
      <c r="U972" s="588"/>
      <c r="V972" s="588"/>
      <c r="W972" s="588"/>
      <c r="X972" s="588"/>
      <c r="Y972" s="588"/>
      <c r="Z972" s="588"/>
    </row>
    <row r="973">
      <c r="A973" s="588"/>
      <c r="B973" s="588"/>
      <c r="C973" s="588"/>
      <c r="D973" s="588"/>
      <c r="E973" s="588"/>
      <c r="F973" s="588"/>
      <c r="G973" s="588"/>
      <c r="H973" s="588"/>
      <c r="I973" s="588"/>
      <c r="J973" s="588"/>
      <c r="K973" s="588"/>
      <c r="L973" s="588"/>
      <c r="M973" s="588"/>
      <c r="N973" s="588"/>
      <c r="O973" s="588"/>
      <c r="P973" s="588"/>
      <c r="Q973" s="588"/>
      <c r="R973" s="588"/>
      <c r="S973" s="588"/>
      <c r="T973" s="588"/>
      <c r="U973" s="588"/>
      <c r="V973" s="588"/>
      <c r="W973" s="588"/>
      <c r="X973" s="588"/>
      <c r="Y973" s="588"/>
      <c r="Z973" s="588"/>
    </row>
    <row r="974">
      <c r="A974" s="588"/>
      <c r="B974" s="588"/>
      <c r="C974" s="588"/>
      <c r="D974" s="588"/>
      <c r="E974" s="588"/>
      <c r="F974" s="588"/>
      <c r="G974" s="588"/>
      <c r="H974" s="588"/>
      <c r="I974" s="588"/>
      <c r="J974" s="588"/>
      <c r="K974" s="588"/>
      <c r="L974" s="588"/>
      <c r="M974" s="588"/>
      <c r="N974" s="588"/>
      <c r="O974" s="588"/>
      <c r="P974" s="588"/>
      <c r="Q974" s="588"/>
      <c r="R974" s="588"/>
      <c r="S974" s="588"/>
      <c r="T974" s="588"/>
      <c r="U974" s="588"/>
      <c r="V974" s="588"/>
      <c r="W974" s="588"/>
      <c r="X974" s="588"/>
      <c r="Y974" s="588"/>
      <c r="Z974" s="588"/>
    </row>
    <row r="975">
      <c r="A975" s="588"/>
      <c r="B975" s="588"/>
      <c r="C975" s="588"/>
      <c r="D975" s="588"/>
      <c r="E975" s="588"/>
      <c r="F975" s="588"/>
      <c r="G975" s="588"/>
      <c r="H975" s="588"/>
      <c r="I975" s="588"/>
      <c r="J975" s="588"/>
      <c r="K975" s="588"/>
      <c r="L975" s="588"/>
      <c r="M975" s="588"/>
      <c r="N975" s="588"/>
      <c r="O975" s="588"/>
      <c r="P975" s="588"/>
      <c r="Q975" s="588"/>
      <c r="R975" s="588"/>
      <c r="S975" s="588"/>
      <c r="T975" s="588"/>
      <c r="U975" s="588"/>
      <c r="V975" s="588"/>
      <c r="W975" s="588"/>
      <c r="X975" s="588"/>
      <c r="Y975" s="588"/>
      <c r="Z975" s="588"/>
    </row>
    <row r="976">
      <c r="A976" s="588"/>
      <c r="B976" s="588"/>
      <c r="C976" s="588"/>
      <c r="D976" s="588"/>
      <c r="E976" s="588"/>
      <c r="F976" s="588"/>
      <c r="G976" s="588"/>
      <c r="H976" s="588"/>
      <c r="I976" s="588"/>
      <c r="J976" s="588"/>
      <c r="K976" s="588"/>
      <c r="L976" s="588"/>
      <c r="M976" s="588"/>
      <c r="N976" s="588"/>
      <c r="O976" s="588"/>
      <c r="P976" s="588"/>
      <c r="Q976" s="588"/>
      <c r="R976" s="588"/>
      <c r="S976" s="588"/>
      <c r="T976" s="588"/>
      <c r="U976" s="588"/>
      <c r="V976" s="588"/>
      <c r="W976" s="588"/>
      <c r="X976" s="588"/>
      <c r="Y976" s="588"/>
      <c r="Z976" s="588"/>
    </row>
    <row r="977">
      <c r="A977" s="588"/>
      <c r="B977" s="588"/>
      <c r="C977" s="588"/>
      <c r="D977" s="588"/>
      <c r="E977" s="588"/>
      <c r="F977" s="588"/>
      <c r="G977" s="588"/>
      <c r="H977" s="588"/>
      <c r="I977" s="588"/>
      <c r="J977" s="588"/>
      <c r="K977" s="588"/>
      <c r="L977" s="588"/>
      <c r="M977" s="588"/>
      <c r="N977" s="588"/>
      <c r="O977" s="588"/>
      <c r="P977" s="588"/>
      <c r="Q977" s="588"/>
      <c r="R977" s="588"/>
      <c r="S977" s="588"/>
      <c r="T977" s="588"/>
      <c r="U977" s="588"/>
      <c r="V977" s="588"/>
      <c r="W977" s="588"/>
      <c r="X977" s="588"/>
      <c r="Y977" s="588"/>
      <c r="Z977" s="588"/>
    </row>
    <row r="978">
      <c r="A978" s="588"/>
      <c r="B978" s="588"/>
      <c r="C978" s="588"/>
      <c r="D978" s="588"/>
      <c r="E978" s="588"/>
      <c r="F978" s="588"/>
      <c r="G978" s="588"/>
      <c r="H978" s="588"/>
      <c r="I978" s="588"/>
      <c r="J978" s="588"/>
      <c r="K978" s="588"/>
      <c r="L978" s="588"/>
      <c r="M978" s="588"/>
      <c r="N978" s="588"/>
      <c r="O978" s="588"/>
      <c r="P978" s="588"/>
      <c r="Q978" s="588"/>
      <c r="R978" s="588"/>
      <c r="S978" s="588"/>
      <c r="T978" s="588"/>
      <c r="U978" s="588"/>
      <c r="V978" s="588"/>
      <c r="W978" s="588"/>
      <c r="X978" s="588"/>
      <c r="Y978" s="588"/>
      <c r="Z978" s="588"/>
    </row>
    <row r="979">
      <c r="A979" s="588"/>
      <c r="B979" s="588"/>
      <c r="C979" s="588"/>
      <c r="D979" s="588"/>
      <c r="E979" s="588"/>
      <c r="F979" s="588"/>
      <c r="G979" s="588"/>
      <c r="H979" s="588"/>
      <c r="I979" s="588"/>
      <c r="J979" s="588"/>
      <c r="K979" s="588"/>
      <c r="L979" s="588"/>
      <c r="M979" s="588"/>
      <c r="N979" s="588"/>
      <c r="O979" s="588"/>
      <c r="P979" s="588"/>
      <c r="Q979" s="588"/>
      <c r="R979" s="588"/>
      <c r="S979" s="588"/>
      <c r="T979" s="588"/>
      <c r="U979" s="588"/>
      <c r="V979" s="588"/>
      <c r="W979" s="588"/>
      <c r="X979" s="588"/>
      <c r="Y979" s="588"/>
      <c r="Z979" s="588"/>
    </row>
    <row r="980">
      <c r="A980" s="588"/>
      <c r="B980" s="588"/>
      <c r="C980" s="588"/>
      <c r="D980" s="588"/>
      <c r="E980" s="588"/>
      <c r="F980" s="588"/>
      <c r="G980" s="588"/>
      <c r="H980" s="588"/>
      <c r="I980" s="588"/>
      <c r="J980" s="588"/>
      <c r="K980" s="588"/>
      <c r="L980" s="588"/>
      <c r="M980" s="588"/>
      <c r="N980" s="588"/>
      <c r="O980" s="588"/>
      <c r="P980" s="588"/>
      <c r="Q980" s="588"/>
      <c r="R980" s="588"/>
      <c r="S980" s="588"/>
      <c r="T980" s="588"/>
      <c r="U980" s="588"/>
      <c r="V980" s="588"/>
      <c r="W980" s="588"/>
      <c r="X980" s="588"/>
      <c r="Y980" s="588"/>
      <c r="Z980" s="588"/>
    </row>
    <row r="981">
      <c r="A981" s="588"/>
      <c r="B981" s="588"/>
      <c r="C981" s="588"/>
      <c r="D981" s="588"/>
      <c r="E981" s="588"/>
      <c r="F981" s="588"/>
      <c r="G981" s="588"/>
      <c r="H981" s="588"/>
      <c r="I981" s="588"/>
      <c r="J981" s="588"/>
      <c r="K981" s="588"/>
      <c r="L981" s="588"/>
      <c r="M981" s="588"/>
      <c r="N981" s="588"/>
      <c r="O981" s="588"/>
      <c r="P981" s="588"/>
      <c r="Q981" s="588"/>
      <c r="R981" s="588"/>
      <c r="S981" s="588"/>
      <c r="T981" s="588"/>
      <c r="U981" s="588"/>
      <c r="V981" s="588"/>
      <c r="W981" s="588"/>
      <c r="X981" s="588"/>
      <c r="Y981" s="588"/>
      <c r="Z981" s="588"/>
    </row>
    <row r="982">
      <c r="A982" s="588"/>
      <c r="B982" s="588"/>
      <c r="C982" s="588"/>
      <c r="D982" s="588"/>
      <c r="E982" s="588"/>
      <c r="F982" s="588"/>
      <c r="G982" s="588"/>
      <c r="H982" s="588"/>
      <c r="I982" s="588"/>
      <c r="J982" s="588"/>
      <c r="K982" s="588"/>
      <c r="L982" s="588"/>
      <c r="M982" s="588"/>
      <c r="N982" s="588"/>
      <c r="O982" s="588"/>
      <c r="P982" s="588"/>
      <c r="Q982" s="588"/>
      <c r="R982" s="588"/>
      <c r="S982" s="588"/>
      <c r="T982" s="588"/>
      <c r="U982" s="588"/>
      <c r="V982" s="588"/>
      <c r="W982" s="588"/>
      <c r="X982" s="588"/>
      <c r="Y982" s="588"/>
      <c r="Z982" s="588"/>
    </row>
    <row r="983">
      <c r="A983" s="588"/>
      <c r="B983" s="588"/>
      <c r="C983" s="588"/>
      <c r="D983" s="588"/>
      <c r="E983" s="588"/>
      <c r="F983" s="588"/>
      <c r="G983" s="588"/>
      <c r="H983" s="588"/>
      <c r="I983" s="588"/>
      <c r="J983" s="588"/>
      <c r="K983" s="588"/>
      <c r="L983" s="588"/>
      <c r="M983" s="588"/>
      <c r="N983" s="588"/>
      <c r="O983" s="588"/>
      <c r="P983" s="588"/>
      <c r="Q983" s="588"/>
      <c r="R983" s="588"/>
      <c r="S983" s="588"/>
      <c r="T983" s="588"/>
      <c r="U983" s="588"/>
      <c r="V983" s="588"/>
      <c r="W983" s="588"/>
      <c r="X983" s="588"/>
      <c r="Y983" s="588"/>
      <c r="Z983" s="588"/>
    </row>
    <row r="984">
      <c r="A984" s="588"/>
      <c r="B984" s="588"/>
      <c r="C984" s="588"/>
      <c r="D984" s="588"/>
      <c r="E984" s="588"/>
      <c r="F984" s="588"/>
      <c r="G984" s="588"/>
      <c r="H984" s="588"/>
      <c r="I984" s="588"/>
      <c r="J984" s="588"/>
      <c r="K984" s="588"/>
      <c r="L984" s="588"/>
      <c r="M984" s="588"/>
      <c r="N984" s="588"/>
      <c r="O984" s="588"/>
      <c r="P984" s="588"/>
      <c r="Q984" s="588"/>
      <c r="R984" s="588"/>
      <c r="S984" s="588"/>
      <c r="T984" s="588"/>
      <c r="U984" s="588"/>
      <c r="V984" s="588"/>
      <c r="W984" s="588"/>
      <c r="X984" s="588"/>
      <c r="Y984" s="588"/>
      <c r="Z984" s="588"/>
    </row>
    <row r="985">
      <c r="A985" s="588"/>
      <c r="B985" s="588"/>
      <c r="C985" s="588"/>
      <c r="D985" s="588"/>
      <c r="E985" s="588"/>
      <c r="F985" s="588"/>
      <c r="G985" s="588"/>
      <c r="H985" s="588"/>
      <c r="I985" s="588"/>
      <c r="J985" s="588"/>
      <c r="K985" s="588"/>
      <c r="L985" s="588"/>
      <c r="M985" s="588"/>
      <c r="N985" s="588"/>
      <c r="O985" s="588"/>
      <c r="P985" s="588"/>
      <c r="Q985" s="588"/>
      <c r="R985" s="588"/>
      <c r="S985" s="588"/>
      <c r="T985" s="588"/>
      <c r="U985" s="588"/>
      <c r="V985" s="588"/>
      <c r="W985" s="588"/>
      <c r="X985" s="588"/>
      <c r="Y985" s="588"/>
      <c r="Z985" s="588"/>
    </row>
    <row r="986">
      <c r="A986" s="588"/>
      <c r="B986" s="588"/>
      <c r="C986" s="588"/>
      <c r="D986" s="588"/>
      <c r="E986" s="588"/>
      <c r="F986" s="588"/>
      <c r="G986" s="588"/>
      <c r="H986" s="588"/>
      <c r="I986" s="588"/>
      <c r="J986" s="588"/>
      <c r="K986" s="588"/>
      <c r="L986" s="588"/>
      <c r="M986" s="588"/>
      <c r="N986" s="588"/>
      <c r="O986" s="588"/>
      <c r="P986" s="588"/>
      <c r="Q986" s="588"/>
      <c r="R986" s="588"/>
      <c r="S986" s="588"/>
      <c r="T986" s="588"/>
      <c r="U986" s="588"/>
      <c r="V986" s="588"/>
      <c r="W986" s="588"/>
      <c r="X986" s="588"/>
      <c r="Y986" s="588"/>
      <c r="Z986" s="588"/>
    </row>
    <row r="987">
      <c r="A987" s="588"/>
      <c r="B987" s="588"/>
      <c r="C987" s="588"/>
      <c r="D987" s="588"/>
      <c r="E987" s="588"/>
      <c r="F987" s="588"/>
      <c r="G987" s="588"/>
      <c r="H987" s="588"/>
      <c r="I987" s="588"/>
      <c r="J987" s="588"/>
      <c r="K987" s="588"/>
      <c r="L987" s="588"/>
      <c r="M987" s="588"/>
      <c r="N987" s="588"/>
      <c r="O987" s="588"/>
      <c r="P987" s="588"/>
      <c r="Q987" s="588"/>
      <c r="R987" s="588"/>
      <c r="S987" s="588"/>
      <c r="T987" s="588"/>
      <c r="U987" s="588"/>
      <c r="V987" s="588"/>
      <c r="W987" s="588"/>
      <c r="X987" s="588"/>
      <c r="Y987" s="588"/>
      <c r="Z987" s="588"/>
    </row>
    <row r="988">
      <c r="A988" s="588"/>
      <c r="B988" s="588"/>
      <c r="C988" s="588"/>
      <c r="D988" s="588"/>
      <c r="E988" s="588"/>
      <c r="F988" s="588"/>
      <c r="G988" s="588"/>
      <c r="H988" s="588"/>
      <c r="I988" s="588"/>
      <c r="J988" s="588"/>
      <c r="K988" s="588"/>
      <c r="L988" s="588"/>
      <c r="M988" s="588"/>
      <c r="N988" s="588"/>
      <c r="O988" s="588"/>
      <c r="P988" s="588"/>
      <c r="Q988" s="588"/>
      <c r="R988" s="588"/>
      <c r="S988" s="588"/>
      <c r="T988" s="588"/>
      <c r="U988" s="588"/>
      <c r="V988" s="588"/>
      <c r="W988" s="588"/>
      <c r="X988" s="588"/>
      <c r="Y988" s="588"/>
      <c r="Z988" s="588"/>
    </row>
    <row r="989">
      <c r="A989" s="588"/>
      <c r="B989" s="588"/>
      <c r="C989" s="588"/>
      <c r="D989" s="588"/>
      <c r="E989" s="588"/>
      <c r="F989" s="588"/>
      <c r="G989" s="588"/>
      <c r="H989" s="588"/>
      <c r="I989" s="588"/>
      <c r="J989" s="588"/>
      <c r="K989" s="588"/>
      <c r="L989" s="588"/>
      <c r="M989" s="588"/>
      <c r="N989" s="588"/>
      <c r="O989" s="588"/>
      <c r="P989" s="588"/>
      <c r="Q989" s="588"/>
      <c r="R989" s="588"/>
      <c r="S989" s="588"/>
      <c r="T989" s="588"/>
      <c r="U989" s="588"/>
      <c r="V989" s="588"/>
      <c r="W989" s="588"/>
      <c r="X989" s="588"/>
      <c r="Y989" s="588"/>
      <c r="Z989" s="588"/>
    </row>
    <row r="990">
      <c r="A990" s="588"/>
      <c r="B990" s="588"/>
      <c r="C990" s="588"/>
      <c r="D990" s="588"/>
      <c r="E990" s="588"/>
      <c r="F990" s="588"/>
      <c r="G990" s="588"/>
      <c r="H990" s="588"/>
      <c r="I990" s="588"/>
      <c r="J990" s="588"/>
      <c r="K990" s="588"/>
      <c r="L990" s="588"/>
      <c r="M990" s="588"/>
      <c r="N990" s="588"/>
      <c r="O990" s="588"/>
      <c r="P990" s="588"/>
      <c r="Q990" s="588"/>
      <c r="R990" s="588"/>
      <c r="S990" s="588"/>
      <c r="T990" s="588"/>
      <c r="U990" s="588"/>
      <c r="V990" s="588"/>
      <c r="W990" s="588"/>
      <c r="X990" s="588"/>
      <c r="Y990" s="588"/>
      <c r="Z990" s="588"/>
    </row>
    <row r="991">
      <c r="A991" s="588"/>
      <c r="B991" s="588"/>
      <c r="C991" s="588"/>
      <c r="D991" s="588"/>
      <c r="E991" s="588"/>
      <c r="F991" s="588"/>
      <c r="G991" s="588"/>
      <c r="H991" s="588"/>
      <c r="I991" s="588"/>
      <c r="J991" s="588"/>
      <c r="K991" s="588"/>
      <c r="L991" s="588"/>
      <c r="M991" s="588"/>
      <c r="N991" s="588"/>
      <c r="O991" s="588"/>
      <c r="P991" s="588"/>
      <c r="Q991" s="588"/>
      <c r="R991" s="588"/>
      <c r="S991" s="588"/>
      <c r="T991" s="588"/>
      <c r="U991" s="588"/>
      <c r="V991" s="588"/>
      <c r="W991" s="588"/>
      <c r="X991" s="588"/>
      <c r="Y991" s="588"/>
      <c r="Z991" s="588"/>
    </row>
    <row r="992">
      <c r="A992" s="588"/>
      <c r="B992" s="588"/>
      <c r="C992" s="588"/>
      <c r="D992" s="588"/>
      <c r="E992" s="588"/>
      <c r="F992" s="588"/>
      <c r="G992" s="588"/>
      <c r="H992" s="588"/>
      <c r="I992" s="588"/>
      <c r="J992" s="588"/>
      <c r="K992" s="588"/>
      <c r="L992" s="588"/>
      <c r="M992" s="588"/>
      <c r="N992" s="588"/>
      <c r="O992" s="588"/>
      <c r="P992" s="588"/>
      <c r="Q992" s="588"/>
      <c r="R992" s="588"/>
      <c r="S992" s="588"/>
      <c r="T992" s="588"/>
      <c r="U992" s="588"/>
      <c r="V992" s="588"/>
      <c r="W992" s="588"/>
      <c r="X992" s="588"/>
      <c r="Y992" s="588"/>
      <c r="Z992" s="588"/>
    </row>
    <row r="993">
      <c r="A993" s="588"/>
      <c r="B993" s="588"/>
      <c r="C993" s="588"/>
      <c r="D993" s="588"/>
      <c r="E993" s="588"/>
      <c r="F993" s="588"/>
      <c r="G993" s="588"/>
      <c r="H993" s="588"/>
      <c r="I993" s="588"/>
      <c r="J993" s="588"/>
      <c r="K993" s="588"/>
      <c r="L993" s="588"/>
      <c r="M993" s="588"/>
      <c r="N993" s="588"/>
      <c r="O993" s="588"/>
      <c r="P993" s="588"/>
      <c r="Q993" s="588"/>
      <c r="R993" s="588"/>
      <c r="S993" s="588"/>
      <c r="T993" s="588"/>
      <c r="U993" s="588"/>
      <c r="V993" s="588"/>
      <c r="W993" s="588"/>
      <c r="X993" s="588"/>
      <c r="Y993" s="588"/>
      <c r="Z993" s="588"/>
    </row>
    <row r="994">
      <c r="A994" s="588"/>
      <c r="B994" s="588"/>
      <c r="C994" s="588"/>
      <c r="D994" s="588"/>
      <c r="E994" s="588"/>
      <c r="F994" s="588"/>
      <c r="G994" s="588"/>
      <c r="H994" s="588"/>
      <c r="I994" s="588"/>
      <c r="J994" s="588"/>
      <c r="K994" s="588"/>
      <c r="L994" s="588"/>
      <c r="M994" s="588"/>
      <c r="N994" s="588"/>
      <c r="O994" s="588"/>
      <c r="P994" s="588"/>
      <c r="Q994" s="588"/>
      <c r="R994" s="588"/>
      <c r="S994" s="588"/>
      <c r="T994" s="588"/>
      <c r="U994" s="588"/>
      <c r="V994" s="588"/>
      <c r="W994" s="588"/>
      <c r="X994" s="588"/>
      <c r="Y994" s="588"/>
      <c r="Z994" s="588"/>
    </row>
    <row r="995">
      <c r="A995" s="588"/>
      <c r="B995" s="588"/>
      <c r="C995" s="588"/>
      <c r="D995" s="588"/>
      <c r="E995" s="588"/>
      <c r="F995" s="588"/>
      <c r="G995" s="588"/>
      <c r="H995" s="588"/>
      <c r="I995" s="588"/>
      <c r="J995" s="588"/>
      <c r="K995" s="588"/>
      <c r="L995" s="588"/>
      <c r="M995" s="588"/>
      <c r="N995" s="588"/>
      <c r="O995" s="588"/>
      <c r="P995" s="588"/>
      <c r="Q995" s="588"/>
      <c r="R995" s="588"/>
      <c r="S995" s="588"/>
      <c r="T995" s="588"/>
      <c r="U995" s="588"/>
      <c r="V995" s="588"/>
      <c r="W995" s="588"/>
      <c r="X995" s="588"/>
      <c r="Y995" s="588"/>
      <c r="Z995" s="588"/>
    </row>
    <row r="996">
      <c r="A996" s="588"/>
      <c r="B996" s="588"/>
      <c r="C996" s="588"/>
      <c r="D996" s="588"/>
      <c r="E996" s="588"/>
      <c r="F996" s="588"/>
      <c r="G996" s="588"/>
      <c r="H996" s="588"/>
      <c r="I996" s="588"/>
      <c r="J996" s="588"/>
      <c r="K996" s="588"/>
      <c r="L996" s="588"/>
      <c r="M996" s="588"/>
      <c r="N996" s="588"/>
      <c r="O996" s="588"/>
      <c r="P996" s="588"/>
      <c r="Q996" s="588"/>
      <c r="R996" s="588"/>
      <c r="S996" s="588"/>
      <c r="T996" s="588"/>
      <c r="U996" s="588"/>
      <c r="V996" s="588"/>
      <c r="W996" s="588"/>
      <c r="X996" s="588"/>
      <c r="Y996" s="588"/>
      <c r="Z996" s="588"/>
    </row>
    <row r="997">
      <c r="A997" s="588"/>
      <c r="B997" s="588"/>
      <c r="C997" s="588"/>
      <c r="D997" s="588"/>
      <c r="E997" s="588"/>
      <c r="F997" s="588"/>
      <c r="G997" s="588"/>
      <c r="H997" s="588"/>
      <c r="I997" s="588"/>
      <c r="J997" s="588"/>
      <c r="K997" s="588"/>
      <c r="L997" s="588"/>
      <c r="M997" s="588"/>
      <c r="N997" s="588"/>
      <c r="O997" s="588"/>
      <c r="P997" s="588"/>
      <c r="Q997" s="588"/>
      <c r="R997" s="588"/>
      <c r="S997" s="588"/>
      <c r="T997" s="588"/>
      <c r="U997" s="588"/>
      <c r="V997" s="588"/>
      <c r="W997" s="588"/>
      <c r="X997" s="588"/>
      <c r="Y997" s="588"/>
      <c r="Z997" s="588"/>
    </row>
    <row r="998">
      <c r="A998" s="588"/>
      <c r="B998" s="588"/>
      <c r="C998" s="588"/>
      <c r="D998" s="588"/>
      <c r="E998" s="588"/>
      <c r="F998" s="588"/>
      <c r="G998" s="588"/>
      <c r="H998" s="588"/>
      <c r="I998" s="588"/>
      <c r="J998" s="588"/>
      <c r="K998" s="588"/>
      <c r="L998" s="588"/>
      <c r="M998" s="588"/>
      <c r="N998" s="588"/>
      <c r="O998" s="588"/>
      <c r="P998" s="588"/>
      <c r="Q998" s="588"/>
      <c r="R998" s="588"/>
      <c r="S998" s="588"/>
      <c r="T998" s="588"/>
      <c r="U998" s="588"/>
      <c r="V998" s="588"/>
      <c r="W998" s="588"/>
      <c r="X998" s="588"/>
      <c r="Y998" s="588"/>
      <c r="Z998" s="588"/>
    </row>
    <row r="999">
      <c r="A999" s="588"/>
      <c r="B999" s="588"/>
      <c r="C999" s="588"/>
      <c r="D999" s="588"/>
      <c r="E999" s="588"/>
      <c r="F999" s="588"/>
      <c r="G999" s="588"/>
      <c r="H999" s="588"/>
      <c r="I999" s="588"/>
      <c r="J999" s="588"/>
      <c r="K999" s="588"/>
      <c r="L999" s="588"/>
      <c r="M999" s="588"/>
      <c r="N999" s="588"/>
      <c r="O999" s="588"/>
      <c r="P999" s="588"/>
      <c r="Q999" s="588"/>
      <c r="R999" s="588"/>
      <c r="S999" s="588"/>
      <c r="T999" s="588"/>
      <c r="U999" s="588"/>
      <c r="V999" s="588"/>
      <c r="W999" s="588"/>
      <c r="X999" s="588"/>
      <c r="Y999" s="588"/>
      <c r="Z999" s="588"/>
    </row>
    <row r="1000">
      <c r="A1000" s="588"/>
      <c r="B1000" s="588"/>
      <c r="C1000" s="588"/>
      <c r="D1000" s="588"/>
      <c r="E1000" s="588"/>
      <c r="F1000" s="588"/>
      <c r="G1000" s="588"/>
      <c r="H1000" s="588"/>
      <c r="I1000" s="588"/>
      <c r="J1000" s="588"/>
      <c r="K1000" s="588"/>
      <c r="L1000" s="588"/>
      <c r="M1000" s="588"/>
      <c r="N1000" s="588"/>
      <c r="O1000" s="588"/>
      <c r="P1000" s="588"/>
      <c r="Q1000" s="588"/>
      <c r="R1000" s="588"/>
      <c r="S1000" s="588"/>
      <c r="T1000" s="588"/>
      <c r="U1000" s="588"/>
      <c r="V1000" s="588"/>
      <c r="W1000" s="588"/>
      <c r="X1000" s="588"/>
      <c r="Y1000" s="588"/>
      <c r="Z1000" s="588"/>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2000-02-22T13:53:50Z</dcterms:created>
  <dc:creator>Aswath Damodaran</dc:creator>
</cp:coreProperties>
</file>